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H:\Proyecto Ekobideak PC\Proyectos\Catedra Unesco\2024\Web\"/>
    </mc:Choice>
  </mc:AlternateContent>
  <workbookProtection workbookAlgorithmName="SHA-512" workbookHashValue="7PqbDzphE9yTWPP/UwjXHQ1V1o5VsWbmT18EuP01tTlfP0Orv0mcAxV/EfqaZ6dLinlMVkfw03y5T3EOT4Aw1A==" workbookSaltValue="X9wVod0YcRYEXHkcvUZi+Q==" workbookSpinCount="100000" lockStructure="1"/>
  <bookViews>
    <workbookView xWindow="0" yWindow="0" windowWidth="25200" windowHeight="11850" firstSheet="1" activeTab="3"/>
  </bookViews>
  <sheets>
    <sheet name="1.Presentación" sheetId="23" r:id="rId1"/>
    <sheet name="2.Diagnóstico_Legislación" sheetId="1" r:id="rId2"/>
    <sheet name="3.Diagnóstico_Oportunidades" sheetId="42" r:id="rId3"/>
    <sheet name="4a.Evaluacion_IV" sheetId="18" r:id="rId4"/>
    <sheet name="4b.Evaluacion_IV_Datos_Usuario" sheetId="62" r:id="rId5"/>
    <sheet name="5.Presiones" sheetId="65" r:id="rId6"/>
    <sheet name="6.Actuaciones_SBN" sheetId="54" r:id="rId7"/>
    <sheet name="Fichas_actuaciones" sheetId="21" r:id="rId8"/>
    <sheet name="Muni_IV_DOT" sheetId="36" state="hidden" r:id="rId9"/>
    <sheet name="Muni_IV_TH" sheetId="30" state="hidden" r:id="rId10"/>
    <sheet name="Elementos" sheetId="10" state="hidden" r:id="rId11"/>
    <sheet name="Criterios" sheetId="28" state="hidden" r:id="rId12"/>
    <sheet name="Presion" sheetId="66" state="hidden" r:id="rId13"/>
    <sheet name="Tabla SE SN" sheetId="52" state="hidden" r:id="rId14"/>
  </sheets>
  <externalReferences>
    <externalReference r:id="rId15"/>
  </externalReferences>
  <definedNames>
    <definedName name="_xlnm._FilterDatabase" localSheetId="1" hidden="1">'2.Diagnóstico_Legislación'!#REF!</definedName>
    <definedName name="_xlnm._FilterDatabase" localSheetId="2" hidden="1">'3.Diagnóstico_Oportunidades'!#REF!</definedName>
    <definedName name="airea" localSheetId="4">aire[Regulación de la calidad del aire]</definedName>
    <definedName name="airea" localSheetId="5">aire[Regulación de la calidad del aire]</definedName>
    <definedName name="airea" localSheetId="6">[1]!aire[aire]</definedName>
    <definedName name="airea">aire[Regulación de la calidad del aire]</definedName>
    <definedName name="ALAVA" localSheetId="2">#REF!</definedName>
    <definedName name="ALAVA" localSheetId="4">#REF!</definedName>
    <definedName name="ALAVA" localSheetId="5">#REF!</definedName>
    <definedName name="ALAVA">#REF!</definedName>
    <definedName name="BIZKAIA" localSheetId="2">#REF!</definedName>
    <definedName name="BIZKAIA" localSheetId="4">#REF!</definedName>
    <definedName name="BIZKAIA" localSheetId="5">#REF!</definedName>
    <definedName name="BIZKAIA">#REF!</definedName>
    <definedName name="_xlnm.Database" localSheetId="2">#REF!</definedName>
    <definedName name="_xlnm.Database" localSheetId="4">#REF!</definedName>
    <definedName name="_xlnm.Database" localSheetId="5">#REF!</definedName>
    <definedName name="_xlnm.Database">#REF!</definedName>
    <definedName name="GIPUZKOA" localSheetId="2">#REF!</definedName>
    <definedName name="GIPUZKOA" localSheetId="4">#REF!</definedName>
    <definedName name="GIPUZKOA" localSheetId="5">#REF!</definedName>
    <definedName name="GIPUZKOA">#REF!</definedName>
    <definedName name="OLE_LINK2" localSheetId="7">Fichas_actuaciones!$C$30</definedName>
    <definedName name="OLE_LINK3" localSheetId="7">Fichas_actuaciones!$C$14</definedName>
    <definedName name="PROVINCIA" localSheetId="2">#REF!</definedName>
    <definedName name="PROVINCIA" localSheetId="4">#REF!</definedName>
    <definedName name="PROVINCIA" localSheetId="5">#REF!</definedName>
    <definedName name="PROVINCIA">#REF!</definedName>
    <definedName name="SE" localSheetId="2">#REF!</definedName>
    <definedName name="SE" localSheetId="4">#REF!</definedName>
    <definedName name="SE" localSheetId="5">#REF!</definedName>
    <definedName name="SE">#REF!</definedName>
    <definedName name="UA" localSheetId="2">#REF!</definedName>
    <definedName name="UA" localSheetId="4">#REF!</definedName>
    <definedName name="UA" localSheetId="5">#REF!</definedName>
    <definedName name="UA">#REF!</definedName>
    <definedName name="Veg_Pot" localSheetId="2">#REF!</definedName>
    <definedName name="Veg_Pot" localSheetId="4">#REF!</definedName>
    <definedName name="Veg_Pot" localSheetId="5">#REF!</definedName>
    <definedName name="Veg_Pot">#REF!</definedName>
  </definedNames>
  <calcPr calcId="162913"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1" i="65" l="1"/>
  <c r="J21" i="65"/>
  <c r="I21" i="65"/>
  <c r="H21" i="65"/>
  <c r="G21" i="65"/>
  <c r="F21" i="65"/>
  <c r="E21" i="65"/>
  <c r="D21" i="65"/>
  <c r="C21" i="65"/>
  <c r="J31" i="18" l="1"/>
  <c r="F11" i="1" l="1"/>
  <c r="H4" i="1" l="1"/>
  <c r="M301" i="21"/>
  <c r="M267" i="21"/>
  <c r="M316" i="21"/>
  <c r="M331" i="21"/>
  <c r="M286" i="21"/>
  <c r="H86" i="52"/>
  <c r="M348" i="21"/>
  <c r="M86" i="21"/>
  <c r="O103" i="52"/>
  <c r="M38" i="21"/>
  <c r="N103" i="52"/>
  <c r="M181" i="21"/>
  <c r="M103" i="52"/>
  <c r="M157" i="21"/>
  <c r="L103" i="52"/>
  <c r="K91" i="52"/>
  <c r="K92" i="52"/>
  <c r="K93" i="52"/>
  <c r="K94" i="52"/>
  <c r="K95" i="52"/>
  <c r="K96" i="52"/>
  <c r="K97" i="52"/>
  <c r="K98" i="52"/>
  <c r="K99" i="52"/>
  <c r="K100" i="52"/>
  <c r="K101" i="52"/>
  <c r="K102" i="52"/>
  <c r="K90" i="52"/>
  <c r="E103" i="52"/>
  <c r="D103" i="52"/>
  <c r="C103" i="52"/>
  <c r="B103" i="52"/>
  <c r="K103" i="52" l="1"/>
  <c r="BU4" i="28"/>
  <c r="BU5" i="28"/>
  <c r="BU6" i="28"/>
  <c r="BU7" i="28"/>
  <c r="BU8" i="28"/>
  <c r="BU9" i="28"/>
  <c r="BU10" i="28"/>
  <c r="BU11" i="28"/>
  <c r="BU12" i="28"/>
  <c r="BU13" i="28"/>
  <c r="BU14" i="28"/>
  <c r="BU15" i="28"/>
  <c r="BU16" i="28"/>
  <c r="BU17" i="28"/>
  <c r="BU18" i="28"/>
  <c r="BU19" i="28"/>
  <c r="BU20" i="28"/>
  <c r="BU21" i="28"/>
  <c r="BU22" i="28"/>
  <c r="BU23" i="28"/>
  <c r="BU24" i="28"/>
  <c r="BU25" i="28"/>
  <c r="BU26" i="28"/>
  <c r="BU27" i="28"/>
  <c r="BU28" i="28"/>
  <c r="BU29" i="28"/>
  <c r="BU30" i="28"/>
  <c r="BU31" i="28"/>
  <c r="BU32" i="28"/>
  <c r="BU33" i="28"/>
  <c r="BU34" i="28"/>
  <c r="BU35" i="28"/>
  <c r="BU36" i="28"/>
  <c r="BU37" i="28"/>
  <c r="BU38" i="28"/>
  <c r="BU39" i="28"/>
  <c r="BU40" i="28"/>
  <c r="BU41" i="28"/>
  <c r="BU42" i="28"/>
  <c r="BU43" i="28"/>
  <c r="BU44" i="28"/>
  <c r="BU45" i="28"/>
  <c r="BU46" i="28"/>
  <c r="BU47" i="28"/>
  <c r="BU48" i="28"/>
  <c r="BU49" i="28"/>
  <c r="BU50" i="28"/>
  <c r="BU51" i="28"/>
  <c r="BU52" i="28"/>
  <c r="BU53" i="28"/>
  <c r="BU54" i="28"/>
  <c r="BU55" i="28"/>
  <c r="BU56" i="28"/>
  <c r="BU57" i="28"/>
  <c r="BU58" i="28"/>
  <c r="BU59" i="28"/>
  <c r="BU60" i="28"/>
  <c r="BU61" i="28"/>
  <c r="BU62" i="28"/>
  <c r="BU63" i="28"/>
  <c r="BU64" i="28"/>
  <c r="BU65" i="28"/>
  <c r="BU66" i="28"/>
  <c r="BU67" i="28"/>
  <c r="BU68" i="28"/>
  <c r="BU69" i="28"/>
  <c r="BU70" i="28"/>
  <c r="BU71" i="28"/>
  <c r="BU72" i="28"/>
  <c r="BU73" i="28"/>
  <c r="BU74" i="28"/>
  <c r="BU75" i="28"/>
  <c r="BU76" i="28"/>
  <c r="BU77" i="28"/>
  <c r="BU78" i="28"/>
  <c r="BU79" i="28"/>
  <c r="BU80" i="28"/>
  <c r="BU81" i="28"/>
  <c r="BU82" i="28"/>
  <c r="BU83" i="28"/>
  <c r="BU84" i="28"/>
  <c r="BU85" i="28"/>
  <c r="BU86" i="28"/>
  <c r="BU87" i="28"/>
  <c r="BU88" i="28"/>
  <c r="BU89" i="28"/>
  <c r="BU90" i="28"/>
  <c r="BU91" i="28"/>
  <c r="BU92" i="28"/>
  <c r="BU93" i="28"/>
  <c r="BU94" i="28"/>
  <c r="BU95" i="28"/>
  <c r="BU96" i="28"/>
  <c r="BU97" i="28"/>
  <c r="BU98" i="28"/>
  <c r="BU99" i="28"/>
  <c r="BU100" i="28"/>
  <c r="BU101" i="28"/>
  <c r="BU102" i="28"/>
  <c r="BU103" i="28"/>
  <c r="BU104" i="28"/>
  <c r="BU105" i="28"/>
  <c r="BU106" i="28"/>
  <c r="BU107" i="28"/>
  <c r="BU108" i="28"/>
  <c r="BU109" i="28"/>
  <c r="BU110" i="28"/>
  <c r="BU111" i="28"/>
  <c r="BU112" i="28"/>
  <c r="BU113" i="28"/>
  <c r="BU114" i="28"/>
  <c r="BU115" i="28"/>
  <c r="BU116" i="28"/>
  <c r="BU117" i="28"/>
  <c r="BU118" i="28"/>
  <c r="BU119" i="28"/>
  <c r="BU120" i="28"/>
  <c r="BU121" i="28"/>
  <c r="BU122" i="28"/>
  <c r="BU123" i="28"/>
  <c r="BU124" i="28"/>
  <c r="BU125" i="28"/>
  <c r="BU126" i="28"/>
  <c r="BU127" i="28"/>
  <c r="BU128" i="28"/>
  <c r="BU129" i="28"/>
  <c r="BU130" i="28"/>
  <c r="BU131" i="28"/>
  <c r="BU132" i="28"/>
  <c r="BU133" i="28"/>
  <c r="BU134" i="28"/>
  <c r="BU135" i="28"/>
  <c r="BU136" i="28"/>
  <c r="BU137" i="28"/>
  <c r="BU138" i="28"/>
  <c r="BU139" i="28"/>
  <c r="BU140" i="28"/>
  <c r="BU141" i="28"/>
  <c r="BU142" i="28"/>
  <c r="BU143" i="28"/>
  <c r="BU144" i="28"/>
  <c r="BU145" i="28"/>
  <c r="BU146" i="28"/>
  <c r="BU147" i="28"/>
  <c r="BU148" i="28"/>
  <c r="BU149" i="28"/>
  <c r="BU150" i="28"/>
  <c r="BU151" i="28"/>
  <c r="BU152" i="28"/>
  <c r="BU153" i="28"/>
  <c r="BU154" i="28"/>
  <c r="BU155" i="28"/>
  <c r="BU156" i="28"/>
  <c r="BU157" i="28"/>
  <c r="BU158" i="28"/>
  <c r="BU159" i="28"/>
  <c r="BU160" i="28"/>
  <c r="BU161" i="28"/>
  <c r="BU162" i="28"/>
  <c r="BU163" i="28"/>
  <c r="BU164" i="28"/>
  <c r="BU165" i="28"/>
  <c r="BU166" i="28"/>
  <c r="BU167" i="28"/>
  <c r="BU168" i="28"/>
  <c r="BU169" i="28"/>
  <c r="BU170" i="28"/>
  <c r="BU171" i="28"/>
  <c r="BU172" i="28"/>
  <c r="BU173" i="28"/>
  <c r="BU174" i="28"/>
  <c r="BU175" i="28"/>
  <c r="BU176" i="28"/>
  <c r="BU177" i="28"/>
  <c r="BU178" i="28"/>
  <c r="BU179" i="28"/>
  <c r="BU180" i="28"/>
  <c r="BU181" i="28"/>
  <c r="BU182" i="28"/>
  <c r="BU183" i="28"/>
  <c r="BU184" i="28"/>
  <c r="BU185" i="28"/>
  <c r="BU186" i="28"/>
  <c r="BU187" i="28"/>
  <c r="BU188" i="28"/>
  <c r="BU189" i="28"/>
  <c r="BU190" i="28"/>
  <c r="BU191" i="28"/>
  <c r="BU192" i="28"/>
  <c r="BU193" i="28"/>
  <c r="BU194" i="28"/>
  <c r="BU195" i="28"/>
  <c r="BU196" i="28"/>
  <c r="BU197" i="28"/>
  <c r="BU198" i="28"/>
  <c r="BU199" i="28"/>
  <c r="BU200" i="28"/>
  <c r="BU201" i="28"/>
  <c r="BU202" i="28"/>
  <c r="BU203" i="28"/>
  <c r="BU204" i="28"/>
  <c r="BU205" i="28"/>
  <c r="BU206" i="28"/>
  <c r="BU207" i="28"/>
  <c r="BU208" i="28"/>
  <c r="BU209" i="28"/>
  <c r="BU210" i="28"/>
  <c r="BU211" i="28"/>
  <c r="BU212" i="28"/>
  <c r="BU213" i="28"/>
  <c r="BU214" i="28"/>
  <c r="BU215" i="28"/>
  <c r="BU216" i="28"/>
  <c r="BU217" i="28"/>
  <c r="BU218" i="28"/>
  <c r="BU219" i="28"/>
  <c r="BU220" i="28"/>
  <c r="BU221" i="28"/>
  <c r="BU222" i="28"/>
  <c r="BU223" i="28"/>
  <c r="BU224" i="28"/>
  <c r="BU225" i="28"/>
  <c r="BU226" i="28"/>
  <c r="BU227" i="28"/>
  <c r="BU228" i="28"/>
  <c r="BU229" i="28"/>
  <c r="BU230" i="28"/>
  <c r="BU231" i="28"/>
  <c r="BU232" i="28"/>
  <c r="BU233" i="28"/>
  <c r="BU234" i="28"/>
  <c r="BU235" i="28"/>
  <c r="BU236" i="28"/>
  <c r="BU237" i="28"/>
  <c r="BU238" i="28"/>
  <c r="BU239" i="28"/>
  <c r="BU240" i="28"/>
  <c r="BU241" i="28"/>
  <c r="BU242" i="28"/>
  <c r="BU243" i="28"/>
  <c r="BU244" i="28"/>
  <c r="BU245" i="28"/>
  <c r="BU246" i="28"/>
  <c r="BU247" i="28"/>
  <c r="BU248" i="28"/>
  <c r="BU249" i="28"/>
  <c r="BU250" i="28"/>
  <c r="BU251" i="28"/>
  <c r="BU252" i="28"/>
  <c r="BU253" i="28"/>
  <c r="BU254" i="28"/>
  <c r="BU255" i="28"/>
  <c r="BU256" i="28"/>
  <c r="BU257" i="28"/>
  <c r="BU258" i="28"/>
  <c r="BU259" i="28"/>
  <c r="BU3" i="28"/>
  <c r="K27" i="65" l="1"/>
  <c r="J27" i="65"/>
  <c r="I27" i="65"/>
  <c r="H27" i="65"/>
  <c r="G27" i="65"/>
  <c r="F27" i="65"/>
  <c r="E27" i="65"/>
  <c r="D27" i="65"/>
  <c r="C27" i="65"/>
  <c r="K15" i="65"/>
  <c r="J15" i="65"/>
  <c r="I15" i="65"/>
  <c r="H15" i="65"/>
  <c r="G15" i="65"/>
  <c r="F15" i="65"/>
  <c r="E15" i="65"/>
  <c r="D15" i="65"/>
  <c r="C15" i="65"/>
  <c r="B8" i="62"/>
  <c r="O86" i="52" l="1"/>
  <c r="N86" i="52"/>
  <c r="M86" i="52"/>
  <c r="L86" i="52"/>
  <c r="K86" i="52"/>
  <c r="J86" i="52"/>
  <c r="I86" i="52"/>
  <c r="G86" i="52"/>
  <c r="F86" i="52"/>
  <c r="E86" i="52"/>
  <c r="D86" i="52"/>
  <c r="C86" i="52"/>
  <c r="B86" i="52"/>
  <c r="H23" i="54" l="1"/>
  <c r="H22" i="54"/>
  <c r="D7" i="42"/>
  <c r="DY4" i="28"/>
  <c r="DZ4" i="28"/>
  <c r="DX4" i="28" s="1"/>
  <c r="EA4" i="28"/>
  <c r="EB4" i="28"/>
  <c r="EC4" i="28"/>
  <c r="ED4" i="28"/>
  <c r="DY5" i="28"/>
  <c r="DZ5" i="28"/>
  <c r="DX5" i="28" s="1"/>
  <c r="DW5" i="28" s="1"/>
  <c r="DV5" i="28" s="1"/>
  <c r="EA5" i="28"/>
  <c r="EB5" i="28"/>
  <c r="EC5" i="28"/>
  <c r="ED5" i="28"/>
  <c r="DY6" i="28"/>
  <c r="DZ6" i="28"/>
  <c r="DX6" i="28" s="1"/>
  <c r="DW6" i="28" s="1"/>
  <c r="DV6" i="28" s="1"/>
  <c r="EA6" i="28"/>
  <c r="EB6" i="28"/>
  <c r="EC6" i="28"/>
  <c r="ED6" i="28"/>
  <c r="DY7" i="28"/>
  <c r="DZ7" i="28"/>
  <c r="DX7" i="28" s="1"/>
  <c r="DW7" i="28" s="1"/>
  <c r="DV7" i="28" s="1"/>
  <c r="EA7" i="28"/>
  <c r="EB7" i="28"/>
  <c r="EC7" i="28"/>
  <c r="ED7" i="28"/>
  <c r="DY8" i="28"/>
  <c r="DZ8" i="28"/>
  <c r="DX8" i="28" s="1"/>
  <c r="DW8" i="28" s="1"/>
  <c r="DV8" i="28" s="1"/>
  <c r="EA8" i="28"/>
  <c r="EB8" i="28"/>
  <c r="EC8" i="28"/>
  <c r="ED8" i="28"/>
  <c r="DY9" i="28"/>
  <c r="DZ9" i="28"/>
  <c r="DX9" i="28" s="1"/>
  <c r="DW9" i="28" s="1"/>
  <c r="DV9" i="28" s="1"/>
  <c r="EA9" i="28"/>
  <c r="EB9" i="28"/>
  <c r="EC9" i="28"/>
  <c r="ED9" i="28"/>
  <c r="DY10" i="28"/>
  <c r="DZ10" i="28"/>
  <c r="DX10" i="28" s="1"/>
  <c r="DW10" i="28" s="1"/>
  <c r="DV10" i="28" s="1"/>
  <c r="EA10" i="28"/>
  <c r="EB10" i="28"/>
  <c r="EC10" i="28"/>
  <c r="ED10" i="28"/>
  <c r="DY11" i="28"/>
  <c r="DZ11" i="28"/>
  <c r="DX11" i="28" s="1"/>
  <c r="DW11" i="28" s="1"/>
  <c r="DV11" i="28" s="1"/>
  <c r="EA11" i="28"/>
  <c r="EB11" i="28"/>
  <c r="EC11" i="28"/>
  <c r="ED11" i="28"/>
  <c r="DY12" i="28"/>
  <c r="DZ12" i="28"/>
  <c r="DX12" i="28" s="1"/>
  <c r="DW12" i="28" s="1"/>
  <c r="DV12" i="28" s="1"/>
  <c r="EA12" i="28"/>
  <c r="EB12" i="28"/>
  <c r="EC12" i="28"/>
  <c r="ED12" i="28"/>
  <c r="DY13" i="28"/>
  <c r="DZ13" i="28"/>
  <c r="DX13" i="28" s="1"/>
  <c r="DW13" i="28" s="1"/>
  <c r="DV13" i="28" s="1"/>
  <c r="EA13" i="28"/>
  <c r="EB13" i="28"/>
  <c r="EC13" i="28"/>
  <c r="ED13" i="28"/>
  <c r="DY14" i="28"/>
  <c r="DZ14" i="28"/>
  <c r="DX14" i="28" s="1"/>
  <c r="DW14" i="28" s="1"/>
  <c r="DV14" i="28" s="1"/>
  <c r="EA14" i="28"/>
  <c r="EB14" i="28"/>
  <c r="EC14" i="28"/>
  <c r="ED14" i="28"/>
  <c r="DY15" i="28"/>
  <c r="DZ15" i="28"/>
  <c r="DX15" i="28" s="1"/>
  <c r="DW15" i="28" s="1"/>
  <c r="DV15" i="28" s="1"/>
  <c r="EA15" i="28"/>
  <c r="EB15" i="28"/>
  <c r="EC15" i="28"/>
  <c r="ED15" i="28"/>
  <c r="DY16" i="28"/>
  <c r="DZ16" i="28"/>
  <c r="DX16" i="28" s="1"/>
  <c r="DW16" i="28" s="1"/>
  <c r="DV16" i="28" s="1"/>
  <c r="EA16" i="28"/>
  <c r="EB16" i="28"/>
  <c r="EC16" i="28"/>
  <c r="ED16" i="28"/>
  <c r="DY17" i="28"/>
  <c r="DZ17" i="28"/>
  <c r="DX17" i="28" s="1"/>
  <c r="DW17" i="28" s="1"/>
  <c r="DV17" i="28" s="1"/>
  <c r="EA17" i="28"/>
  <c r="EB17" i="28"/>
  <c r="EC17" i="28"/>
  <c r="ED17" i="28"/>
  <c r="DY18" i="28"/>
  <c r="DZ18" i="28"/>
  <c r="DX18" i="28" s="1"/>
  <c r="DW18" i="28" s="1"/>
  <c r="DV18" i="28" s="1"/>
  <c r="EA18" i="28"/>
  <c r="EB18" i="28"/>
  <c r="EC18" i="28"/>
  <c r="ED18" i="28"/>
  <c r="DY19" i="28"/>
  <c r="DZ19" i="28"/>
  <c r="DX19" i="28" s="1"/>
  <c r="DW19" i="28" s="1"/>
  <c r="DV19" i="28" s="1"/>
  <c r="EA19" i="28"/>
  <c r="EB19" i="28"/>
  <c r="EC19" i="28"/>
  <c r="ED19" i="28"/>
  <c r="DY20" i="28"/>
  <c r="DZ20" i="28"/>
  <c r="DX20" i="28" s="1"/>
  <c r="DW20" i="28" s="1"/>
  <c r="DV20" i="28" s="1"/>
  <c r="EA20" i="28"/>
  <c r="EB20" i="28"/>
  <c r="EC20" i="28"/>
  <c r="ED20" i="28"/>
  <c r="DY21" i="28"/>
  <c r="DZ21" i="28"/>
  <c r="DX21" i="28" s="1"/>
  <c r="DW21" i="28" s="1"/>
  <c r="DV21" i="28" s="1"/>
  <c r="EA21" i="28"/>
  <c r="EB21" i="28"/>
  <c r="EC21" i="28"/>
  <c r="ED21" i="28"/>
  <c r="DY22" i="28"/>
  <c r="DZ22" i="28"/>
  <c r="DX22" i="28" s="1"/>
  <c r="DW22" i="28" s="1"/>
  <c r="DV22" i="28" s="1"/>
  <c r="EA22" i="28"/>
  <c r="EB22" i="28"/>
  <c r="EC22" i="28"/>
  <c r="ED22" i="28"/>
  <c r="DY23" i="28"/>
  <c r="DZ23" i="28"/>
  <c r="DX23" i="28" s="1"/>
  <c r="DW23" i="28" s="1"/>
  <c r="DV23" i="28" s="1"/>
  <c r="EA23" i="28"/>
  <c r="EB23" i="28"/>
  <c r="EC23" i="28"/>
  <c r="ED23" i="28"/>
  <c r="DY24" i="28"/>
  <c r="DZ24" i="28"/>
  <c r="DX24" i="28" s="1"/>
  <c r="DW24" i="28" s="1"/>
  <c r="DV24" i="28" s="1"/>
  <c r="EA24" i="28"/>
  <c r="EB24" i="28"/>
  <c r="EC24" i="28"/>
  <c r="ED24" i="28"/>
  <c r="DY25" i="28"/>
  <c r="DZ25" i="28"/>
  <c r="DX25" i="28" s="1"/>
  <c r="DW25" i="28" s="1"/>
  <c r="DV25" i="28" s="1"/>
  <c r="EA25" i="28"/>
  <c r="EB25" i="28"/>
  <c r="EC25" i="28"/>
  <c r="ED25" i="28"/>
  <c r="DY26" i="28"/>
  <c r="DZ26" i="28"/>
  <c r="DX26" i="28" s="1"/>
  <c r="DW26" i="28" s="1"/>
  <c r="DV26" i="28" s="1"/>
  <c r="EA26" i="28"/>
  <c r="EB26" i="28"/>
  <c r="EC26" i="28"/>
  <c r="ED26" i="28"/>
  <c r="DY27" i="28"/>
  <c r="DZ27" i="28"/>
  <c r="DX27" i="28" s="1"/>
  <c r="DW27" i="28" s="1"/>
  <c r="DV27" i="28" s="1"/>
  <c r="EA27" i="28"/>
  <c r="EB27" i="28"/>
  <c r="EC27" i="28"/>
  <c r="ED27" i="28"/>
  <c r="DY28" i="28"/>
  <c r="DZ28" i="28"/>
  <c r="DX28" i="28" s="1"/>
  <c r="DW28" i="28" s="1"/>
  <c r="DV28" i="28" s="1"/>
  <c r="EA28" i="28"/>
  <c r="EB28" i="28"/>
  <c r="EC28" i="28"/>
  <c r="ED28" i="28"/>
  <c r="DY29" i="28"/>
  <c r="DZ29" i="28"/>
  <c r="DX29" i="28" s="1"/>
  <c r="DW29" i="28" s="1"/>
  <c r="DV29" i="28" s="1"/>
  <c r="EA29" i="28"/>
  <c r="EB29" i="28"/>
  <c r="EC29" i="28"/>
  <c r="ED29" i="28"/>
  <c r="DY30" i="28"/>
  <c r="DZ30" i="28"/>
  <c r="DX30" i="28" s="1"/>
  <c r="DW30" i="28" s="1"/>
  <c r="DV30" i="28" s="1"/>
  <c r="EA30" i="28"/>
  <c r="EB30" i="28"/>
  <c r="EC30" i="28"/>
  <c r="ED30" i="28"/>
  <c r="DY31" i="28"/>
  <c r="DZ31" i="28"/>
  <c r="DX31" i="28" s="1"/>
  <c r="DW31" i="28" s="1"/>
  <c r="DV31" i="28" s="1"/>
  <c r="EA31" i="28"/>
  <c r="EB31" i="28"/>
  <c r="EC31" i="28"/>
  <c r="ED31" i="28"/>
  <c r="DY32" i="28"/>
  <c r="DZ32" i="28"/>
  <c r="DX32" i="28" s="1"/>
  <c r="DW32" i="28" s="1"/>
  <c r="DV32" i="28" s="1"/>
  <c r="EA32" i="28"/>
  <c r="EB32" i="28"/>
  <c r="EC32" i="28"/>
  <c r="ED32" i="28"/>
  <c r="DY33" i="28"/>
  <c r="DZ33" i="28"/>
  <c r="DX33" i="28" s="1"/>
  <c r="DW33" i="28" s="1"/>
  <c r="DV33" i="28" s="1"/>
  <c r="EA33" i="28"/>
  <c r="EB33" i="28"/>
  <c r="EC33" i="28"/>
  <c r="ED33" i="28"/>
  <c r="DY34" i="28"/>
  <c r="DZ34" i="28"/>
  <c r="DX34" i="28" s="1"/>
  <c r="DW34" i="28" s="1"/>
  <c r="DV34" i="28" s="1"/>
  <c r="EA34" i="28"/>
  <c r="EB34" i="28"/>
  <c r="EC34" i="28"/>
  <c r="ED34" i="28"/>
  <c r="DY35" i="28"/>
  <c r="DZ35" i="28"/>
  <c r="DX35" i="28" s="1"/>
  <c r="DW35" i="28" s="1"/>
  <c r="DV35" i="28" s="1"/>
  <c r="EA35" i="28"/>
  <c r="EB35" i="28"/>
  <c r="EC35" i="28"/>
  <c r="ED35" i="28"/>
  <c r="DY36" i="28"/>
  <c r="DZ36" i="28"/>
  <c r="DX36" i="28" s="1"/>
  <c r="DW36" i="28" s="1"/>
  <c r="DV36" i="28" s="1"/>
  <c r="EA36" i="28"/>
  <c r="EB36" i="28"/>
  <c r="EC36" i="28"/>
  <c r="ED36" i="28"/>
  <c r="DY37" i="28"/>
  <c r="DZ37" i="28"/>
  <c r="DX37" i="28" s="1"/>
  <c r="DW37" i="28" s="1"/>
  <c r="DV37" i="28" s="1"/>
  <c r="EA37" i="28"/>
  <c r="EB37" i="28"/>
  <c r="EC37" i="28"/>
  <c r="ED37" i="28"/>
  <c r="DY38" i="28"/>
  <c r="DZ38" i="28"/>
  <c r="DX38" i="28" s="1"/>
  <c r="DW38" i="28" s="1"/>
  <c r="DV38" i="28" s="1"/>
  <c r="EA38" i="28"/>
  <c r="EB38" i="28"/>
  <c r="EC38" i="28"/>
  <c r="ED38" i="28"/>
  <c r="DY39" i="28"/>
  <c r="DZ39" i="28"/>
  <c r="DX39" i="28" s="1"/>
  <c r="DW39" i="28" s="1"/>
  <c r="DV39" i="28" s="1"/>
  <c r="EA39" i="28"/>
  <c r="EB39" i="28"/>
  <c r="EC39" i="28"/>
  <c r="ED39" i="28"/>
  <c r="DY40" i="28"/>
  <c r="DZ40" i="28"/>
  <c r="DX40" i="28" s="1"/>
  <c r="DW40" i="28" s="1"/>
  <c r="DV40" i="28" s="1"/>
  <c r="EA40" i="28"/>
  <c r="EB40" i="28"/>
  <c r="EC40" i="28"/>
  <c r="ED40" i="28"/>
  <c r="DY41" i="28"/>
  <c r="DZ41" i="28"/>
  <c r="DX41" i="28" s="1"/>
  <c r="DW41" i="28" s="1"/>
  <c r="DV41" i="28" s="1"/>
  <c r="EA41" i="28"/>
  <c r="EB41" i="28"/>
  <c r="EC41" i="28"/>
  <c r="ED41" i="28"/>
  <c r="DY42" i="28"/>
  <c r="DZ42" i="28"/>
  <c r="DX42" i="28" s="1"/>
  <c r="DW42" i="28" s="1"/>
  <c r="DV42" i="28" s="1"/>
  <c r="EA42" i="28"/>
  <c r="EB42" i="28"/>
  <c r="EC42" i="28"/>
  <c r="ED42" i="28"/>
  <c r="DY43" i="28"/>
  <c r="DZ43" i="28"/>
  <c r="DX43" i="28" s="1"/>
  <c r="DW43" i="28" s="1"/>
  <c r="DV43" i="28" s="1"/>
  <c r="EA43" i="28"/>
  <c r="EB43" i="28"/>
  <c r="EC43" i="28"/>
  <c r="ED43" i="28"/>
  <c r="DY44" i="28"/>
  <c r="DZ44" i="28"/>
  <c r="DX44" i="28" s="1"/>
  <c r="DW44" i="28" s="1"/>
  <c r="DV44" i="28" s="1"/>
  <c r="EA44" i="28"/>
  <c r="EB44" i="28"/>
  <c r="EC44" i="28"/>
  <c r="ED44" i="28"/>
  <c r="DY45" i="28"/>
  <c r="DZ45" i="28"/>
  <c r="DX45" i="28" s="1"/>
  <c r="DW45" i="28" s="1"/>
  <c r="DV45" i="28" s="1"/>
  <c r="EA45" i="28"/>
  <c r="EB45" i="28"/>
  <c r="EC45" i="28"/>
  <c r="ED45" i="28"/>
  <c r="DY46" i="28"/>
  <c r="DZ46" i="28"/>
  <c r="DX46" i="28" s="1"/>
  <c r="DW46" i="28" s="1"/>
  <c r="DV46" i="28" s="1"/>
  <c r="EA46" i="28"/>
  <c r="EB46" i="28"/>
  <c r="EC46" i="28"/>
  <c r="ED46" i="28"/>
  <c r="DY47" i="28"/>
  <c r="DZ47" i="28"/>
  <c r="DX47" i="28" s="1"/>
  <c r="DW47" i="28" s="1"/>
  <c r="DV47" i="28" s="1"/>
  <c r="EA47" i="28"/>
  <c r="EB47" i="28"/>
  <c r="EC47" i="28"/>
  <c r="ED47" i="28"/>
  <c r="DY48" i="28"/>
  <c r="DZ48" i="28"/>
  <c r="DX48" i="28" s="1"/>
  <c r="DW48" i="28" s="1"/>
  <c r="DV48" i="28" s="1"/>
  <c r="EA48" i="28"/>
  <c r="EB48" i="28"/>
  <c r="EC48" i="28"/>
  <c r="ED48" i="28"/>
  <c r="DY49" i="28"/>
  <c r="DZ49" i="28"/>
  <c r="DX49" i="28" s="1"/>
  <c r="DW49" i="28" s="1"/>
  <c r="DV49" i="28" s="1"/>
  <c r="EA49" i="28"/>
  <c r="EB49" i="28"/>
  <c r="EC49" i="28"/>
  <c r="ED49" i="28"/>
  <c r="DY50" i="28"/>
  <c r="DZ50" i="28"/>
  <c r="DX50" i="28" s="1"/>
  <c r="DW50" i="28" s="1"/>
  <c r="DV50" i="28" s="1"/>
  <c r="EA50" i="28"/>
  <c r="EB50" i="28"/>
  <c r="EC50" i="28"/>
  <c r="ED50" i="28"/>
  <c r="DY51" i="28"/>
  <c r="DZ51" i="28"/>
  <c r="DX51" i="28" s="1"/>
  <c r="DW51" i="28" s="1"/>
  <c r="DV51" i="28" s="1"/>
  <c r="EA51" i="28"/>
  <c r="EB51" i="28"/>
  <c r="EC51" i="28"/>
  <c r="ED51" i="28"/>
  <c r="DY52" i="28"/>
  <c r="DZ52" i="28"/>
  <c r="DX52" i="28" s="1"/>
  <c r="DW52" i="28" s="1"/>
  <c r="DV52" i="28" s="1"/>
  <c r="EA52" i="28"/>
  <c r="EB52" i="28"/>
  <c r="EC52" i="28"/>
  <c r="ED52" i="28"/>
  <c r="DY53" i="28"/>
  <c r="DZ53" i="28"/>
  <c r="DX53" i="28" s="1"/>
  <c r="DW53" i="28" s="1"/>
  <c r="DV53" i="28" s="1"/>
  <c r="EA53" i="28"/>
  <c r="EB53" i="28"/>
  <c r="EC53" i="28"/>
  <c r="ED53" i="28"/>
  <c r="DY54" i="28"/>
  <c r="DZ54" i="28"/>
  <c r="DX54" i="28" s="1"/>
  <c r="DW54" i="28" s="1"/>
  <c r="DV54" i="28" s="1"/>
  <c r="EA54" i="28"/>
  <c r="EB54" i="28"/>
  <c r="EC54" i="28"/>
  <c r="ED54" i="28"/>
  <c r="DY55" i="28"/>
  <c r="DZ55" i="28"/>
  <c r="DX55" i="28" s="1"/>
  <c r="DW55" i="28" s="1"/>
  <c r="DV55" i="28" s="1"/>
  <c r="EA55" i="28"/>
  <c r="EB55" i="28"/>
  <c r="EC55" i="28"/>
  <c r="ED55" i="28"/>
  <c r="DY56" i="28"/>
  <c r="DZ56" i="28"/>
  <c r="DX56" i="28" s="1"/>
  <c r="DW56" i="28" s="1"/>
  <c r="DV56" i="28" s="1"/>
  <c r="EA56" i="28"/>
  <c r="EB56" i="28"/>
  <c r="EC56" i="28"/>
  <c r="ED56" i="28"/>
  <c r="DY57" i="28"/>
  <c r="DZ57" i="28"/>
  <c r="DX57" i="28" s="1"/>
  <c r="DW57" i="28" s="1"/>
  <c r="DV57" i="28" s="1"/>
  <c r="EA57" i="28"/>
  <c r="EB57" i="28"/>
  <c r="EC57" i="28"/>
  <c r="ED57" i="28"/>
  <c r="DY58" i="28"/>
  <c r="DZ58" i="28"/>
  <c r="DX58" i="28" s="1"/>
  <c r="DW58" i="28" s="1"/>
  <c r="DV58" i="28" s="1"/>
  <c r="EA58" i="28"/>
  <c r="EB58" i="28"/>
  <c r="EC58" i="28"/>
  <c r="ED58" i="28"/>
  <c r="DY59" i="28"/>
  <c r="DZ59" i="28"/>
  <c r="DX59" i="28" s="1"/>
  <c r="DW59" i="28" s="1"/>
  <c r="DV59" i="28" s="1"/>
  <c r="EA59" i="28"/>
  <c r="EB59" i="28"/>
  <c r="EC59" i="28"/>
  <c r="ED59" i="28"/>
  <c r="DY60" i="28"/>
  <c r="DZ60" i="28"/>
  <c r="DX60" i="28" s="1"/>
  <c r="DW60" i="28" s="1"/>
  <c r="DV60" i="28" s="1"/>
  <c r="EA60" i="28"/>
  <c r="EB60" i="28"/>
  <c r="EC60" i="28"/>
  <c r="ED60" i="28"/>
  <c r="DY61" i="28"/>
  <c r="DZ61" i="28"/>
  <c r="DX61" i="28" s="1"/>
  <c r="DW61" i="28" s="1"/>
  <c r="DV61" i="28" s="1"/>
  <c r="EA61" i="28"/>
  <c r="EB61" i="28"/>
  <c r="EC61" i="28"/>
  <c r="ED61" i="28"/>
  <c r="DY62" i="28"/>
  <c r="DZ62" i="28"/>
  <c r="DX62" i="28" s="1"/>
  <c r="DW62" i="28" s="1"/>
  <c r="DV62" i="28" s="1"/>
  <c r="EA62" i="28"/>
  <c r="EB62" i="28"/>
  <c r="EC62" i="28"/>
  <c r="ED62" i="28"/>
  <c r="DY63" i="28"/>
  <c r="DZ63" i="28"/>
  <c r="DX63" i="28" s="1"/>
  <c r="DW63" i="28" s="1"/>
  <c r="DV63" i="28" s="1"/>
  <c r="EA63" i="28"/>
  <c r="EB63" i="28"/>
  <c r="EC63" i="28"/>
  <c r="ED63" i="28"/>
  <c r="DY64" i="28"/>
  <c r="DZ64" i="28"/>
  <c r="DX64" i="28" s="1"/>
  <c r="DW64" i="28" s="1"/>
  <c r="DV64" i="28" s="1"/>
  <c r="EA64" i="28"/>
  <c r="EB64" i="28"/>
  <c r="EC64" i="28"/>
  <c r="ED64" i="28"/>
  <c r="DY65" i="28"/>
  <c r="DZ65" i="28"/>
  <c r="DX65" i="28" s="1"/>
  <c r="DW65" i="28" s="1"/>
  <c r="DV65" i="28" s="1"/>
  <c r="EA65" i="28"/>
  <c r="EB65" i="28"/>
  <c r="EC65" i="28"/>
  <c r="ED65" i="28"/>
  <c r="DY66" i="28"/>
  <c r="DZ66" i="28"/>
  <c r="DX66" i="28" s="1"/>
  <c r="DW66" i="28" s="1"/>
  <c r="DV66" i="28" s="1"/>
  <c r="EA66" i="28"/>
  <c r="EB66" i="28"/>
  <c r="EC66" i="28"/>
  <c r="ED66" i="28"/>
  <c r="DY67" i="28"/>
  <c r="DZ67" i="28"/>
  <c r="DX67" i="28" s="1"/>
  <c r="DW67" i="28" s="1"/>
  <c r="DV67" i="28" s="1"/>
  <c r="EA67" i="28"/>
  <c r="EB67" i="28"/>
  <c r="EC67" i="28"/>
  <c r="ED67" i="28"/>
  <c r="DY68" i="28"/>
  <c r="DZ68" i="28"/>
  <c r="DX68" i="28" s="1"/>
  <c r="DW68" i="28" s="1"/>
  <c r="DV68" i="28" s="1"/>
  <c r="EA68" i="28"/>
  <c r="EB68" i="28"/>
  <c r="EC68" i="28"/>
  <c r="ED68" i="28"/>
  <c r="DY69" i="28"/>
  <c r="DZ69" i="28"/>
  <c r="DX69" i="28" s="1"/>
  <c r="DW69" i="28" s="1"/>
  <c r="DV69" i="28" s="1"/>
  <c r="EA69" i="28"/>
  <c r="EB69" i="28"/>
  <c r="EC69" i="28"/>
  <c r="ED69" i="28"/>
  <c r="DY70" i="28"/>
  <c r="DZ70" i="28"/>
  <c r="DX70" i="28" s="1"/>
  <c r="DW70" i="28" s="1"/>
  <c r="DV70" i="28" s="1"/>
  <c r="EA70" i="28"/>
  <c r="EB70" i="28"/>
  <c r="EC70" i="28"/>
  <c r="ED70" i="28"/>
  <c r="DY71" i="28"/>
  <c r="DZ71" i="28"/>
  <c r="DX71" i="28" s="1"/>
  <c r="DW71" i="28" s="1"/>
  <c r="DV71" i="28" s="1"/>
  <c r="EA71" i="28"/>
  <c r="EB71" i="28"/>
  <c r="EC71" i="28"/>
  <c r="ED71" i="28"/>
  <c r="DY72" i="28"/>
  <c r="DZ72" i="28"/>
  <c r="DX72" i="28" s="1"/>
  <c r="DW72" i="28" s="1"/>
  <c r="DV72" i="28" s="1"/>
  <c r="EA72" i="28"/>
  <c r="EB72" i="28"/>
  <c r="EC72" i="28"/>
  <c r="ED72" i="28"/>
  <c r="DY73" i="28"/>
  <c r="DZ73" i="28"/>
  <c r="DX73" i="28" s="1"/>
  <c r="DW73" i="28" s="1"/>
  <c r="DV73" i="28" s="1"/>
  <c r="EA73" i="28"/>
  <c r="EB73" i="28"/>
  <c r="EC73" i="28"/>
  <c r="ED73" i="28"/>
  <c r="DY74" i="28"/>
  <c r="DZ74" i="28"/>
  <c r="DX74" i="28" s="1"/>
  <c r="DW74" i="28" s="1"/>
  <c r="DV74" i="28" s="1"/>
  <c r="EA74" i="28"/>
  <c r="EB74" i="28"/>
  <c r="EC74" i="28"/>
  <c r="ED74" i="28"/>
  <c r="DY75" i="28"/>
  <c r="DZ75" i="28"/>
  <c r="DX75" i="28" s="1"/>
  <c r="DW75" i="28" s="1"/>
  <c r="DV75" i="28" s="1"/>
  <c r="EA75" i="28"/>
  <c r="EB75" i="28"/>
  <c r="EC75" i="28"/>
  <c r="ED75" i="28"/>
  <c r="DY76" i="28"/>
  <c r="DZ76" i="28"/>
  <c r="DX76" i="28" s="1"/>
  <c r="DW76" i="28" s="1"/>
  <c r="DV76" i="28" s="1"/>
  <c r="EA76" i="28"/>
  <c r="EB76" i="28"/>
  <c r="EC76" i="28"/>
  <c r="ED76" i="28"/>
  <c r="DY77" i="28"/>
  <c r="DZ77" i="28"/>
  <c r="DX77" i="28" s="1"/>
  <c r="DW77" i="28" s="1"/>
  <c r="DV77" i="28" s="1"/>
  <c r="EA77" i="28"/>
  <c r="EB77" i="28"/>
  <c r="EC77" i="28"/>
  <c r="ED77" i="28"/>
  <c r="DY78" i="28"/>
  <c r="DZ78" i="28"/>
  <c r="DX78" i="28" s="1"/>
  <c r="DW78" i="28" s="1"/>
  <c r="DV78" i="28" s="1"/>
  <c r="EA78" i="28"/>
  <c r="EB78" i="28"/>
  <c r="EC78" i="28"/>
  <c r="ED78" i="28"/>
  <c r="DY79" i="28"/>
  <c r="DZ79" i="28"/>
  <c r="DX79" i="28" s="1"/>
  <c r="DW79" i="28" s="1"/>
  <c r="DV79" i="28" s="1"/>
  <c r="EA79" i="28"/>
  <c r="EB79" i="28"/>
  <c r="EC79" i="28"/>
  <c r="ED79" i="28"/>
  <c r="DY80" i="28"/>
  <c r="DZ80" i="28"/>
  <c r="DX80" i="28" s="1"/>
  <c r="DW80" i="28" s="1"/>
  <c r="DV80" i="28" s="1"/>
  <c r="EA80" i="28"/>
  <c r="EB80" i="28"/>
  <c r="EC80" i="28"/>
  <c r="ED80" i="28"/>
  <c r="DY81" i="28"/>
  <c r="DZ81" i="28"/>
  <c r="DX81" i="28" s="1"/>
  <c r="DW81" i="28" s="1"/>
  <c r="DV81" i="28" s="1"/>
  <c r="EA81" i="28"/>
  <c r="EB81" i="28"/>
  <c r="EC81" i="28"/>
  <c r="ED81" i="28"/>
  <c r="DY82" i="28"/>
  <c r="DZ82" i="28"/>
  <c r="DX82" i="28" s="1"/>
  <c r="DW82" i="28" s="1"/>
  <c r="DV82" i="28" s="1"/>
  <c r="EA82" i="28"/>
  <c r="EB82" i="28"/>
  <c r="EC82" i="28"/>
  <c r="ED82" i="28"/>
  <c r="DY83" i="28"/>
  <c r="DZ83" i="28"/>
  <c r="DX83" i="28" s="1"/>
  <c r="DW83" i="28" s="1"/>
  <c r="DV83" i="28" s="1"/>
  <c r="EA83" i="28"/>
  <c r="EB83" i="28"/>
  <c r="EC83" i="28"/>
  <c r="ED83" i="28"/>
  <c r="DY84" i="28"/>
  <c r="DZ84" i="28"/>
  <c r="DX84" i="28" s="1"/>
  <c r="DW84" i="28" s="1"/>
  <c r="DV84" i="28" s="1"/>
  <c r="EA84" i="28"/>
  <c r="EB84" i="28"/>
  <c r="EC84" i="28"/>
  <c r="ED84" i="28"/>
  <c r="DY85" i="28"/>
  <c r="DZ85" i="28"/>
  <c r="DX85" i="28" s="1"/>
  <c r="DW85" i="28" s="1"/>
  <c r="DV85" i="28" s="1"/>
  <c r="EA85" i="28"/>
  <c r="EB85" i="28"/>
  <c r="EC85" i="28"/>
  <c r="ED85" i="28"/>
  <c r="DY86" i="28"/>
  <c r="DZ86" i="28"/>
  <c r="DX86" i="28" s="1"/>
  <c r="DW86" i="28" s="1"/>
  <c r="DV86" i="28" s="1"/>
  <c r="EA86" i="28"/>
  <c r="EB86" i="28"/>
  <c r="EC86" i="28"/>
  <c r="ED86" i="28"/>
  <c r="DY87" i="28"/>
  <c r="DZ87" i="28"/>
  <c r="DX87" i="28" s="1"/>
  <c r="DW87" i="28" s="1"/>
  <c r="DV87" i="28" s="1"/>
  <c r="EA87" i="28"/>
  <c r="EB87" i="28"/>
  <c r="EC87" i="28"/>
  <c r="ED87" i="28"/>
  <c r="DY88" i="28"/>
  <c r="DZ88" i="28"/>
  <c r="DX88" i="28" s="1"/>
  <c r="DW88" i="28" s="1"/>
  <c r="DV88" i="28" s="1"/>
  <c r="EA88" i="28"/>
  <c r="EB88" i="28"/>
  <c r="EC88" i="28"/>
  <c r="ED88" i="28"/>
  <c r="DY89" i="28"/>
  <c r="DZ89" i="28"/>
  <c r="DX89" i="28" s="1"/>
  <c r="DW89" i="28" s="1"/>
  <c r="DV89" i="28" s="1"/>
  <c r="EA89" i="28"/>
  <c r="EB89" i="28"/>
  <c r="EC89" i="28"/>
  <c r="ED89" i="28"/>
  <c r="DY90" i="28"/>
  <c r="DZ90" i="28"/>
  <c r="DX90" i="28" s="1"/>
  <c r="DW90" i="28" s="1"/>
  <c r="DV90" i="28" s="1"/>
  <c r="EA90" i="28"/>
  <c r="EB90" i="28"/>
  <c r="EC90" i="28"/>
  <c r="ED90" i="28"/>
  <c r="DY91" i="28"/>
  <c r="DZ91" i="28"/>
  <c r="DX91" i="28" s="1"/>
  <c r="DW91" i="28" s="1"/>
  <c r="DV91" i="28" s="1"/>
  <c r="EA91" i="28"/>
  <c r="EB91" i="28"/>
  <c r="EC91" i="28"/>
  <c r="ED91" i="28"/>
  <c r="DY92" i="28"/>
  <c r="DZ92" i="28"/>
  <c r="DX92" i="28" s="1"/>
  <c r="DW92" i="28" s="1"/>
  <c r="DV92" i="28" s="1"/>
  <c r="EA92" i="28"/>
  <c r="EB92" i="28"/>
  <c r="EC92" i="28"/>
  <c r="ED92" i="28"/>
  <c r="DY93" i="28"/>
  <c r="DZ93" i="28"/>
  <c r="DX93" i="28" s="1"/>
  <c r="DW93" i="28" s="1"/>
  <c r="DV93" i="28" s="1"/>
  <c r="EA93" i="28"/>
  <c r="EB93" i="28"/>
  <c r="EC93" i="28"/>
  <c r="ED93" i="28"/>
  <c r="DY94" i="28"/>
  <c r="DZ94" i="28"/>
  <c r="DX94" i="28" s="1"/>
  <c r="DW94" i="28" s="1"/>
  <c r="DV94" i="28" s="1"/>
  <c r="EA94" i="28"/>
  <c r="EB94" i="28"/>
  <c r="EC94" i="28"/>
  <c r="ED94" i="28"/>
  <c r="DY95" i="28"/>
  <c r="DZ95" i="28"/>
  <c r="DX95" i="28" s="1"/>
  <c r="DW95" i="28" s="1"/>
  <c r="DV95" i="28" s="1"/>
  <c r="EA95" i="28"/>
  <c r="EB95" i="28"/>
  <c r="EC95" i="28"/>
  <c r="ED95" i="28"/>
  <c r="DY96" i="28"/>
  <c r="DZ96" i="28"/>
  <c r="DX96" i="28" s="1"/>
  <c r="DW96" i="28" s="1"/>
  <c r="DV96" i="28" s="1"/>
  <c r="EA96" i="28"/>
  <c r="EB96" i="28"/>
  <c r="EC96" i="28"/>
  <c r="ED96" i="28"/>
  <c r="DY97" i="28"/>
  <c r="DZ97" i="28"/>
  <c r="DX97" i="28" s="1"/>
  <c r="DW97" i="28" s="1"/>
  <c r="DV97" i="28" s="1"/>
  <c r="EA97" i="28"/>
  <c r="EB97" i="28"/>
  <c r="EC97" i="28"/>
  <c r="ED97" i="28"/>
  <c r="DY98" i="28"/>
  <c r="DZ98" i="28"/>
  <c r="DX98" i="28" s="1"/>
  <c r="DW98" i="28" s="1"/>
  <c r="DV98" i="28" s="1"/>
  <c r="EA98" i="28"/>
  <c r="EB98" i="28"/>
  <c r="EC98" i="28"/>
  <c r="ED98" i="28"/>
  <c r="DY99" i="28"/>
  <c r="DZ99" i="28"/>
  <c r="DX99" i="28" s="1"/>
  <c r="DW99" i="28" s="1"/>
  <c r="DV99" i="28" s="1"/>
  <c r="EA99" i="28"/>
  <c r="EB99" i="28"/>
  <c r="EC99" i="28"/>
  <c r="ED99" i="28"/>
  <c r="DY100" i="28"/>
  <c r="DZ100" i="28"/>
  <c r="DX100" i="28" s="1"/>
  <c r="DW100" i="28" s="1"/>
  <c r="DV100" i="28" s="1"/>
  <c r="EA100" i="28"/>
  <c r="EB100" i="28"/>
  <c r="EC100" i="28"/>
  <c r="ED100" i="28"/>
  <c r="DY101" i="28"/>
  <c r="DZ101" i="28"/>
  <c r="DX101" i="28" s="1"/>
  <c r="DW101" i="28" s="1"/>
  <c r="DV101" i="28" s="1"/>
  <c r="EA101" i="28"/>
  <c r="EB101" i="28"/>
  <c r="EC101" i="28"/>
  <c r="ED101" i="28"/>
  <c r="DY102" i="28"/>
  <c r="DZ102" i="28"/>
  <c r="DX102" i="28" s="1"/>
  <c r="DW102" i="28" s="1"/>
  <c r="DV102" i="28" s="1"/>
  <c r="EA102" i="28"/>
  <c r="EB102" i="28"/>
  <c r="EC102" i="28"/>
  <c r="ED102" i="28"/>
  <c r="DY103" i="28"/>
  <c r="DZ103" i="28"/>
  <c r="DX103" i="28" s="1"/>
  <c r="DW103" i="28" s="1"/>
  <c r="DV103" i="28" s="1"/>
  <c r="EA103" i="28"/>
  <c r="EB103" i="28"/>
  <c r="EC103" i="28"/>
  <c r="ED103" i="28"/>
  <c r="DY104" i="28"/>
  <c r="DZ104" i="28"/>
  <c r="DX104" i="28" s="1"/>
  <c r="DW104" i="28" s="1"/>
  <c r="DV104" i="28" s="1"/>
  <c r="EA104" i="28"/>
  <c r="EB104" i="28"/>
  <c r="EC104" i="28"/>
  <c r="ED104" i="28"/>
  <c r="DY105" i="28"/>
  <c r="DZ105" i="28"/>
  <c r="DX105" i="28" s="1"/>
  <c r="DW105" i="28" s="1"/>
  <c r="DV105" i="28" s="1"/>
  <c r="EA105" i="28"/>
  <c r="EB105" i="28"/>
  <c r="EC105" i="28"/>
  <c r="ED105" i="28"/>
  <c r="DY106" i="28"/>
  <c r="DZ106" i="28"/>
  <c r="DX106" i="28" s="1"/>
  <c r="DW106" i="28" s="1"/>
  <c r="DV106" i="28" s="1"/>
  <c r="EA106" i="28"/>
  <c r="EB106" i="28"/>
  <c r="EC106" i="28"/>
  <c r="ED106" i="28"/>
  <c r="DY107" i="28"/>
  <c r="DZ107" i="28"/>
  <c r="DX107" i="28" s="1"/>
  <c r="DW107" i="28" s="1"/>
  <c r="DV107" i="28" s="1"/>
  <c r="EA107" i="28"/>
  <c r="EB107" i="28"/>
  <c r="EC107" i="28"/>
  <c r="ED107" i="28"/>
  <c r="DY108" i="28"/>
  <c r="DZ108" i="28"/>
  <c r="DX108" i="28" s="1"/>
  <c r="DW108" i="28" s="1"/>
  <c r="DV108" i="28" s="1"/>
  <c r="EA108" i="28"/>
  <c r="EB108" i="28"/>
  <c r="EC108" i="28"/>
  <c r="ED108" i="28"/>
  <c r="DY109" i="28"/>
  <c r="DZ109" i="28"/>
  <c r="DX109" i="28" s="1"/>
  <c r="DW109" i="28" s="1"/>
  <c r="DV109" i="28" s="1"/>
  <c r="EA109" i="28"/>
  <c r="EB109" i="28"/>
  <c r="EC109" i="28"/>
  <c r="ED109" i="28"/>
  <c r="DY110" i="28"/>
  <c r="DZ110" i="28"/>
  <c r="DX110" i="28" s="1"/>
  <c r="DW110" i="28" s="1"/>
  <c r="DV110" i="28" s="1"/>
  <c r="EA110" i="28"/>
  <c r="EB110" i="28"/>
  <c r="EC110" i="28"/>
  <c r="ED110" i="28"/>
  <c r="DY111" i="28"/>
  <c r="DZ111" i="28"/>
  <c r="DX111" i="28" s="1"/>
  <c r="DW111" i="28" s="1"/>
  <c r="DV111" i="28" s="1"/>
  <c r="EA111" i="28"/>
  <c r="EB111" i="28"/>
  <c r="EC111" i="28"/>
  <c r="ED111" i="28"/>
  <c r="DY112" i="28"/>
  <c r="DZ112" i="28"/>
  <c r="DX112" i="28" s="1"/>
  <c r="DW112" i="28" s="1"/>
  <c r="DV112" i="28" s="1"/>
  <c r="EA112" i="28"/>
  <c r="EB112" i="28"/>
  <c r="EC112" i="28"/>
  <c r="ED112" i="28"/>
  <c r="DY113" i="28"/>
  <c r="DZ113" i="28"/>
  <c r="DX113" i="28" s="1"/>
  <c r="DW113" i="28" s="1"/>
  <c r="DV113" i="28" s="1"/>
  <c r="EA113" i="28"/>
  <c r="EB113" i="28"/>
  <c r="EC113" i="28"/>
  <c r="ED113" i="28"/>
  <c r="DY114" i="28"/>
  <c r="DZ114" i="28"/>
  <c r="DX114" i="28" s="1"/>
  <c r="DW114" i="28" s="1"/>
  <c r="DV114" i="28" s="1"/>
  <c r="EA114" i="28"/>
  <c r="EB114" i="28"/>
  <c r="EC114" i="28"/>
  <c r="ED114" i="28"/>
  <c r="DY115" i="28"/>
  <c r="DZ115" i="28"/>
  <c r="DX115" i="28" s="1"/>
  <c r="DW115" i="28" s="1"/>
  <c r="DV115" i="28" s="1"/>
  <c r="EA115" i="28"/>
  <c r="EB115" i="28"/>
  <c r="EC115" i="28"/>
  <c r="ED115" i="28"/>
  <c r="DY116" i="28"/>
  <c r="DZ116" i="28"/>
  <c r="DX116" i="28" s="1"/>
  <c r="DW116" i="28" s="1"/>
  <c r="DV116" i="28" s="1"/>
  <c r="EA116" i="28"/>
  <c r="EB116" i="28"/>
  <c r="EC116" i="28"/>
  <c r="ED116" i="28"/>
  <c r="DY117" i="28"/>
  <c r="DZ117" i="28"/>
  <c r="DX117" i="28" s="1"/>
  <c r="DW117" i="28" s="1"/>
  <c r="DV117" i="28" s="1"/>
  <c r="EA117" i="28"/>
  <c r="EB117" i="28"/>
  <c r="EC117" i="28"/>
  <c r="ED117" i="28"/>
  <c r="DY118" i="28"/>
  <c r="DZ118" i="28"/>
  <c r="DX118" i="28" s="1"/>
  <c r="DW118" i="28" s="1"/>
  <c r="DV118" i="28" s="1"/>
  <c r="EA118" i="28"/>
  <c r="EB118" i="28"/>
  <c r="EC118" i="28"/>
  <c r="ED118" i="28"/>
  <c r="DY119" i="28"/>
  <c r="DZ119" i="28"/>
  <c r="DX119" i="28" s="1"/>
  <c r="DW119" i="28" s="1"/>
  <c r="DV119" i="28" s="1"/>
  <c r="EA119" i="28"/>
  <c r="EB119" i="28"/>
  <c r="EC119" i="28"/>
  <c r="ED119" i="28"/>
  <c r="DY120" i="28"/>
  <c r="DZ120" i="28"/>
  <c r="DX120" i="28" s="1"/>
  <c r="DW120" i="28" s="1"/>
  <c r="DV120" i="28" s="1"/>
  <c r="EA120" i="28"/>
  <c r="EB120" i="28"/>
  <c r="EC120" i="28"/>
  <c r="ED120" i="28"/>
  <c r="DY121" i="28"/>
  <c r="DZ121" i="28"/>
  <c r="DX121" i="28" s="1"/>
  <c r="DW121" i="28" s="1"/>
  <c r="DV121" i="28" s="1"/>
  <c r="EA121" i="28"/>
  <c r="EB121" i="28"/>
  <c r="EC121" i="28"/>
  <c r="ED121" i="28"/>
  <c r="DY122" i="28"/>
  <c r="DZ122" i="28"/>
  <c r="DX122" i="28" s="1"/>
  <c r="DW122" i="28" s="1"/>
  <c r="DV122" i="28" s="1"/>
  <c r="EA122" i="28"/>
  <c r="EB122" i="28"/>
  <c r="EC122" i="28"/>
  <c r="ED122" i="28"/>
  <c r="DY123" i="28"/>
  <c r="DZ123" i="28"/>
  <c r="DX123" i="28" s="1"/>
  <c r="DW123" i="28" s="1"/>
  <c r="DV123" i="28" s="1"/>
  <c r="EA123" i="28"/>
  <c r="EB123" i="28"/>
  <c r="EC123" i="28"/>
  <c r="ED123" i="28"/>
  <c r="DY124" i="28"/>
  <c r="DZ124" i="28"/>
  <c r="DX124" i="28" s="1"/>
  <c r="DW124" i="28" s="1"/>
  <c r="DV124" i="28" s="1"/>
  <c r="EA124" i="28"/>
  <c r="EB124" i="28"/>
  <c r="EC124" i="28"/>
  <c r="ED124" i="28"/>
  <c r="DY125" i="28"/>
  <c r="DZ125" i="28"/>
  <c r="DX125" i="28" s="1"/>
  <c r="DW125" i="28" s="1"/>
  <c r="DV125" i="28" s="1"/>
  <c r="EA125" i="28"/>
  <c r="EB125" i="28"/>
  <c r="EC125" i="28"/>
  <c r="ED125" i="28"/>
  <c r="DY126" i="28"/>
  <c r="DZ126" i="28"/>
  <c r="DX126" i="28" s="1"/>
  <c r="DW126" i="28" s="1"/>
  <c r="DV126" i="28" s="1"/>
  <c r="EA126" i="28"/>
  <c r="EB126" i="28"/>
  <c r="EC126" i="28"/>
  <c r="ED126" i="28"/>
  <c r="DY127" i="28"/>
  <c r="DZ127" i="28"/>
  <c r="DX127" i="28" s="1"/>
  <c r="DW127" i="28" s="1"/>
  <c r="DV127" i="28" s="1"/>
  <c r="EA127" i="28"/>
  <c r="EB127" i="28"/>
  <c r="EC127" i="28"/>
  <c r="ED127" i="28"/>
  <c r="DY128" i="28"/>
  <c r="DZ128" i="28"/>
  <c r="DX128" i="28" s="1"/>
  <c r="DW128" i="28" s="1"/>
  <c r="DV128" i="28" s="1"/>
  <c r="EA128" i="28"/>
  <c r="EB128" i="28"/>
  <c r="EC128" i="28"/>
  <c r="ED128" i="28"/>
  <c r="DY129" i="28"/>
  <c r="DZ129" i="28"/>
  <c r="DX129" i="28" s="1"/>
  <c r="DW129" i="28" s="1"/>
  <c r="DV129" i="28" s="1"/>
  <c r="EA129" i="28"/>
  <c r="EB129" i="28"/>
  <c r="EC129" i="28"/>
  <c r="ED129" i="28"/>
  <c r="DY130" i="28"/>
  <c r="DZ130" i="28"/>
  <c r="DX130" i="28" s="1"/>
  <c r="DW130" i="28" s="1"/>
  <c r="DV130" i="28" s="1"/>
  <c r="EA130" i="28"/>
  <c r="EB130" i="28"/>
  <c r="EC130" i="28"/>
  <c r="ED130" i="28"/>
  <c r="DY131" i="28"/>
  <c r="DZ131" i="28"/>
  <c r="DX131" i="28" s="1"/>
  <c r="DW131" i="28" s="1"/>
  <c r="DV131" i="28" s="1"/>
  <c r="EA131" i="28"/>
  <c r="EB131" i="28"/>
  <c r="EC131" i="28"/>
  <c r="ED131" i="28"/>
  <c r="DY132" i="28"/>
  <c r="DZ132" i="28"/>
  <c r="DX132" i="28" s="1"/>
  <c r="DW132" i="28" s="1"/>
  <c r="DV132" i="28" s="1"/>
  <c r="EA132" i="28"/>
  <c r="EB132" i="28"/>
  <c r="EC132" i="28"/>
  <c r="ED132" i="28"/>
  <c r="DY133" i="28"/>
  <c r="DZ133" i="28"/>
  <c r="DX133" i="28" s="1"/>
  <c r="DW133" i="28" s="1"/>
  <c r="DV133" i="28" s="1"/>
  <c r="EA133" i="28"/>
  <c r="EB133" i="28"/>
  <c r="EC133" i="28"/>
  <c r="ED133" i="28"/>
  <c r="DY134" i="28"/>
  <c r="DZ134" i="28"/>
  <c r="DX134" i="28" s="1"/>
  <c r="DW134" i="28" s="1"/>
  <c r="DV134" i="28" s="1"/>
  <c r="EA134" i="28"/>
  <c r="EB134" i="28"/>
  <c r="EC134" i="28"/>
  <c r="ED134" i="28"/>
  <c r="DY135" i="28"/>
  <c r="DZ135" i="28"/>
  <c r="DX135" i="28" s="1"/>
  <c r="DW135" i="28" s="1"/>
  <c r="DV135" i="28" s="1"/>
  <c r="EA135" i="28"/>
  <c r="EB135" i="28"/>
  <c r="EC135" i="28"/>
  <c r="ED135" i="28"/>
  <c r="DY136" i="28"/>
  <c r="DZ136" i="28"/>
  <c r="DX136" i="28" s="1"/>
  <c r="DW136" i="28" s="1"/>
  <c r="DV136" i="28" s="1"/>
  <c r="EA136" i="28"/>
  <c r="EB136" i="28"/>
  <c r="EC136" i="28"/>
  <c r="ED136" i="28"/>
  <c r="DY137" i="28"/>
  <c r="DZ137" i="28"/>
  <c r="DX137" i="28" s="1"/>
  <c r="DW137" i="28" s="1"/>
  <c r="DV137" i="28" s="1"/>
  <c r="EA137" i="28"/>
  <c r="EB137" i="28"/>
  <c r="EC137" i="28"/>
  <c r="ED137" i="28"/>
  <c r="DY138" i="28"/>
  <c r="DZ138" i="28"/>
  <c r="DX138" i="28" s="1"/>
  <c r="DW138" i="28" s="1"/>
  <c r="DV138" i="28" s="1"/>
  <c r="EA138" i="28"/>
  <c r="EB138" i="28"/>
  <c r="EC138" i="28"/>
  <c r="ED138" i="28"/>
  <c r="DY139" i="28"/>
  <c r="DZ139" i="28"/>
  <c r="DX139" i="28" s="1"/>
  <c r="DW139" i="28" s="1"/>
  <c r="DV139" i="28" s="1"/>
  <c r="EA139" i="28"/>
  <c r="EB139" i="28"/>
  <c r="EC139" i="28"/>
  <c r="ED139" i="28"/>
  <c r="DY140" i="28"/>
  <c r="DZ140" i="28"/>
  <c r="DX140" i="28" s="1"/>
  <c r="DW140" i="28" s="1"/>
  <c r="DV140" i="28" s="1"/>
  <c r="EA140" i="28"/>
  <c r="EB140" i="28"/>
  <c r="EC140" i="28"/>
  <c r="ED140" i="28"/>
  <c r="DY141" i="28"/>
  <c r="DZ141" i="28"/>
  <c r="DX141" i="28" s="1"/>
  <c r="DW141" i="28" s="1"/>
  <c r="DV141" i="28" s="1"/>
  <c r="EA141" i="28"/>
  <c r="EB141" i="28"/>
  <c r="EC141" i="28"/>
  <c r="ED141" i="28"/>
  <c r="DY142" i="28"/>
  <c r="DZ142" i="28"/>
  <c r="DX142" i="28" s="1"/>
  <c r="DW142" i="28" s="1"/>
  <c r="DV142" i="28" s="1"/>
  <c r="EA142" i="28"/>
  <c r="EB142" i="28"/>
  <c r="EC142" i="28"/>
  <c r="ED142" i="28"/>
  <c r="DY143" i="28"/>
  <c r="DZ143" i="28"/>
  <c r="DX143" i="28" s="1"/>
  <c r="DW143" i="28" s="1"/>
  <c r="DV143" i="28" s="1"/>
  <c r="EA143" i="28"/>
  <c r="EB143" i="28"/>
  <c r="EC143" i="28"/>
  <c r="ED143" i="28"/>
  <c r="DY144" i="28"/>
  <c r="DZ144" i="28"/>
  <c r="DX144" i="28" s="1"/>
  <c r="DW144" i="28" s="1"/>
  <c r="DV144" i="28" s="1"/>
  <c r="EA144" i="28"/>
  <c r="EB144" i="28"/>
  <c r="EC144" i="28"/>
  <c r="ED144" i="28"/>
  <c r="DY145" i="28"/>
  <c r="DZ145" i="28"/>
  <c r="DX145" i="28" s="1"/>
  <c r="DW145" i="28" s="1"/>
  <c r="DV145" i="28" s="1"/>
  <c r="EA145" i="28"/>
  <c r="EB145" i="28"/>
  <c r="EC145" i="28"/>
  <c r="ED145" i="28"/>
  <c r="DY146" i="28"/>
  <c r="DZ146" i="28"/>
  <c r="DX146" i="28" s="1"/>
  <c r="DW146" i="28" s="1"/>
  <c r="DV146" i="28" s="1"/>
  <c r="EA146" i="28"/>
  <c r="EB146" i="28"/>
  <c r="EC146" i="28"/>
  <c r="ED146" i="28"/>
  <c r="DY147" i="28"/>
  <c r="DZ147" i="28"/>
  <c r="DX147" i="28" s="1"/>
  <c r="DW147" i="28" s="1"/>
  <c r="DV147" i="28" s="1"/>
  <c r="EA147" i="28"/>
  <c r="EB147" i="28"/>
  <c r="EC147" i="28"/>
  <c r="ED147" i="28"/>
  <c r="DY148" i="28"/>
  <c r="DZ148" i="28"/>
  <c r="DX148" i="28" s="1"/>
  <c r="DW148" i="28" s="1"/>
  <c r="DV148" i="28" s="1"/>
  <c r="EA148" i="28"/>
  <c r="EB148" i="28"/>
  <c r="EC148" i="28"/>
  <c r="ED148" i="28"/>
  <c r="DY149" i="28"/>
  <c r="DZ149" i="28"/>
  <c r="DX149" i="28" s="1"/>
  <c r="DW149" i="28" s="1"/>
  <c r="DV149" i="28" s="1"/>
  <c r="EA149" i="28"/>
  <c r="EB149" i="28"/>
  <c r="EC149" i="28"/>
  <c r="ED149" i="28"/>
  <c r="DY150" i="28"/>
  <c r="DZ150" i="28"/>
  <c r="DX150" i="28" s="1"/>
  <c r="DW150" i="28" s="1"/>
  <c r="DV150" i="28" s="1"/>
  <c r="EA150" i="28"/>
  <c r="EB150" i="28"/>
  <c r="EC150" i="28"/>
  <c r="ED150" i="28"/>
  <c r="DY151" i="28"/>
  <c r="DZ151" i="28"/>
  <c r="DX151" i="28" s="1"/>
  <c r="DW151" i="28" s="1"/>
  <c r="DV151" i="28" s="1"/>
  <c r="EA151" i="28"/>
  <c r="EB151" i="28"/>
  <c r="EC151" i="28"/>
  <c r="ED151" i="28"/>
  <c r="DY152" i="28"/>
  <c r="DZ152" i="28"/>
  <c r="DX152" i="28" s="1"/>
  <c r="DW152" i="28" s="1"/>
  <c r="DV152" i="28" s="1"/>
  <c r="EA152" i="28"/>
  <c r="EB152" i="28"/>
  <c r="EC152" i="28"/>
  <c r="ED152" i="28"/>
  <c r="DY153" i="28"/>
  <c r="DZ153" i="28"/>
  <c r="DX153" i="28" s="1"/>
  <c r="DW153" i="28" s="1"/>
  <c r="DV153" i="28" s="1"/>
  <c r="EA153" i="28"/>
  <c r="EB153" i="28"/>
  <c r="EC153" i="28"/>
  <c r="ED153" i="28"/>
  <c r="DY154" i="28"/>
  <c r="DZ154" i="28"/>
  <c r="DX154" i="28" s="1"/>
  <c r="DW154" i="28" s="1"/>
  <c r="DV154" i="28" s="1"/>
  <c r="EA154" i="28"/>
  <c r="EB154" i="28"/>
  <c r="EC154" i="28"/>
  <c r="ED154" i="28"/>
  <c r="DY155" i="28"/>
  <c r="DZ155" i="28"/>
  <c r="DX155" i="28" s="1"/>
  <c r="DW155" i="28" s="1"/>
  <c r="DV155" i="28" s="1"/>
  <c r="EA155" i="28"/>
  <c r="EB155" i="28"/>
  <c r="EC155" i="28"/>
  <c r="ED155" i="28"/>
  <c r="DY156" i="28"/>
  <c r="DZ156" i="28"/>
  <c r="DX156" i="28" s="1"/>
  <c r="DW156" i="28" s="1"/>
  <c r="DV156" i="28" s="1"/>
  <c r="EA156" i="28"/>
  <c r="EB156" i="28"/>
  <c r="EC156" i="28"/>
  <c r="ED156" i="28"/>
  <c r="DY157" i="28"/>
  <c r="DZ157" i="28"/>
  <c r="DX157" i="28" s="1"/>
  <c r="DW157" i="28" s="1"/>
  <c r="DV157" i="28" s="1"/>
  <c r="EA157" i="28"/>
  <c r="EB157" i="28"/>
  <c r="EC157" i="28"/>
  <c r="ED157" i="28"/>
  <c r="DY158" i="28"/>
  <c r="DZ158" i="28"/>
  <c r="DX158" i="28" s="1"/>
  <c r="DW158" i="28" s="1"/>
  <c r="DV158" i="28" s="1"/>
  <c r="EA158" i="28"/>
  <c r="EB158" i="28"/>
  <c r="EC158" i="28"/>
  <c r="ED158" i="28"/>
  <c r="DY159" i="28"/>
  <c r="DZ159" i="28"/>
  <c r="DX159" i="28" s="1"/>
  <c r="DW159" i="28" s="1"/>
  <c r="DV159" i="28" s="1"/>
  <c r="EA159" i="28"/>
  <c r="EB159" i="28"/>
  <c r="EC159" i="28"/>
  <c r="ED159" i="28"/>
  <c r="DY160" i="28"/>
  <c r="DZ160" i="28"/>
  <c r="DX160" i="28" s="1"/>
  <c r="DW160" i="28" s="1"/>
  <c r="DV160" i="28" s="1"/>
  <c r="EA160" i="28"/>
  <c r="EB160" i="28"/>
  <c r="EC160" i="28"/>
  <c r="ED160" i="28"/>
  <c r="DY161" i="28"/>
  <c r="DZ161" i="28"/>
  <c r="DX161" i="28" s="1"/>
  <c r="DW161" i="28" s="1"/>
  <c r="DV161" i="28" s="1"/>
  <c r="EA161" i="28"/>
  <c r="EB161" i="28"/>
  <c r="EC161" i="28"/>
  <c r="ED161" i="28"/>
  <c r="DY162" i="28"/>
  <c r="DZ162" i="28"/>
  <c r="DX162" i="28" s="1"/>
  <c r="DW162" i="28" s="1"/>
  <c r="DV162" i="28" s="1"/>
  <c r="EA162" i="28"/>
  <c r="EB162" i="28"/>
  <c r="EC162" i="28"/>
  <c r="ED162" i="28"/>
  <c r="DY163" i="28"/>
  <c r="DZ163" i="28"/>
  <c r="DX163" i="28" s="1"/>
  <c r="DW163" i="28" s="1"/>
  <c r="DV163" i="28" s="1"/>
  <c r="EA163" i="28"/>
  <c r="EB163" i="28"/>
  <c r="EC163" i="28"/>
  <c r="ED163" i="28"/>
  <c r="DY164" i="28"/>
  <c r="DZ164" i="28"/>
  <c r="DX164" i="28" s="1"/>
  <c r="DW164" i="28" s="1"/>
  <c r="DV164" i="28" s="1"/>
  <c r="EA164" i="28"/>
  <c r="EB164" i="28"/>
  <c r="EC164" i="28"/>
  <c r="ED164" i="28"/>
  <c r="DY165" i="28"/>
  <c r="DZ165" i="28"/>
  <c r="DX165" i="28" s="1"/>
  <c r="DW165" i="28" s="1"/>
  <c r="DV165" i="28" s="1"/>
  <c r="EA165" i="28"/>
  <c r="EB165" i="28"/>
  <c r="EC165" i="28"/>
  <c r="ED165" i="28"/>
  <c r="DY166" i="28"/>
  <c r="DZ166" i="28"/>
  <c r="DX166" i="28" s="1"/>
  <c r="DW166" i="28" s="1"/>
  <c r="DV166" i="28" s="1"/>
  <c r="EA166" i="28"/>
  <c r="EB166" i="28"/>
  <c r="EC166" i="28"/>
  <c r="ED166" i="28"/>
  <c r="DY167" i="28"/>
  <c r="DZ167" i="28"/>
  <c r="DX167" i="28" s="1"/>
  <c r="DW167" i="28" s="1"/>
  <c r="DV167" i="28" s="1"/>
  <c r="EA167" i="28"/>
  <c r="EB167" i="28"/>
  <c r="EC167" i="28"/>
  <c r="ED167" i="28"/>
  <c r="DY168" i="28"/>
  <c r="DZ168" i="28"/>
  <c r="DX168" i="28" s="1"/>
  <c r="DW168" i="28" s="1"/>
  <c r="DV168" i="28" s="1"/>
  <c r="EA168" i="28"/>
  <c r="EB168" i="28"/>
  <c r="EC168" i="28"/>
  <c r="ED168" i="28"/>
  <c r="DY169" i="28"/>
  <c r="DZ169" i="28"/>
  <c r="DX169" i="28" s="1"/>
  <c r="DW169" i="28" s="1"/>
  <c r="DV169" i="28" s="1"/>
  <c r="EA169" i="28"/>
  <c r="EB169" i="28"/>
  <c r="EC169" i="28"/>
  <c r="ED169" i="28"/>
  <c r="DY170" i="28"/>
  <c r="DZ170" i="28"/>
  <c r="DX170" i="28" s="1"/>
  <c r="DW170" i="28" s="1"/>
  <c r="DV170" i="28" s="1"/>
  <c r="EA170" i="28"/>
  <c r="EB170" i="28"/>
  <c r="EC170" i="28"/>
  <c r="ED170" i="28"/>
  <c r="DY171" i="28"/>
  <c r="DZ171" i="28"/>
  <c r="DX171" i="28" s="1"/>
  <c r="DW171" i="28" s="1"/>
  <c r="DV171" i="28" s="1"/>
  <c r="EA171" i="28"/>
  <c r="EB171" i="28"/>
  <c r="EC171" i="28"/>
  <c r="ED171" i="28"/>
  <c r="DY172" i="28"/>
  <c r="DZ172" i="28"/>
  <c r="DX172" i="28" s="1"/>
  <c r="DW172" i="28" s="1"/>
  <c r="DV172" i="28" s="1"/>
  <c r="EA172" i="28"/>
  <c r="EB172" i="28"/>
  <c r="EC172" i="28"/>
  <c r="ED172" i="28"/>
  <c r="DY173" i="28"/>
  <c r="DZ173" i="28"/>
  <c r="DX173" i="28" s="1"/>
  <c r="DW173" i="28" s="1"/>
  <c r="DV173" i="28" s="1"/>
  <c r="EA173" i="28"/>
  <c r="EB173" i="28"/>
  <c r="EC173" i="28"/>
  <c r="ED173" i="28"/>
  <c r="DY174" i="28"/>
  <c r="DZ174" i="28"/>
  <c r="DX174" i="28" s="1"/>
  <c r="DW174" i="28" s="1"/>
  <c r="DV174" i="28" s="1"/>
  <c r="EA174" i="28"/>
  <c r="EB174" i="28"/>
  <c r="EC174" i="28"/>
  <c r="ED174" i="28"/>
  <c r="DY175" i="28"/>
  <c r="DZ175" i="28"/>
  <c r="DX175" i="28" s="1"/>
  <c r="DW175" i="28" s="1"/>
  <c r="DV175" i="28" s="1"/>
  <c r="EA175" i="28"/>
  <c r="EB175" i="28"/>
  <c r="EC175" i="28"/>
  <c r="ED175" i="28"/>
  <c r="DY176" i="28"/>
  <c r="DZ176" i="28"/>
  <c r="DX176" i="28" s="1"/>
  <c r="DW176" i="28" s="1"/>
  <c r="DV176" i="28" s="1"/>
  <c r="EA176" i="28"/>
  <c r="EB176" i="28"/>
  <c r="EC176" i="28"/>
  <c r="ED176" i="28"/>
  <c r="DY177" i="28"/>
  <c r="DZ177" i="28"/>
  <c r="DX177" i="28" s="1"/>
  <c r="DW177" i="28" s="1"/>
  <c r="DV177" i="28" s="1"/>
  <c r="EA177" i="28"/>
  <c r="EB177" i="28"/>
  <c r="EC177" i="28"/>
  <c r="ED177" i="28"/>
  <c r="DY178" i="28"/>
  <c r="DZ178" i="28"/>
  <c r="DX178" i="28" s="1"/>
  <c r="DW178" i="28" s="1"/>
  <c r="DV178" i="28" s="1"/>
  <c r="EA178" i="28"/>
  <c r="EB178" i="28"/>
  <c r="EC178" i="28"/>
  <c r="ED178" i="28"/>
  <c r="DY179" i="28"/>
  <c r="DZ179" i="28"/>
  <c r="DX179" i="28" s="1"/>
  <c r="DW179" i="28" s="1"/>
  <c r="DV179" i="28" s="1"/>
  <c r="EA179" i="28"/>
  <c r="EB179" i="28"/>
  <c r="EC179" i="28"/>
  <c r="ED179" i="28"/>
  <c r="DY180" i="28"/>
  <c r="DZ180" i="28"/>
  <c r="DX180" i="28" s="1"/>
  <c r="DW180" i="28" s="1"/>
  <c r="DV180" i="28" s="1"/>
  <c r="EA180" i="28"/>
  <c r="EB180" i="28"/>
  <c r="EC180" i="28"/>
  <c r="ED180" i="28"/>
  <c r="DY181" i="28"/>
  <c r="DZ181" i="28"/>
  <c r="DX181" i="28" s="1"/>
  <c r="DW181" i="28" s="1"/>
  <c r="DV181" i="28" s="1"/>
  <c r="EA181" i="28"/>
  <c r="EB181" i="28"/>
  <c r="EC181" i="28"/>
  <c r="ED181" i="28"/>
  <c r="DY182" i="28"/>
  <c r="DZ182" i="28"/>
  <c r="DX182" i="28" s="1"/>
  <c r="DW182" i="28" s="1"/>
  <c r="DV182" i="28" s="1"/>
  <c r="EA182" i="28"/>
  <c r="EB182" i="28"/>
  <c r="EC182" i="28"/>
  <c r="ED182" i="28"/>
  <c r="DY183" i="28"/>
  <c r="DZ183" i="28"/>
  <c r="DX183" i="28" s="1"/>
  <c r="DW183" i="28" s="1"/>
  <c r="DV183" i="28" s="1"/>
  <c r="EA183" i="28"/>
  <c r="EB183" i="28"/>
  <c r="EC183" i="28"/>
  <c r="ED183" i="28"/>
  <c r="DY184" i="28"/>
  <c r="DZ184" i="28"/>
  <c r="DX184" i="28" s="1"/>
  <c r="DW184" i="28" s="1"/>
  <c r="DV184" i="28" s="1"/>
  <c r="EA184" i="28"/>
  <c r="EB184" i="28"/>
  <c r="EC184" i="28"/>
  <c r="ED184" i="28"/>
  <c r="DY185" i="28"/>
  <c r="DZ185" i="28"/>
  <c r="DX185" i="28" s="1"/>
  <c r="DW185" i="28" s="1"/>
  <c r="DV185" i="28" s="1"/>
  <c r="EA185" i="28"/>
  <c r="EB185" i="28"/>
  <c r="EC185" i="28"/>
  <c r="ED185" i="28"/>
  <c r="DY186" i="28"/>
  <c r="DZ186" i="28"/>
  <c r="DX186" i="28" s="1"/>
  <c r="DW186" i="28" s="1"/>
  <c r="DV186" i="28" s="1"/>
  <c r="EA186" i="28"/>
  <c r="EB186" i="28"/>
  <c r="EC186" i="28"/>
  <c r="ED186" i="28"/>
  <c r="DY187" i="28"/>
  <c r="DZ187" i="28"/>
  <c r="DX187" i="28" s="1"/>
  <c r="DW187" i="28" s="1"/>
  <c r="DV187" i="28" s="1"/>
  <c r="EA187" i="28"/>
  <c r="EB187" i="28"/>
  <c r="EC187" i="28"/>
  <c r="ED187" i="28"/>
  <c r="DY188" i="28"/>
  <c r="DZ188" i="28"/>
  <c r="DX188" i="28" s="1"/>
  <c r="DW188" i="28" s="1"/>
  <c r="DV188" i="28" s="1"/>
  <c r="EA188" i="28"/>
  <c r="EB188" i="28"/>
  <c r="EC188" i="28"/>
  <c r="ED188" i="28"/>
  <c r="DY189" i="28"/>
  <c r="DZ189" i="28"/>
  <c r="DX189" i="28" s="1"/>
  <c r="DW189" i="28" s="1"/>
  <c r="DV189" i="28" s="1"/>
  <c r="EA189" i="28"/>
  <c r="EB189" i="28"/>
  <c r="EC189" i="28"/>
  <c r="ED189" i="28"/>
  <c r="DY190" i="28"/>
  <c r="DZ190" i="28"/>
  <c r="DX190" i="28" s="1"/>
  <c r="DW190" i="28" s="1"/>
  <c r="DV190" i="28" s="1"/>
  <c r="EA190" i="28"/>
  <c r="EB190" i="28"/>
  <c r="EC190" i="28"/>
  <c r="ED190" i="28"/>
  <c r="DY191" i="28"/>
  <c r="DZ191" i="28"/>
  <c r="DX191" i="28" s="1"/>
  <c r="DW191" i="28" s="1"/>
  <c r="DV191" i="28" s="1"/>
  <c r="EA191" i="28"/>
  <c r="EB191" i="28"/>
  <c r="EC191" i="28"/>
  <c r="ED191" i="28"/>
  <c r="DY192" i="28"/>
  <c r="DZ192" i="28"/>
  <c r="DX192" i="28" s="1"/>
  <c r="DW192" i="28" s="1"/>
  <c r="DV192" i="28" s="1"/>
  <c r="EA192" i="28"/>
  <c r="EB192" i="28"/>
  <c r="EC192" i="28"/>
  <c r="ED192" i="28"/>
  <c r="DY193" i="28"/>
  <c r="DZ193" i="28"/>
  <c r="DX193" i="28" s="1"/>
  <c r="DW193" i="28" s="1"/>
  <c r="DV193" i="28" s="1"/>
  <c r="EA193" i="28"/>
  <c r="EB193" i="28"/>
  <c r="EC193" i="28"/>
  <c r="ED193" i="28"/>
  <c r="DY194" i="28"/>
  <c r="DZ194" i="28"/>
  <c r="DX194" i="28" s="1"/>
  <c r="DW194" i="28" s="1"/>
  <c r="DV194" i="28" s="1"/>
  <c r="EA194" i="28"/>
  <c r="EB194" i="28"/>
  <c r="EC194" i="28"/>
  <c r="ED194" i="28"/>
  <c r="DY195" i="28"/>
  <c r="DZ195" i="28"/>
  <c r="DX195" i="28" s="1"/>
  <c r="DW195" i="28" s="1"/>
  <c r="DV195" i="28" s="1"/>
  <c r="EA195" i="28"/>
  <c r="EB195" i="28"/>
  <c r="EC195" i="28"/>
  <c r="ED195" i="28"/>
  <c r="DY196" i="28"/>
  <c r="DZ196" i="28"/>
  <c r="DX196" i="28" s="1"/>
  <c r="DW196" i="28" s="1"/>
  <c r="DV196" i="28" s="1"/>
  <c r="EA196" i="28"/>
  <c r="EB196" i="28"/>
  <c r="EC196" i="28"/>
  <c r="ED196" i="28"/>
  <c r="DY197" i="28"/>
  <c r="DZ197" i="28"/>
  <c r="DX197" i="28" s="1"/>
  <c r="DW197" i="28" s="1"/>
  <c r="DV197" i="28" s="1"/>
  <c r="EA197" i="28"/>
  <c r="EB197" i="28"/>
  <c r="EC197" i="28"/>
  <c r="ED197" i="28"/>
  <c r="DY198" i="28"/>
  <c r="DZ198" i="28"/>
  <c r="DX198" i="28" s="1"/>
  <c r="DW198" i="28" s="1"/>
  <c r="DV198" i="28" s="1"/>
  <c r="EA198" i="28"/>
  <c r="EB198" i="28"/>
  <c r="EC198" i="28"/>
  <c r="ED198" i="28"/>
  <c r="DY199" i="28"/>
  <c r="DZ199" i="28"/>
  <c r="DX199" i="28" s="1"/>
  <c r="DW199" i="28" s="1"/>
  <c r="DV199" i="28" s="1"/>
  <c r="EA199" i="28"/>
  <c r="EB199" i="28"/>
  <c r="EC199" i="28"/>
  <c r="ED199" i="28"/>
  <c r="DY200" i="28"/>
  <c r="DZ200" i="28"/>
  <c r="DX200" i="28" s="1"/>
  <c r="DW200" i="28" s="1"/>
  <c r="DV200" i="28" s="1"/>
  <c r="EA200" i="28"/>
  <c r="EB200" i="28"/>
  <c r="EC200" i="28"/>
  <c r="ED200" i="28"/>
  <c r="DY201" i="28"/>
  <c r="DZ201" i="28"/>
  <c r="DX201" i="28" s="1"/>
  <c r="DW201" i="28" s="1"/>
  <c r="DV201" i="28" s="1"/>
  <c r="EA201" i="28"/>
  <c r="EB201" i="28"/>
  <c r="EC201" i="28"/>
  <c r="ED201" i="28"/>
  <c r="DY202" i="28"/>
  <c r="DZ202" i="28"/>
  <c r="DX202" i="28" s="1"/>
  <c r="DW202" i="28" s="1"/>
  <c r="DV202" i="28" s="1"/>
  <c r="EA202" i="28"/>
  <c r="EB202" i="28"/>
  <c r="EC202" i="28"/>
  <c r="ED202" i="28"/>
  <c r="DY203" i="28"/>
  <c r="DZ203" i="28"/>
  <c r="DX203" i="28" s="1"/>
  <c r="DW203" i="28" s="1"/>
  <c r="DV203" i="28" s="1"/>
  <c r="EA203" i="28"/>
  <c r="EB203" i="28"/>
  <c r="EC203" i="28"/>
  <c r="ED203" i="28"/>
  <c r="DY204" i="28"/>
  <c r="DZ204" i="28"/>
  <c r="DX204" i="28" s="1"/>
  <c r="DW204" i="28" s="1"/>
  <c r="DV204" i="28" s="1"/>
  <c r="EA204" i="28"/>
  <c r="EB204" i="28"/>
  <c r="EC204" i="28"/>
  <c r="ED204" i="28"/>
  <c r="DY205" i="28"/>
  <c r="DZ205" i="28"/>
  <c r="DX205" i="28" s="1"/>
  <c r="DW205" i="28" s="1"/>
  <c r="DV205" i="28" s="1"/>
  <c r="EA205" i="28"/>
  <c r="EB205" i="28"/>
  <c r="EC205" i="28"/>
  <c r="ED205" i="28"/>
  <c r="DY206" i="28"/>
  <c r="DZ206" i="28"/>
  <c r="DX206" i="28" s="1"/>
  <c r="DW206" i="28" s="1"/>
  <c r="DV206" i="28" s="1"/>
  <c r="EA206" i="28"/>
  <c r="EB206" i="28"/>
  <c r="EC206" i="28"/>
  <c r="ED206" i="28"/>
  <c r="DY207" i="28"/>
  <c r="DZ207" i="28"/>
  <c r="DX207" i="28" s="1"/>
  <c r="DW207" i="28" s="1"/>
  <c r="DV207" i="28" s="1"/>
  <c r="EA207" i="28"/>
  <c r="EB207" i="28"/>
  <c r="EC207" i="28"/>
  <c r="ED207" i="28"/>
  <c r="DY208" i="28"/>
  <c r="DZ208" i="28"/>
  <c r="DX208" i="28" s="1"/>
  <c r="DW208" i="28" s="1"/>
  <c r="DV208" i="28" s="1"/>
  <c r="EA208" i="28"/>
  <c r="EB208" i="28"/>
  <c r="EC208" i="28"/>
  <c r="ED208" i="28"/>
  <c r="DY209" i="28"/>
  <c r="DZ209" i="28"/>
  <c r="DX209" i="28" s="1"/>
  <c r="DW209" i="28" s="1"/>
  <c r="DV209" i="28" s="1"/>
  <c r="EA209" i="28"/>
  <c r="EB209" i="28"/>
  <c r="EC209" i="28"/>
  <c r="ED209" i="28"/>
  <c r="DY210" i="28"/>
  <c r="DZ210" i="28"/>
  <c r="DX210" i="28" s="1"/>
  <c r="DW210" i="28" s="1"/>
  <c r="DV210" i="28" s="1"/>
  <c r="EA210" i="28"/>
  <c r="EB210" i="28"/>
  <c r="EC210" i="28"/>
  <c r="ED210" i="28"/>
  <c r="DY211" i="28"/>
  <c r="DZ211" i="28"/>
  <c r="DX211" i="28" s="1"/>
  <c r="DW211" i="28" s="1"/>
  <c r="DV211" i="28" s="1"/>
  <c r="EA211" i="28"/>
  <c r="EB211" i="28"/>
  <c r="EC211" i="28"/>
  <c r="ED211" i="28"/>
  <c r="DY212" i="28"/>
  <c r="DZ212" i="28"/>
  <c r="DX212" i="28" s="1"/>
  <c r="DW212" i="28" s="1"/>
  <c r="DV212" i="28" s="1"/>
  <c r="EA212" i="28"/>
  <c r="EB212" i="28"/>
  <c r="EC212" i="28"/>
  <c r="ED212" i="28"/>
  <c r="ED3" i="28"/>
  <c r="EC3" i="28"/>
  <c r="EB3" i="28"/>
  <c r="EA3" i="28"/>
  <c r="DZ3" i="28"/>
  <c r="DX3" i="28" s="1"/>
  <c r="DW3" i="28" s="1"/>
  <c r="DV3" i="28" s="1"/>
  <c r="DY3" i="28"/>
  <c r="ED215" i="28"/>
  <c r="EC215" i="28"/>
  <c r="EB215" i="28"/>
  <c r="EA215" i="28"/>
  <c r="DZ215" i="28"/>
  <c r="DY215" i="28"/>
  <c r="DX215" i="28"/>
  <c r="DW215" i="28"/>
  <c r="EG212" i="28"/>
  <c r="EF212" i="28"/>
  <c r="EE212" i="28"/>
  <c r="EG211" i="28"/>
  <c r="EF211" i="28"/>
  <c r="EE211" i="28"/>
  <c r="EG210" i="28"/>
  <c r="EF210" i="28"/>
  <c r="EE210" i="28"/>
  <c r="EG209" i="28"/>
  <c r="EF209" i="28"/>
  <c r="EE209" i="28"/>
  <c r="EG208" i="28"/>
  <c r="EF208" i="28"/>
  <c r="EE208" i="28"/>
  <c r="EG207" i="28"/>
  <c r="EF207" i="28"/>
  <c r="EE207" i="28"/>
  <c r="EG206" i="28"/>
  <c r="EF206" i="28"/>
  <c r="EE206" i="28"/>
  <c r="EG205" i="28"/>
  <c r="EF205" i="28"/>
  <c r="EE205" i="28"/>
  <c r="EG204" i="28"/>
  <c r="EF204" i="28"/>
  <c r="EE204" i="28"/>
  <c r="EG203" i="28"/>
  <c r="EF203" i="28"/>
  <c r="EE203" i="28"/>
  <c r="EG202" i="28"/>
  <c r="EF202" i="28"/>
  <c r="EE202" i="28"/>
  <c r="EG201" i="28"/>
  <c r="EF201" i="28"/>
  <c r="EE201" i="28"/>
  <c r="EG200" i="28"/>
  <c r="EF200" i="28"/>
  <c r="EE200" i="28"/>
  <c r="EG199" i="28"/>
  <c r="EF199" i="28"/>
  <c r="EE199" i="28"/>
  <c r="EG198" i="28"/>
  <c r="EF198" i="28"/>
  <c r="EE198" i="28"/>
  <c r="EG197" i="28"/>
  <c r="EF197" i="28"/>
  <c r="EE197" i="28"/>
  <c r="EG196" i="28"/>
  <c r="EF196" i="28"/>
  <c r="EE196" i="28"/>
  <c r="EG195" i="28"/>
  <c r="EF195" i="28"/>
  <c r="EE195" i="28"/>
  <c r="EG194" i="28"/>
  <c r="EF194" i="28"/>
  <c r="EE194" i="28"/>
  <c r="EG193" i="28"/>
  <c r="EF193" i="28"/>
  <c r="EE193" i="28"/>
  <c r="EG192" i="28"/>
  <c r="EF192" i="28"/>
  <c r="EE192" i="28"/>
  <c r="EG191" i="28"/>
  <c r="EF191" i="28"/>
  <c r="EE191" i="28"/>
  <c r="EG190" i="28"/>
  <c r="EF190" i="28"/>
  <c r="EE190" i="28"/>
  <c r="EG189" i="28"/>
  <c r="EF189" i="28"/>
  <c r="EE189" i="28"/>
  <c r="EG188" i="28"/>
  <c r="EF188" i="28"/>
  <c r="EE188" i="28"/>
  <c r="EG187" i="28"/>
  <c r="EF187" i="28"/>
  <c r="EE187" i="28"/>
  <c r="EG186" i="28"/>
  <c r="EF186" i="28"/>
  <c r="EE186" i="28"/>
  <c r="EG185" i="28"/>
  <c r="EF185" i="28"/>
  <c r="EE185" i="28"/>
  <c r="EG184" i="28"/>
  <c r="EF184" i="28"/>
  <c r="EE184" i="28"/>
  <c r="EG183" i="28"/>
  <c r="EF183" i="28"/>
  <c r="EE183" i="28"/>
  <c r="EG182" i="28"/>
  <c r="EF182" i="28"/>
  <c r="EE182" i="28"/>
  <c r="EG181" i="28"/>
  <c r="EF181" i="28"/>
  <c r="EE181" i="28"/>
  <c r="EG180" i="28"/>
  <c r="EF180" i="28"/>
  <c r="EE180" i="28"/>
  <c r="EG179" i="28"/>
  <c r="EF179" i="28"/>
  <c r="EE179" i="28"/>
  <c r="EG178" i="28"/>
  <c r="EF178" i="28"/>
  <c r="EE178" i="28"/>
  <c r="EG177" i="28"/>
  <c r="EF177" i="28"/>
  <c r="EE177" i="28"/>
  <c r="EG176" i="28"/>
  <c r="EF176" i="28"/>
  <c r="EE176" i="28"/>
  <c r="EG175" i="28"/>
  <c r="EF175" i="28"/>
  <c r="EE175" i="28"/>
  <c r="EG174" i="28"/>
  <c r="EF174" i="28"/>
  <c r="EE174" i="28"/>
  <c r="EG173" i="28"/>
  <c r="EF173" i="28"/>
  <c r="EE173" i="28"/>
  <c r="EG172" i="28"/>
  <c r="EF172" i="28"/>
  <c r="EE172" i="28"/>
  <c r="EG171" i="28"/>
  <c r="EF171" i="28"/>
  <c r="EE171" i="28"/>
  <c r="EG170" i="28"/>
  <c r="EF170" i="28"/>
  <c r="EE170" i="28"/>
  <c r="EG169" i="28"/>
  <c r="EF169" i="28"/>
  <c r="EE169" i="28"/>
  <c r="EG168" i="28"/>
  <c r="EF168" i="28"/>
  <c r="EE168" i="28"/>
  <c r="EG167" i="28"/>
  <c r="EF167" i="28"/>
  <c r="EE167" i="28"/>
  <c r="EG166" i="28"/>
  <c r="EF166" i="28"/>
  <c r="EE166" i="28"/>
  <c r="EG165" i="28"/>
  <c r="EF165" i="28"/>
  <c r="EE165" i="28"/>
  <c r="EG164" i="28"/>
  <c r="EF164" i="28"/>
  <c r="EE164" i="28"/>
  <c r="EG163" i="28"/>
  <c r="EF163" i="28"/>
  <c r="EE163" i="28"/>
  <c r="EG162" i="28"/>
  <c r="EF162" i="28"/>
  <c r="EE162" i="28"/>
  <c r="EG161" i="28"/>
  <c r="EF161" i="28"/>
  <c r="EE161" i="28"/>
  <c r="EG160" i="28"/>
  <c r="EF160" i="28"/>
  <c r="EE160" i="28"/>
  <c r="EG159" i="28"/>
  <c r="EF159" i="28"/>
  <c r="EE159" i="28"/>
  <c r="EG158" i="28"/>
  <c r="EF158" i="28"/>
  <c r="EE158" i="28"/>
  <c r="EG157" i="28"/>
  <c r="EF157" i="28"/>
  <c r="EE157" i="28"/>
  <c r="EG156" i="28"/>
  <c r="EF156" i="28"/>
  <c r="EE156" i="28"/>
  <c r="EG155" i="28"/>
  <c r="EF155" i="28"/>
  <c r="EE155" i="28"/>
  <c r="EG154" i="28"/>
  <c r="EF154" i="28"/>
  <c r="EE154" i="28"/>
  <c r="EG153" i="28"/>
  <c r="EF153" i="28"/>
  <c r="EE153" i="28"/>
  <c r="EG152" i="28"/>
  <c r="EF152" i="28"/>
  <c r="EE152" i="28"/>
  <c r="EG151" i="28"/>
  <c r="EF151" i="28"/>
  <c r="EE151" i="28"/>
  <c r="EG150" i="28"/>
  <c r="EF150" i="28"/>
  <c r="EE150" i="28"/>
  <c r="EG149" i="28"/>
  <c r="EF149" i="28"/>
  <c r="EE149" i="28"/>
  <c r="EG148" i="28"/>
  <c r="EF148" i="28"/>
  <c r="EE148" i="28"/>
  <c r="EG147" i="28"/>
  <c r="EF147" i="28"/>
  <c r="EE147" i="28"/>
  <c r="EG146" i="28"/>
  <c r="EF146" i="28"/>
  <c r="EE146" i="28"/>
  <c r="EG145" i="28"/>
  <c r="EF145" i="28"/>
  <c r="EE145" i="28"/>
  <c r="EG144" i="28"/>
  <c r="EF144" i="28"/>
  <c r="EE144" i="28"/>
  <c r="EG143" i="28"/>
  <c r="EF143" i="28"/>
  <c r="EE143" i="28"/>
  <c r="EG142" i="28"/>
  <c r="EF142" i="28"/>
  <c r="EE142" i="28"/>
  <c r="EG141" i="28"/>
  <c r="EF141" i="28"/>
  <c r="EE141" i="28"/>
  <c r="EG140" i="28"/>
  <c r="EF140" i="28"/>
  <c r="EE140" i="28"/>
  <c r="EG139" i="28"/>
  <c r="EF139" i="28"/>
  <c r="EE139" i="28"/>
  <c r="EG138" i="28"/>
  <c r="EF138" i="28"/>
  <c r="EE138" i="28"/>
  <c r="EG137" i="28"/>
  <c r="EF137" i="28"/>
  <c r="EE137" i="28"/>
  <c r="EG136" i="28"/>
  <c r="EF136" i="28"/>
  <c r="EE136" i="28"/>
  <c r="EG135" i="28"/>
  <c r="EF135" i="28"/>
  <c r="EE135" i="28"/>
  <c r="EG134" i="28"/>
  <c r="EF134" i="28"/>
  <c r="EE134" i="28"/>
  <c r="EG133" i="28"/>
  <c r="EF133" i="28"/>
  <c r="EE133" i="28"/>
  <c r="EG132" i="28"/>
  <c r="EF132" i="28"/>
  <c r="EE132" i="28"/>
  <c r="EG131" i="28"/>
  <c r="EF131" i="28"/>
  <c r="EE131" i="28"/>
  <c r="EG130" i="28"/>
  <c r="EF130" i="28"/>
  <c r="EE130" i="28"/>
  <c r="EG129" i="28"/>
  <c r="EF129" i="28"/>
  <c r="EE129" i="28"/>
  <c r="EG128" i="28"/>
  <c r="EF128" i="28"/>
  <c r="EE128" i="28"/>
  <c r="EG127" i="28"/>
  <c r="EF127" i="28"/>
  <c r="EE127" i="28"/>
  <c r="EG126" i="28"/>
  <c r="EF126" i="28"/>
  <c r="EE126" i="28"/>
  <c r="EG125" i="28"/>
  <c r="EF125" i="28"/>
  <c r="EE125" i="28"/>
  <c r="EG124" i="28"/>
  <c r="EF124" i="28"/>
  <c r="EE124" i="28"/>
  <c r="EG123" i="28"/>
  <c r="EF123" i="28"/>
  <c r="EE123" i="28"/>
  <c r="EG122" i="28"/>
  <c r="EF122" i="28"/>
  <c r="EE122" i="28"/>
  <c r="EG121" i="28"/>
  <c r="EF121" i="28"/>
  <c r="EE121" i="28"/>
  <c r="EG120" i="28"/>
  <c r="EF120" i="28"/>
  <c r="EE120" i="28"/>
  <c r="EG119" i="28"/>
  <c r="EF119" i="28"/>
  <c r="EE119" i="28"/>
  <c r="EG118" i="28"/>
  <c r="EF118" i="28"/>
  <c r="EE118" i="28"/>
  <c r="EG117" i="28"/>
  <c r="EF117" i="28"/>
  <c r="EE117" i="28"/>
  <c r="EG116" i="28"/>
  <c r="EF116" i="28"/>
  <c r="EE116" i="28"/>
  <c r="EG115" i="28"/>
  <c r="EF115" i="28"/>
  <c r="EE115" i="28"/>
  <c r="EG114" i="28"/>
  <c r="EF114" i="28"/>
  <c r="EE114" i="28"/>
  <c r="EG113" i="28"/>
  <c r="EF113" i="28"/>
  <c r="EE113" i="28"/>
  <c r="EG112" i="28"/>
  <c r="EF112" i="28"/>
  <c r="EE112" i="28"/>
  <c r="EG111" i="28"/>
  <c r="EF111" i="28"/>
  <c r="EE111" i="28"/>
  <c r="EG110" i="28"/>
  <c r="EF110" i="28"/>
  <c r="EE110" i="28"/>
  <c r="EG109" i="28"/>
  <c r="EF109" i="28"/>
  <c r="EE109" i="28"/>
  <c r="EG108" i="28"/>
  <c r="EF108" i="28"/>
  <c r="EE108" i="28"/>
  <c r="EG107" i="28"/>
  <c r="EF107" i="28"/>
  <c r="EE107" i="28"/>
  <c r="EG106" i="28"/>
  <c r="EF106" i="28"/>
  <c r="EE106" i="28"/>
  <c r="EG105" i="28"/>
  <c r="EF105" i="28"/>
  <c r="EE105" i="28"/>
  <c r="EG104" i="28"/>
  <c r="EF104" i="28"/>
  <c r="EE104" i="28"/>
  <c r="EG103" i="28"/>
  <c r="EF103" i="28"/>
  <c r="EE103" i="28"/>
  <c r="EG102" i="28"/>
  <c r="EF102" i="28"/>
  <c r="EE102" i="28"/>
  <c r="EG101" i="28"/>
  <c r="EF101" i="28"/>
  <c r="EE101" i="28"/>
  <c r="EG100" i="28"/>
  <c r="EF100" i="28"/>
  <c r="EE100" i="28"/>
  <c r="EG99" i="28"/>
  <c r="EF99" i="28"/>
  <c r="EE99" i="28"/>
  <c r="EG98" i="28"/>
  <c r="EF98" i="28"/>
  <c r="EE98" i="28"/>
  <c r="EG97" i="28"/>
  <c r="EF97" i="28"/>
  <c r="EE97" i="28"/>
  <c r="EG96" i="28"/>
  <c r="EF96" i="28"/>
  <c r="EE96" i="28"/>
  <c r="EG95" i="28"/>
  <c r="EF95" i="28"/>
  <c r="EE95" i="28"/>
  <c r="EG94" i="28"/>
  <c r="EF94" i="28"/>
  <c r="EE94" i="28"/>
  <c r="EG93" i="28"/>
  <c r="EF93" i="28"/>
  <c r="EE93" i="28"/>
  <c r="EG92" i="28"/>
  <c r="EF92" i="28"/>
  <c r="EE92" i="28"/>
  <c r="EG91" i="28"/>
  <c r="EF91" i="28"/>
  <c r="EE91" i="28"/>
  <c r="EG90" i="28"/>
  <c r="EF90" i="28"/>
  <c r="EE90" i="28"/>
  <c r="EG89" i="28"/>
  <c r="EF89" i="28"/>
  <c r="EE89" i="28"/>
  <c r="EG88" i="28"/>
  <c r="EF88" i="28"/>
  <c r="EE88" i="28"/>
  <c r="EG87" i="28"/>
  <c r="EF87" i="28"/>
  <c r="EE87" i="28"/>
  <c r="EG86" i="28"/>
  <c r="EF86" i="28"/>
  <c r="EE86" i="28"/>
  <c r="EG85" i="28"/>
  <c r="EF85" i="28"/>
  <c r="EE85" i="28"/>
  <c r="EG84" i="28"/>
  <c r="EF84" i="28"/>
  <c r="EE84" i="28"/>
  <c r="EG83" i="28"/>
  <c r="EF83" i="28"/>
  <c r="EE83" i="28"/>
  <c r="EG82" i="28"/>
  <c r="EF82" i="28"/>
  <c r="EE82" i="28"/>
  <c r="EG81" i="28"/>
  <c r="EF81" i="28"/>
  <c r="EE81" i="28"/>
  <c r="EG80" i="28"/>
  <c r="EF80" i="28"/>
  <c r="EE80" i="28"/>
  <c r="EG79" i="28"/>
  <c r="EF79" i="28"/>
  <c r="EE79" i="28"/>
  <c r="EG78" i="28"/>
  <c r="EF78" i="28"/>
  <c r="EE78" i="28"/>
  <c r="EG77" i="28"/>
  <c r="EF77" i="28"/>
  <c r="EE77" i="28"/>
  <c r="EG76" i="28"/>
  <c r="EF76" i="28"/>
  <c r="EE76" i="28"/>
  <c r="EG75" i="28"/>
  <c r="EF75" i="28"/>
  <c r="EE75" i="28"/>
  <c r="EG74" i="28"/>
  <c r="EF74" i="28"/>
  <c r="EE74" i="28"/>
  <c r="EG73" i="28"/>
  <c r="EF73" i="28"/>
  <c r="EE73" i="28"/>
  <c r="EG72" i="28"/>
  <c r="EF72" i="28"/>
  <c r="EE72" i="28"/>
  <c r="EG71" i="28"/>
  <c r="EF71" i="28"/>
  <c r="EE71" i="28"/>
  <c r="EG70" i="28"/>
  <c r="EF70" i="28"/>
  <c r="EE70" i="28"/>
  <c r="EG69" i="28"/>
  <c r="EF69" i="28"/>
  <c r="EE69" i="28"/>
  <c r="EG68" i="28"/>
  <c r="EF68" i="28"/>
  <c r="EE68" i="28"/>
  <c r="EG67" i="28"/>
  <c r="EF67" i="28"/>
  <c r="EE67" i="28"/>
  <c r="EG66" i="28"/>
  <c r="EF66" i="28"/>
  <c r="EE66" i="28"/>
  <c r="EG65" i="28"/>
  <c r="EF65" i="28"/>
  <c r="EE65" i="28"/>
  <c r="EG64" i="28"/>
  <c r="EF64" i="28"/>
  <c r="EE64" i="28"/>
  <c r="EG63" i="28"/>
  <c r="EF63" i="28"/>
  <c r="EE63" i="28"/>
  <c r="EG62" i="28"/>
  <c r="EF62" i="28"/>
  <c r="EE62" i="28"/>
  <c r="EG61" i="28"/>
  <c r="EF61" i="28"/>
  <c r="EE61" i="28"/>
  <c r="EG60" i="28"/>
  <c r="EF60" i="28"/>
  <c r="EE60" i="28"/>
  <c r="EG59" i="28"/>
  <c r="EF59" i="28"/>
  <c r="EE59" i="28"/>
  <c r="EG58" i="28"/>
  <c r="EF58" i="28"/>
  <c r="EE58" i="28"/>
  <c r="EG57" i="28"/>
  <c r="EF57" i="28"/>
  <c r="EE57" i="28"/>
  <c r="EG56" i="28"/>
  <c r="EF56" i="28"/>
  <c r="EE56" i="28"/>
  <c r="EG55" i="28"/>
  <c r="EF55" i="28"/>
  <c r="EE55" i="28"/>
  <c r="EG54" i="28"/>
  <c r="EF54" i="28"/>
  <c r="EE54" i="28"/>
  <c r="EG53" i="28"/>
  <c r="EF53" i="28"/>
  <c r="EE53" i="28"/>
  <c r="EG52" i="28"/>
  <c r="EF52" i="28"/>
  <c r="EE52" i="28"/>
  <c r="EG51" i="28"/>
  <c r="EF51" i="28"/>
  <c r="EE51" i="28"/>
  <c r="EG50" i="28"/>
  <c r="EF50" i="28"/>
  <c r="EE50" i="28"/>
  <c r="EG49" i="28"/>
  <c r="EF49" i="28"/>
  <c r="EE49" i="28"/>
  <c r="EG48" i="28"/>
  <c r="EF48" i="28"/>
  <c r="EE48" i="28"/>
  <c r="EG47" i="28"/>
  <c r="EF47" i="28"/>
  <c r="EE47" i="28"/>
  <c r="EG46" i="28"/>
  <c r="EF46" i="28"/>
  <c r="EE46" i="28"/>
  <c r="EG45" i="28"/>
  <c r="EF45" i="28"/>
  <c r="EE45" i="28"/>
  <c r="EG44" i="28"/>
  <c r="EF44" i="28"/>
  <c r="EE44" i="28"/>
  <c r="EG43" i="28"/>
  <c r="EF43" i="28"/>
  <c r="EE43" i="28"/>
  <c r="EG42" i="28"/>
  <c r="EF42" i="28"/>
  <c r="EE42" i="28"/>
  <c r="EG41" i="28"/>
  <c r="EF41" i="28"/>
  <c r="EE41" i="28"/>
  <c r="EG40" i="28"/>
  <c r="EF40" i="28"/>
  <c r="EE40" i="28"/>
  <c r="EG39" i="28"/>
  <c r="EF39" i="28"/>
  <c r="EE39" i="28"/>
  <c r="EG38" i="28"/>
  <c r="EF38" i="28"/>
  <c r="EE38" i="28"/>
  <c r="EG37" i="28"/>
  <c r="EF37" i="28"/>
  <c r="EE37" i="28"/>
  <c r="EG36" i="28"/>
  <c r="EF36" i="28"/>
  <c r="EE36" i="28"/>
  <c r="EG35" i="28"/>
  <c r="EF35" i="28"/>
  <c r="EE35" i="28"/>
  <c r="EG34" i="28"/>
  <c r="EF34" i="28"/>
  <c r="EE34" i="28"/>
  <c r="EG33" i="28"/>
  <c r="EF33" i="28"/>
  <c r="EE33" i="28"/>
  <c r="EG32" i="28"/>
  <c r="EF32" i="28"/>
  <c r="EE32" i="28"/>
  <c r="EG31" i="28"/>
  <c r="EF31" i="28"/>
  <c r="EE31" i="28"/>
  <c r="EG30" i="28"/>
  <c r="EF30" i="28"/>
  <c r="EE30" i="28"/>
  <c r="EG29" i="28"/>
  <c r="EF29" i="28"/>
  <c r="EE29" i="28"/>
  <c r="EG28" i="28"/>
  <c r="EF28" i="28"/>
  <c r="EE28" i="28"/>
  <c r="EG27" i="28"/>
  <c r="EF27" i="28"/>
  <c r="EE27" i="28"/>
  <c r="EG26" i="28"/>
  <c r="EF26" i="28"/>
  <c r="EE26" i="28"/>
  <c r="EG25" i="28"/>
  <c r="EF25" i="28"/>
  <c r="EE25" i="28"/>
  <c r="EG24" i="28"/>
  <c r="EF24" i="28"/>
  <c r="EE24" i="28"/>
  <c r="EG23" i="28"/>
  <c r="EF23" i="28"/>
  <c r="EE23" i="28"/>
  <c r="EG22" i="28"/>
  <c r="EF22" i="28"/>
  <c r="EE22" i="28"/>
  <c r="EG21" i="28"/>
  <c r="EF21" i="28"/>
  <c r="EE21" i="28"/>
  <c r="EG20" i="28"/>
  <c r="EF20" i="28"/>
  <c r="EE20" i="28"/>
  <c r="EG19" i="28"/>
  <c r="EF19" i="28"/>
  <c r="EE19" i="28"/>
  <c r="EG18" i="28"/>
  <c r="EF18" i="28"/>
  <c r="EE18" i="28"/>
  <c r="EG17" i="28"/>
  <c r="EF17" i="28"/>
  <c r="EE17" i="28"/>
  <c r="EG16" i="28"/>
  <c r="EF16" i="28"/>
  <c r="EE16" i="28"/>
  <c r="EG15" i="28"/>
  <c r="EF15" i="28"/>
  <c r="EE15" i="28"/>
  <c r="EG14" i="28"/>
  <c r="EF14" i="28"/>
  <c r="EE14" i="28"/>
  <c r="EG13" i="28"/>
  <c r="EF13" i="28"/>
  <c r="EE13" i="28"/>
  <c r="EG12" i="28"/>
  <c r="EF12" i="28"/>
  <c r="EE12" i="28"/>
  <c r="EG11" i="28"/>
  <c r="EF11" i="28"/>
  <c r="EE11" i="28"/>
  <c r="EG10" i="28"/>
  <c r="EF10" i="28"/>
  <c r="EE10" i="28"/>
  <c r="EG9" i="28"/>
  <c r="EF9" i="28"/>
  <c r="EE9" i="28"/>
  <c r="EG8" i="28"/>
  <c r="EF8" i="28"/>
  <c r="EE8" i="28"/>
  <c r="EG7" i="28"/>
  <c r="EF7" i="28"/>
  <c r="EE7" i="28"/>
  <c r="EG6" i="28"/>
  <c r="EF6" i="28"/>
  <c r="EE6" i="28"/>
  <c r="EG5" i="28"/>
  <c r="EF5" i="28"/>
  <c r="EE5" i="28"/>
  <c r="EG4" i="28"/>
  <c r="EF4" i="28"/>
  <c r="EE4" i="28"/>
  <c r="EG3" i="28"/>
  <c r="EF3" i="28"/>
  <c r="EE3" i="28"/>
  <c r="DK215" i="28"/>
  <c r="DL215" i="28"/>
  <c r="DM215" i="28"/>
  <c r="DN215" i="28"/>
  <c r="DO215" i="28"/>
  <c r="DP215" i="28"/>
  <c r="DQ215" i="28"/>
  <c r="DR215" i="28"/>
  <c r="DS12" i="28"/>
  <c r="DT12" i="28"/>
  <c r="DU12" i="28"/>
  <c r="DS13" i="28"/>
  <c r="DT13" i="28"/>
  <c r="DU13" i="28"/>
  <c r="DS14" i="28"/>
  <c r="DT14" i="28"/>
  <c r="DU14" i="28"/>
  <c r="DS15" i="28"/>
  <c r="DT15" i="28"/>
  <c r="DU15" i="28"/>
  <c r="DS16" i="28"/>
  <c r="DT16" i="28"/>
  <c r="DU16" i="28"/>
  <c r="DS17" i="28"/>
  <c r="DT17" i="28"/>
  <c r="DU17" i="28"/>
  <c r="DS18" i="28"/>
  <c r="DT18" i="28"/>
  <c r="DU18" i="28"/>
  <c r="DS19" i="28"/>
  <c r="DT19" i="28"/>
  <c r="DU19" i="28"/>
  <c r="DS20" i="28"/>
  <c r="DT20" i="28"/>
  <c r="DU20" i="28"/>
  <c r="DS21" i="28"/>
  <c r="DT21" i="28"/>
  <c r="DU21" i="28"/>
  <c r="DS22" i="28"/>
  <c r="DT22" i="28"/>
  <c r="DU22" i="28"/>
  <c r="DS23" i="28"/>
  <c r="DT23" i="28"/>
  <c r="DU23" i="28"/>
  <c r="DS24" i="28"/>
  <c r="DT24" i="28"/>
  <c r="DU24" i="28"/>
  <c r="DS25" i="28"/>
  <c r="DT25" i="28"/>
  <c r="DU25" i="28"/>
  <c r="DS26" i="28"/>
  <c r="DT26" i="28"/>
  <c r="DU26" i="28"/>
  <c r="DS27" i="28"/>
  <c r="DT27" i="28"/>
  <c r="DU27" i="28"/>
  <c r="DS28" i="28"/>
  <c r="DT28" i="28"/>
  <c r="DU28" i="28"/>
  <c r="DS29" i="28"/>
  <c r="DT29" i="28"/>
  <c r="DU29" i="28"/>
  <c r="DS30" i="28"/>
  <c r="DT30" i="28"/>
  <c r="DU30" i="28"/>
  <c r="DS31" i="28"/>
  <c r="DT31" i="28"/>
  <c r="DU31" i="28"/>
  <c r="DS32" i="28"/>
  <c r="DT32" i="28"/>
  <c r="DU32" i="28"/>
  <c r="DS33" i="28"/>
  <c r="DT33" i="28"/>
  <c r="DU33" i="28"/>
  <c r="DS34" i="28"/>
  <c r="DT34" i="28"/>
  <c r="DU34" i="28"/>
  <c r="DS35" i="28"/>
  <c r="DT35" i="28"/>
  <c r="DU35" i="28"/>
  <c r="DS36" i="28"/>
  <c r="DT36" i="28"/>
  <c r="DU36" i="28"/>
  <c r="DS37" i="28"/>
  <c r="DT37" i="28"/>
  <c r="DU37" i="28"/>
  <c r="DS38" i="28"/>
  <c r="DT38" i="28"/>
  <c r="DU38" i="28"/>
  <c r="DS39" i="28"/>
  <c r="DT39" i="28"/>
  <c r="DU39" i="28"/>
  <c r="DS40" i="28"/>
  <c r="DT40" i="28"/>
  <c r="DU40" i="28"/>
  <c r="DS41" i="28"/>
  <c r="DT41" i="28"/>
  <c r="DU41" i="28"/>
  <c r="DS42" i="28"/>
  <c r="DT42" i="28"/>
  <c r="DU42" i="28"/>
  <c r="DS43" i="28"/>
  <c r="DT43" i="28"/>
  <c r="DU43" i="28"/>
  <c r="DS44" i="28"/>
  <c r="DT44" i="28"/>
  <c r="DU44" i="28"/>
  <c r="DS45" i="28"/>
  <c r="DT45" i="28"/>
  <c r="DU45" i="28"/>
  <c r="DS46" i="28"/>
  <c r="DT46" i="28"/>
  <c r="DU46" i="28"/>
  <c r="DS47" i="28"/>
  <c r="DT47" i="28"/>
  <c r="DU47" i="28"/>
  <c r="DS48" i="28"/>
  <c r="DT48" i="28"/>
  <c r="DU48" i="28"/>
  <c r="DS49" i="28"/>
  <c r="DT49" i="28"/>
  <c r="DU49" i="28"/>
  <c r="DS50" i="28"/>
  <c r="DT50" i="28"/>
  <c r="DU50" i="28"/>
  <c r="DS51" i="28"/>
  <c r="DT51" i="28"/>
  <c r="DU51" i="28"/>
  <c r="DS52" i="28"/>
  <c r="DT52" i="28"/>
  <c r="DU52" i="28"/>
  <c r="DS53" i="28"/>
  <c r="DT53" i="28"/>
  <c r="DU53" i="28"/>
  <c r="DS54" i="28"/>
  <c r="DT54" i="28"/>
  <c r="DU54" i="28"/>
  <c r="DS55" i="28"/>
  <c r="DT55" i="28"/>
  <c r="DU55" i="28"/>
  <c r="DS56" i="28"/>
  <c r="DT56" i="28"/>
  <c r="DU56" i="28"/>
  <c r="DS57" i="28"/>
  <c r="DT57" i="28"/>
  <c r="DU57" i="28"/>
  <c r="DS58" i="28"/>
  <c r="DT58" i="28"/>
  <c r="DU58" i="28"/>
  <c r="DS59" i="28"/>
  <c r="DT59" i="28"/>
  <c r="DU59" i="28"/>
  <c r="DS60" i="28"/>
  <c r="DT60" i="28"/>
  <c r="DU60" i="28"/>
  <c r="DS61" i="28"/>
  <c r="DT61" i="28"/>
  <c r="DU61" i="28"/>
  <c r="DS62" i="28"/>
  <c r="DT62" i="28"/>
  <c r="DU62" i="28"/>
  <c r="DS63" i="28"/>
  <c r="DT63" i="28"/>
  <c r="DU63" i="28"/>
  <c r="DS64" i="28"/>
  <c r="DT64" i="28"/>
  <c r="DU64" i="28"/>
  <c r="DS65" i="28"/>
  <c r="DT65" i="28"/>
  <c r="DU65" i="28"/>
  <c r="DS66" i="28"/>
  <c r="DT66" i="28"/>
  <c r="DU66" i="28"/>
  <c r="DS67" i="28"/>
  <c r="DT67" i="28"/>
  <c r="DU67" i="28"/>
  <c r="DS68" i="28"/>
  <c r="DT68" i="28"/>
  <c r="DU68" i="28"/>
  <c r="DS69" i="28"/>
  <c r="DT69" i="28"/>
  <c r="DU69" i="28"/>
  <c r="DS70" i="28"/>
  <c r="DT70" i="28"/>
  <c r="DU70" i="28"/>
  <c r="DS71" i="28"/>
  <c r="DT71" i="28"/>
  <c r="DU71" i="28"/>
  <c r="DS72" i="28"/>
  <c r="DT72" i="28"/>
  <c r="DU72" i="28"/>
  <c r="DS73" i="28"/>
  <c r="DT73" i="28"/>
  <c r="DU73" i="28"/>
  <c r="DS74" i="28"/>
  <c r="DT74" i="28"/>
  <c r="DU74" i="28"/>
  <c r="DS75" i="28"/>
  <c r="DT75" i="28"/>
  <c r="DU75" i="28"/>
  <c r="DS76" i="28"/>
  <c r="DT76" i="28"/>
  <c r="DU76" i="28"/>
  <c r="DS77" i="28"/>
  <c r="DT77" i="28"/>
  <c r="DU77" i="28"/>
  <c r="DS78" i="28"/>
  <c r="DT78" i="28"/>
  <c r="DU78" i="28"/>
  <c r="DS79" i="28"/>
  <c r="DT79" i="28"/>
  <c r="DU79" i="28"/>
  <c r="DS80" i="28"/>
  <c r="DT80" i="28"/>
  <c r="DU80" i="28"/>
  <c r="DS81" i="28"/>
  <c r="DT81" i="28"/>
  <c r="DU81" i="28"/>
  <c r="DS82" i="28"/>
  <c r="DT82" i="28"/>
  <c r="DU82" i="28"/>
  <c r="DS83" i="28"/>
  <c r="DT83" i="28"/>
  <c r="DU83" i="28"/>
  <c r="DS84" i="28"/>
  <c r="DT84" i="28"/>
  <c r="DU84" i="28"/>
  <c r="DS85" i="28"/>
  <c r="DT85" i="28"/>
  <c r="DU85" i="28"/>
  <c r="DS86" i="28"/>
  <c r="DT86" i="28"/>
  <c r="DU86" i="28"/>
  <c r="DS87" i="28"/>
  <c r="DT87" i="28"/>
  <c r="DU87" i="28"/>
  <c r="DS88" i="28"/>
  <c r="DT88" i="28"/>
  <c r="DU88" i="28"/>
  <c r="DS89" i="28"/>
  <c r="DT89" i="28"/>
  <c r="DU89" i="28"/>
  <c r="DS90" i="28"/>
  <c r="DT90" i="28"/>
  <c r="DU90" i="28"/>
  <c r="DS91" i="28"/>
  <c r="DT91" i="28"/>
  <c r="DU91" i="28"/>
  <c r="DS92" i="28"/>
  <c r="DT92" i="28"/>
  <c r="DU92" i="28"/>
  <c r="DS93" i="28"/>
  <c r="DT93" i="28"/>
  <c r="DU93" i="28"/>
  <c r="DS94" i="28"/>
  <c r="DT94" i="28"/>
  <c r="DU94" i="28"/>
  <c r="DS95" i="28"/>
  <c r="DT95" i="28"/>
  <c r="DU95" i="28"/>
  <c r="DS96" i="28"/>
  <c r="DT96" i="28"/>
  <c r="DU96" i="28"/>
  <c r="DS97" i="28"/>
  <c r="DT97" i="28"/>
  <c r="DU97" i="28"/>
  <c r="DS98" i="28"/>
  <c r="DT98" i="28"/>
  <c r="DU98" i="28"/>
  <c r="DS99" i="28"/>
  <c r="DT99" i="28"/>
  <c r="DU99" i="28"/>
  <c r="DS100" i="28"/>
  <c r="DT100" i="28"/>
  <c r="DU100" i="28"/>
  <c r="DS101" i="28"/>
  <c r="DT101" i="28"/>
  <c r="DU101" i="28"/>
  <c r="DS102" i="28"/>
  <c r="DT102" i="28"/>
  <c r="DU102" i="28"/>
  <c r="DS103" i="28"/>
  <c r="DT103" i="28"/>
  <c r="DU103" i="28"/>
  <c r="DS104" i="28"/>
  <c r="DT104" i="28"/>
  <c r="DU104" i="28"/>
  <c r="DS105" i="28"/>
  <c r="DT105" i="28"/>
  <c r="DU105" i="28"/>
  <c r="DS106" i="28"/>
  <c r="DT106" i="28"/>
  <c r="DU106" i="28"/>
  <c r="DS107" i="28"/>
  <c r="DT107" i="28"/>
  <c r="DU107" i="28"/>
  <c r="DS108" i="28"/>
  <c r="DT108" i="28"/>
  <c r="DU108" i="28"/>
  <c r="DS109" i="28"/>
  <c r="DT109" i="28"/>
  <c r="DU109" i="28"/>
  <c r="DS110" i="28"/>
  <c r="DT110" i="28"/>
  <c r="DU110" i="28"/>
  <c r="DS111" i="28"/>
  <c r="DT111" i="28"/>
  <c r="DU111" i="28"/>
  <c r="DS112" i="28"/>
  <c r="DT112" i="28"/>
  <c r="DU112" i="28"/>
  <c r="DS113" i="28"/>
  <c r="DT113" i="28"/>
  <c r="DU113" i="28"/>
  <c r="DS114" i="28"/>
  <c r="DT114" i="28"/>
  <c r="DU114" i="28"/>
  <c r="DS115" i="28"/>
  <c r="DT115" i="28"/>
  <c r="DU115" i="28"/>
  <c r="DS116" i="28"/>
  <c r="DT116" i="28"/>
  <c r="DU116" i="28"/>
  <c r="DS117" i="28"/>
  <c r="DT117" i="28"/>
  <c r="DU117" i="28"/>
  <c r="DS118" i="28"/>
  <c r="DT118" i="28"/>
  <c r="DU118" i="28"/>
  <c r="DS119" i="28"/>
  <c r="DT119" i="28"/>
  <c r="DU119" i="28"/>
  <c r="DS120" i="28"/>
  <c r="DT120" i="28"/>
  <c r="DU120" i="28"/>
  <c r="DS121" i="28"/>
  <c r="DT121" i="28"/>
  <c r="DU121" i="28"/>
  <c r="DS122" i="28"/>
  <c r="DT122" i="28"/>
  <c r="DU122" i="28"/>
  <c r="DS123" i="28"/>
  <c r="DT123" i="28"/>
  <c r="DU123" i="28"/>
  <c r="DS124" i="28"/>
  <c r="DT124" i="28"/>
  <c r="DU124" i="28"/>
  <c r="DS125" i="28"/>
  <c r="DT125" i="28"/>
  <c r="DU125" i="28"/>
  <c r="DS126" i="28"/>
  <c r="DT126" i="28"/>
  <c r="DU126" i="28"/>
  <c r="DS127" i="28"/>
  <c r="DT127" i="28"/>
  <c r="DU127" i="28"/>
  <c r="DS128" i="28"/>
  <c r="DT128" i="28"/>
  <c r="DU128" i="28"/>
  <c r="DS129" i="28"/>
  <c r="DT129" i="28"/>
  <c r="DU129" i="28"/>
  <c r="DS130" i="28"/>
  <c r="DT130" i="28"/>
  <c r="DU130" i="28"/>
  <c r="DS131" i="28"/>
  <c r="DT131" i="28"/>
  <c r="DU131" i="28"/>
  <c r="DS132" i="28"/>
  <c r="DT132" i="28"/>
  <c r="DU132" i="28"/>
  <c r="DS133" i="28"/>
  <c r="DT133" i="28"/>
  <c r="DU133" i="28"/>
  <c r="DS134" i="28"/>
  <c r="DT134" i="28"/>
  <c r="DU134" i="28"/>
  <c r="DS135" i="28"/>
  <c r="DT135" i="28"/>
  <c r="DU135" i="28"/>
  <c r="DS136" i="28"/>
  <c r="DT136" i="28"/>
  <c r="DU136" i="28"/>
  <c r="DS137" i="28"/>
  <c r="DT137" i="28"/>
  <c r="DU137" i="28"/>
  <c r="DS138" i="28"/>
  <c r="DT138" i="28"/>
  <c r="DU138" i="28"/>
  <c r="DS139" i="28"/>
  <c r="DT139" i="28"/>
  <c r="DU139" i="28"/>
  <c r="DS140" i="28"/>
  <c r="DT140" i="28"/>
  <c r="DU140" i="28"/>
  <c r="DS141" i="28"/>
  <c r="DT141" i="28"/>
  <c r="DU141" i="28"/>
  <c r="DS142" i="28"/>
  <c r="DT142" i="28"/>
  <c r="DU142" i="28"/>
  <c r="DS143" i="28"/>
  <c r="DT143" i="28"/>
  <c r="DU143" i="28"/>
  <c r="DS144" i="28"/>
  <c r="DT144" i="28"/>
  <c r="DU144" i="28"/>
  <c r="DS145" i="28"/>
  <c r="DT145" i="28"/>
  <c r="DU145" i="28"/>
  <c r="DS146" i="28"/>
  <c r="DT146" i="28"/>
  <c r="DU146" i="28"/>
  <c r="DS147" i="28"/>
  <c r="DT147" i="28"/>
  <c r="DU147" i="28"/>
  <c r="DS148" i="28"/>
  <c r="DT148" i="28"/>
  <c r="DU148" i="28"/>
  <c r="DS149" i="28"/>
  <c r="DT149" i="28"/>
  <c r="DU149" i="28"/>
  <c r="DS150" i="28"/>
  <c r="DT150" i="28"/>
  <c r="DU150" i="28"/>
  <c r="DS151" i="28"/>
  <c r="DT151" i="28"/>
  <c r="DU151" i="28"/>
  <c r="DS152" i="28"/>
  <c r="DT152" i="28"/>
  <c r="DU152" i="28"/>
  <c r="DS153" i="28"/>
  <c r="DT153" i="28"/>
  <c r="DU153" i="28"/>
  <c r="DS154" i="28"/>
  <c r="DT154" i="28"/>
  <c r="DU154" i="28"/>
  <c r="DS155" i="28"/>
  <c r="DT155" i="28"/>
  <c r="DU155" i="28"/>
  <c r="DS156" i="28"/>
  <c r="DT156" i="28"/>
  <c r="DU156" i="28"/>
  <c r="DS157" i="28"/>
  <c r="DT157" i="28"/>
  <c r="DU157" i="28"/>
  <c r="DS158" i="28"/>
  <c r="DT158" i="28"/>
  <c r="DU158" i="28"/>
  <c r="DS159" i="28"/>
  <c r="DT159" i="28"/>
  <c r="DU159" i="28"/>
  <c r="DS160" i="28"/>
  <c r="DT160" i="28"/>
  <c r="DU160" i="28"/>
  <c r="DS161" i="28"/>
  <c r="DT161" i="28"/>
  <c r="DU161" i="28"/>
  <c r="DS162" i="28"/>
  <c r="DT162" i="28"/>
  <c r="DU162" i="28"/>
  <c r="DS163" i="28"/>
  <c r="DT163" i="28"/>
  <c r="DU163" i="28"/>
  <c r="DS164" i="28"/>
  <c r="DT164" i="28"/>
  <c r="DU164" i="28"/>
  <c r="DS165" i="28"/>
  <c r="DT165" i="28"/>
  <c r="DU165" i="28"/>
  <c r="DS166" i="28"/>
  <c r="DT166" i="28"/>
  <c r="DU166" i="28"/>
  <c r="DS167" i="28"/>
  <c r="DT167" i="28"/>
  <c r="DU167" i="28"/>
  <c r="DS168" i="28"/>
  <c r="DT168" i="28"/>
  <c r="DU168" i="28"/>
  <c r="DS169" i="28"/>
  <c r="DT169" i="28"/>
  <c r="DU169" i="28"/>
  <c r="DS170" i="28"/>
  <c r="DT170" i="28"/>
  <c r="DU170" i="28"/>
  <c r="DS171" i="28"/>
  <c r="DT171" i="28"/>
  <c r="DU171" i="28"/>
  <c r="DS172" i="28"/>
  <c r="DT172" i="28"/>
  <c r="DU172" i="28"/>
  <c r="DS173" i="28"/>
  <c r="DT173" i="28"/>
  <c r="DU173" i="28"/>
  <c r="DS174" i="28"/>
  <c r="DT174" i="28"/>
  <c r="DU174" i="28"/>
  <c r="DS175" i="28"/>
  <c r="DT175" i="28"/>
  <c r="DU175" i="28"/>
  <c r="DS176" i="28"/>
  <c r="DT176" i="28"/>
  <c r="DU176" i="28"/>
  <c r="DS177" i="28"/>
  <c r="DT177" i="28"/>
  <c r="DU177" i="28"/>
  <c r="DS178" i="28"/>
  <c r="DT178" i="28"/>
  <c r="DU178" i="28"/>
  <c r="DS179" i="28"/>
  <c r="DT179" i="28"/>
  <c r="DU179" i="28"/>
  <c r="DS180" i="28"/>
  <c r="DT180" i="28"/>
  <c r="DU180" i="28"/>
  <c r="DS181" i="28"/>
  <c r="DT181" i="28"/>
  <c r="DU181" i="28"/>
  <c r="DS182" i="28"/>
  <c r="DT182" i="28"/>
  <c r="DU182" i="28"/>
  <c r="DS183" i="28"/>
  <c r="DT183" i="28"/>
  <c r="DU183" i="28"/>
  <c r="DS184" i="28"/>
  <c r="DT184" i="28"/>
  <c r="DU184" i="28"/>
  <c r="DS185" i="28"/>
  <c r="DT185" i="28"/>
  <c r="DU185" i="28"/>
  <c r="DS186" i="28"/>
  <c r="DT186" i="28"/>
  <c r="DU186" i="28"/>
  <c r="DS187" i="28"/>
  <c r="DT187" i="28"/>
  <c r="DU187" i="28"/>
  <c r="DS188" i="28"/>
  <c r="DT188" i="28"/>
  <c r="DU188" i="28"/>
  <c r="DS189" i="28"/>
  <c r="DT189" i="28"/>
  <c r="DU189" i="28"/>
  <c r="DS190" i="28"/>
  <c r="DT190" i="28"/>
  <c r="DU190" i="28"/>
  <c r="DS191" i="28"/>
  <c r="DT191" i="28"/>
  <c r="DU191" i="28"/>
  <c r="DS192" i="28"/>
  <c r="DT192" i="28"/>
  <c r="DU192" i="28"/>
  <c r="DS193" i="28"/>
  <c r="DT193" i="28"/>
  <c r="DU193" i="28"/>
  <c r="DS194" i="28"/>
  <c r="DT194" i="28"/>
  <c r="DU194" i="28"/>
  <c r="DS195" i="28"/>
  <c r="DT195" i="28"/>
  <c r="DU195" i="28"/>
  <c r="DS196" i="28"/>
  <c r="DT196" i="28"/>
  <c r="DU196" i="28"/>
  <c r="DS197" i="28"/>
  <c r="DT197" i="28"/>
  <c r="DU197" i="28"/>
  <c r="DS198" i="28"/>
  <c r="DT198" i="28"/>
  <c r="DU198" i="28"/>
  <c r="DS199" i="28"/>
  <c r="DT199" i="28"/>
  <c r="DU199" i="28"/>
  <c r="DS200" i="28"/>
  <c r="DT200" i="28"/>
  <c r="DU200" i="28"/>
  <c r="DS201" i="28"/>
  <c r="DT201" i="28"/>
  <c r="DU201" i="28"/>
  <c r="DS202" i="28"/>
  <c r="DT202" i="28"/>
  <c r="DU202" i="28"/>
  <c r="DS203" i="28"/>
  <c r="DT203" i="28"/>
  <c r="DU203" i="28"/>
  <c r="DS204" i="28"/>
  <c r="DT204" i="28"/>
  <c r="DU204" i="28"/>
  <c r="DS205" i="28"/>
  <c r="DT205" i="28"/>
  <c r="DU205" i="28"/>
  <c r="DS206" i="28"/>
  <c r="DT206" i="28"/>
  <c r="DU206" i="28"/>
  <c r="DS207" i="28"/>
  <c r="DT207" i="28"/>
  <c r="DU207" i="28"/>
  <c r="DS208" i="28"/>
  <c r="DT208" i="28"/>
  <c r="DU208" i="28"/>
  <c r="DS209" i="28"/>
  <c r="DT209" i="28"/>
  <c r="DU209" i="28"/>
  <c r="DS210" i="28"/>
  <c r="DT210" i="28"/>
  <c r="DU210" i="28"/>
  <c r="DS211" i="28"/>
  <c r="DT211" i="28"/>
  <c r="DU211" i="28"/>
  <c r="DS212" i="28"/>
  <c r="DT212" i="28"/>
  <c r="DU212" i="28"/>
  <c r="DS4" i="28"/>
  <c r="DT4" i="28"/>
  <c r="DU4" i="28"/>
  <c r="DS5" i="28"/>
  <c r="DT5" i="28"/>
  <c r="DU5" i="28"/>
  <c r="DS6" i="28"/>
  <c r="DT6" i="28"/>
  <c r="DU6" i="28"/>
  <c r="DS7" i="28"/>
  <c r="DT7" i="28"/>
  <c r="DU7" i="28"/>
  <c r="DS8" i="28"/>
  <c r="DT8" i="28"/>
  <c r="DU8" i="28"/>
  <c r="DS9" i="28"/>
  <c r="DT9" i="28"/>
  <c r="DU9" i="28"/>
  <c r="DS10" i="28"/>
  <c r="DT10" i="28"/>
  <c r="DU10" i="28"/>
  <c r="DS11" i="28"/>
  <c r="DT11" i="28"/>
  <c r="DU11" i="28"/>
  <c r="DU3" i="28"/>
  <c r="DT3" i="28"/>
  <c r="DS3" i="28"/>
  <c r="DJ4" i="28"/>
  <c r="DK4" i="28"/>
  <c r="DL4" i="28"/>
  <c r="DM4" i="28"/>
  <c r="DN4" i="28"/>
  <c r="DO4" i="28"/>
  <c r="DP4" i="28"/>
  <c r="DQ4" i="28"/>
  <c r="DR4" i="28"/>
  <c r="DJ5" i="28"/>
  <c r="DK5" i="28"/>
  <c r="DL5" i="28"/>
  <c r="DM5" i="28"/>
  <c r="DN5" i="28"/>
  <c r="DO5" i="28"/>
  <c r="DP5" i="28"/>
  <c r="DQ5" i="28"/>
  <c r="DR5" i="28"/>
  <c r="DJ6" i="28"/>
  <c r="DK6" i="28"/>
  <c r="DL6" i="28"/>
  <c r="DM6" i="28"/>
  <c r="DN6" i="28"/>
  <c r="DO6" i="28"/>
  <c r="DP6" i="28"/>
  <c r="DQ6" i="28"/>
  <c r="DR6" i="28"/>
  <c r="DJ7" i="28"/>
  <c r="DK7" i="28"/>
  <c r="DL7" i="28"/>
  <c r="DM7" i="28"/>
  <c r="DN7" i="28"/>
  <c r="DO7" i="28"/>
  <c r="DP7" i="28"/>
  <c r="DQ7" i="28"/>
  <c r="DR7" i="28"/>
  <c r="DJ8" i="28"/>
  <c r="DK8" i="28"/>
  <c r="DL8" i="28"/>
  <c r="DM8" i="28"/>
  <c r="DN8" i="28"/>
  <c r="DO8" i="28"/>
  <c r="DP8" i="28"/>
  <c r="DQ8" i="28"/>
  <c r="DR8" i="28"/>
  <c r="DJ9" i="28"/>
  <c r="DK9" i="28"/>
  <c r="DL9" i="28"/>
  <c r="DM9" i="28"/>
  <c r="DN9" i="28"/>
  <c r="DO9" i="28"/>
  <c r="DP9" i="28"/>
  <c r="DQ9" i="28"/>
  <c r="DR9" i="28"/>
  <c r="DJ10" i="28"/>
  <c r="DK10" i="28"/>
  <c r="DL10" i="28"/>
  <c r="DM10" i="28"/>
  <c r="DN10" i="28"/>
  <c r="DO10" i="28"/>
  <c r="DP10" i="28"/>
  <c r="DQ10" i="28"/>
  <c r="DR10" i="28"/>
  <c r="DJ11" i="28"/>
  <c r="DK11" i="28"/>
  <c r="DL11" i="28"/>
  <c r="DM11" i="28"/>
  <c r="DN11" i="28"/>
  <c r="DO11" i="28"/>
  <c r="DP11" i="28"/>
  <c r="DQ11" i="28"/>
  <c r="DR11" i="28"/>
  <c r="DJ12" i="28"/>
  <c r="DK12" i="28"/>
  <c r="DL12" i="28"/>
  <c r="DM12" i="28"/>
  <c r="DN12" i="28"/>
  <c r="DO12" i="28"/>
  <c r="DP12" i="28"/>
  <c r="DQ12" i="28"/>
  <c r="DR12" i="28"/>
  <c r="DJ13" i="28"/>
  <c r="DK13" i="28"/>
  <c r="DL13" i="28"/>
  <c r="DM13" i="28"/>
  <c r="DN13" i="28"/>
  <c r="DO13" i="28"/>
  <c r="DP13" i="28"/>
  <c r="DQ13" i="28"/>
  <c r="DR13" i="28"/>
  <c r="DJ14" i="28"/>
  <c r="DK14" i="28"/>
  <c r="DL14" i="28"/>
  <c r="DM14" i="28"/>
  <c r="DN14" i="28"/>
  <c r="DO14" i="28"/>
  <c r="DP14" i="28"/>
  <c r="DQ14" i="28"/>
  <c r="DR14" i="28"/>
  <c r="DJ15" i="28"/>
  <c r="DK15" i="28"/>
  <c r="DL15" i="28"/>
  <c r="DM15" i="28"/>
  <c r="DN15" i="28"/>
  <c r="DO15" i="28"/>
  <c r="DP15" i="28"/>
  <c r="DQ15" i="28"/>
  <c r="DR15" i="28"/>
  <c r="DJ16" i="28"/>
  <c r="DK16" i="28"/>
  <c r="DL16" i="28"/>
  <c r="DM16" i="28"/>
  <c r="DN16" i="28"/>
  <c r="DO16" i="28"/>
  <c r="DP16" i="28"/>
  <c r="DQ16" i="28"/>
  <c r="DR16" i="28"/>
  <c r="DJ17" i="28"/>
  <c r="DK17" i="28"/>
  <c r="DL17" i="28"/>
  <c r="DM17" i="28"/>
  <c r="DN17" i="28"/>
  <c r="DO17" i="28"/>
  <c r="DP17" i="28"/>
  <c r="DQ17" i="28"/>
  <c r="DR17" i="28"/>
  <c r="DJ18" i="28"/>
  <c r="DK18" i="28"/>
  <c r="DL18" i="28"/>
  <c r="DM18" i="28"/>
  <c r="DN18" i="28"/>
  <c r="DO18" i="28"/>
  <c r="DP18" i="28"/>
  <c r="DQ18" i="28"/>
  <c r="DR18" i="28"/>
  <c r="DJ19" i="28"/>
  <c r="DK19" i="28"/>
  <c r="DL19" i="28"/>
  <c r="DM19" i="28"/>
  <c r="DN19" i="28"/>
  <c r="DO19" i="28"/>
  <c r="DP19" i="28"/>
  <c r="DQ19" i="28"/>
  <c r="DR19" i="28"/>
  <c r="DJ20" i="28"/>
  <c r="DK20" i="28"/>
  <c r="DL20" i="28"/>
  <c r="DM20" i="28"/>
  <c r="DN20" i="28"/>
  <c r="DO20" i="28"/>
  <c r="DP20" i="28"/>
  <c r="DQ20" i="28"/>
  <c r="DR20" i="28"/>
  <c r="DJ21" i="28"/>
  <c r="DK21" i="28"/>
  <c r="DL21" i="28"/>
  <c r="DM21" i="28"/>
  <c r="DN21" i="28"/>
  <c r="DO21" i="28"/>
  <c r="DP21" i="28"/>
  <c r="DQ21" i="28"/>
  <c r="DR21" i="28"/>
  <c r="DJ22" i="28"/>
  <c r="DK22" i="28"/>
  <c r="DL22" i="28"/>
  <c r="DM22" i="28"/>
  <c r="DN22" i="28"/>
  <c r="DO22" i="28"/>
  <c r="DP22" i="28"/>
  <c r="DQ22" i="28"/>
  <c r="DR22" i="28"/>
  <c r="DJ23" i="28"/>
  <c r="DK23" i="28"/>
  <c r="DL23" i="28"/>
  <c r="DM23" i="28"/>
  <c r="DN23" i="28"/>
  <c r="DO23" i="28"/>
  <c r="DP23" i="28"/>
  <c r="DQ23" i="28"/>
  <c r="DR23" i="28"/>
  <c r="DJ24" i="28"/>
  <c r="DK24" i="28"/>
  <c r="DL24" i="28"/>
  <c r="DM24" i="28"/>
  <c r="DN24" i="28"/>
  <c r="DO24" i="28"/>
  <c r="DP24" i="28"/>
  <c r="DQ24" i="28"/>
  <c r="DR24" i="28"/>
  <c r="DJ25" i="28"/>
  <c r="DK25" i="28"/>
  <c r="DL25" i="28"/>
  <c r="DM25" i="28"/>
  <c r="DN25" i="28"/>
  <c r="DO25" i="28"/>
  <c r="DP25" i="28"/>
  <c r="DQ25" i="28"/>
  <c r="DR25" i="28"/>
  <c r="DJ26" i="28"/>
  <c r="DK26" i="28"/>
  <c r="DL26" i="28"/>
  <c r="DM26" i="28"/>
  <c r="DN26" i="28"/>
  <c r="DO26" i="28"/>
  <c r="DP26" i="28"/>
  <c r="DQ26" i="28"/>
  <c r="DR26" i="28"/>
  <c r="DJ27" i="28"/>
  <c r="DK27" i="28"/>
  <c r="DL27" i="28"/>
  <c r="DM27" i="28"/>
  <c r="DN27" i="28"/>
  <c r="DO27" i="28"/>
  <c r="DP27" i="28"/>
  <c r="DQ27" i="28"/>
  <c r="DR27" i="28"/>
  <c r="DJ28" i="28"/>
  <c r="DK28" i="28"/>
  <c r="DL28" i="28"/>
  <c r="DM28" i="28"/>
  <c r="DN28" i="28"/>
  <c r="DO28" i="28"/>
  <c r="DP28" i="28"/>
  <c r="DQ28" i="28"/>
  <c r="DR28" i="28"/>
  <c r="DJ29" i="28"/>
  <c r="DK29" i="28"/>
  <c r="DL29" i="28"/>
  <c r="DM29" i="28"/>
  <c r="DN29" i="28"/>
  <c r="DO29" i="28"/>
  <c r="DP29" i="28"/>
  <c r="DQ29" i="28"/>
  <c r="DR29" i="28"/>
  <c r="DJ30" i="28"/>
  <c r="DK30" i="28"/>
  <c r="DL30" i="28"/>
  <c r="DM30" i="28"/>
  <c r="DN30" i="28"/>
  <c r="DO30" i="28"/>
  <c r="DP30" i="28"/>
  <c r="DQ30" i="28"/>
  <c r="DR30" i="28"/>
  <c r="DJ31" i="28"/>
  <c r="DK31" i="28"/>
  <c r="DL31" i="28"/>
  <c r="DM31" i="28"/>
  <c r="DN31" i="28"/>
  <c r="DO31" i="28"/>
  <c r="DP31" i="28"/>
  <c r="DQ31" i="28"/>
  <c r="DR31" i="28"/>
  <c r="DJ32" i="28"/>
  <c r="DK32" i="28"/>
  <c r="DL32" i="28"/>
  <c r="DM32" i="28"/>
  <c r="DN32" i="28"/>
  <c r="DO32" i="28"/>
  <c r="DP32" i="28"/>
  <c r="DQ32" i="28"/>
  <c r="DR32" i="28"/>
  <c r="DJ33" i="28"/>
  <c r="DK33" i="28"/>
  <c r="DL33" i="28"/>
  <c r="DM33" i="28"/>
  <c r="DN33" i="28"/>
  <c r="DO33" i="28"/>
  <c r="DP33" i="28"/>
  <c r="DQ33" i="28"/>
  <c r="DR33" i="28"/>
  <c r="DJ34" i="28"/>
  <c r="DK34" i="28"/>
  <c r="DL34" i="28"/>
  <c r="DM34" i="28"/>
  <c r="DN34" i="28"/>
  <c r="DO34" i="28"/>
  <c r="DP34" i="28"/>
  <c r="DQ34" i="28"/>
  <c r="DR34" i="28"/>
  <c r="DJ35" i="28"/>
  <c r="DK35" i="28"/>
  <c r="DL35" i="28"/>
  <c r="DM35" i="28"/>
  <c r="DN35" i="28"/>
  <c r="DO35" i="28"/>
  <c r="DP35" i="28"/>
  <c r="DQ35" i="28"/>
  <c r="DR35" i="28"/>
  <c r="DJ36" i="28"/>
  <c r="DK36" i="28"/>
  <c r="DL36" i="28"/>
  <c r="DM36" i="28"/>
  <c r="DN36" i="28"/>
  <c r="DO36" i="28"/>
  <c r="DP36" i="28"/>
  <c r="DQ36" i="28"/>
  <c r="DR36" i="28"/>
  <c r="DJ37" i="28"/>
  <c r="DK37" i="28"/>
  <c r="DL37" i="28"/>
  <c r="DM37" i="28"/>
  <c r="DN37" i="28"/>
  <c r="DO37" i="28"/>
  <c r="DP37" i="28"/>
  <c r="DQ37" i="28"/>
  <c r="DR37" i="28"/>
  <c r="DJ38" i="28"/>
  <c r="DK38" i="28"/>
  <c r="DL38" i="28"/>
  <c r="DM38" i="28"/>
  <c r="DN38" i="28"/>
  <c r="DO38" i="28"/>
  <c r="DP38" i="28"/>
  <c r="DQ38" i="28"/>
  <c r="DR38" i="28"/>
  <c r="DJ39" i="28"/>
  <c r="DK39" i="28"/>
  <c r="DL39" i="28"/>
  <c r="DM39" i="28"/>
  <c r="DN39" i="28"/>
  <c r="DO39" i="28"/>
  <c r="DP39" i="28"/>
  <c r="DQ39" i="28"/>
  <c r="DR39" i="28"/>
  <c r="DJ40" i="28"/>
  <c r="DK40" i="28"/>
  <c r="DL40" i="28"/>
  <c r="DM40" i="28"/>
  <c r="DN40" i="28"/>
  <c r="DO40" i="28"/>
  <c r="DP40" i="28"/>
  <c r="DQ40" i="28"/>
  <c r="DR40" i="28"/>
  <c r="DJ41" i="28"/>
  <c r="DK41" i="28"/>
  <c r="DL41" i="28"/>
  <c r="DM41" i="28"/>
  <c r="DN41" i="28"/>
  <c r="DO41" i="28"/>
  <c r="DP41" i="28"/>
  <c r="DQ41" i="28"/>
  <c r="DR41" i="28"/>
  <c r="DJ42" i="28"/>
  <c r="DK42" i="28"/>
  <c r="DL42" i="28"/>
  <c r="DM42" i="28"/>
  <c r="DN42" i="28"/>
  <c r="DO42" i="28"/>
  <c r="DP42" i="28"/>
  <c r="DQ42" i="28"/>
  <c r="DR42" i="28"/>
  <c r="DJ43" i="28"/>
  <c r="DK43" i="28"/>
  <c r="DL43" i="28"/>
  <c r="DM43" i="28"/>
  <c r="DN43" i="28"/>
  <c r="DO43" i="28"/>
  <c r="DP43" i="28"/>
  <c r="DQ43" i="28"/>
  <c r="DR43" i="28"/>
  <c r="DJ44" i="28"/>
  <c r="DK44" i="28"/>
  <c r="DL44" i="28"/>
  <c r="DM44" i="28"/>
  <c r="DN44" i="28"/>
  <c r="DO44" i="28"/>
  <c r="DP44" i="28"/>
  <c r="DQ44" i="28"/>
  <c r="DR44" i="28"/>
  <c r="DJ45" i="28"/>
  <c r="DK45" i="28"/>
  <c r="DL45" i="28"/>
  <c r="DM45" i="28"/>
  <c r="DN45" i="28"/>
  <c r="DO45" i="28"/>
  <c r="DP45" i="28"/>
  <c r="DQ45" i="28"/>
  <c r="DR45" i="28"/>
  <c r="DJ46" i="28"/>
  <c r="DK46" i="28"/>
  <c r="DL46" i="28"/>
  <c r="DM46" i="28"/>
  <c r="DN46" i="28"/>
  <c r="DO46" i="28"/>
  <c r="DP46" i="28"/>
  <c r="DQ46" i="28"/>
  <c r="DR46" i="28"/>
  <c r="DJ47" i="28"/>
  <c r="DK47" i="28"/>
  <c r="DL47" i="28"/>
  <c r="DM47" i="28"/>
  <c r="DN47" i="28"/>
  <c r="DO47" i="28"/>
  <c r="DP47" i="28"/>
  <c r="DQ47" i="28"/>
  <c r="DR47" i="28"/>
  <c r="DJ48" i="28"/>
  <c r="DK48" i="28"/>
  <c r="DL48" i="28"/>
  <c r="DM48" i="28"/>
  <c r="DN48" i="28"/>
  <c r="DO48" i="28"/>
  <c r="DP48" i="28"/>
  <c r="DQ48" i="28"/>
  <c r="DR48" i="28"/>
  <c r="DJ49" i="28"/>
  <c r="DK49" i="28"/>
  <c r="DL49" i="28"/>
  <c r="DM49" i="28"/>
  <c r="DN49" i="28"/>
  <c r="DO49" i="28"/>
  <c r="DP49" i="28"/>
  <c r="DQ49" i="28"/>
  <c r="DR49" i="28"/>
  <c r="DJ50" i="28"/>
  <c r="DK50" i="28"/>
  <c r="DL50" i="28"/>
  <c r="DM50" i="28"/>
  <c r="DN50" i="28"/>
  <c r="DO50" i="28"/>
  <c r="DP50" i="28"/>
  <c r="DQ50" i="28"/>
  <c r="DR50" i="28"/>
  <c r="DJ51" i="28"/>
  <c r="DK51" i="28"/>
  <c r="DL51" i="28"/>
  <c r="DM51" i="28"/>
  <c r="DN51" i="28"/>
  <c r="DO51" i="28"/>
  <c r="DP51" i="28"/>
  <c r="DQ51" i="28"/>
  <c r="DR51" i="28"/>
  <c r="DJ52" i="28"/>
  <c r="DK52" i="28"/>
  <c r="DL52" i="28"/>
  <c r="DM52" i="28"/>
  <c r="DN52" i="28"/>
  <c r="DO52" i="28"/>
  <c r="DP52" i="28"/>
  <c r="DQ52" i="28"/>
  <c r="DR52" i="28"/>
  <c r="DJ53" i="28"/>
  <c r="DK53" i="28"/>
  <c r="DL53" i="28"/>
  <c r="DM53" i="28"/>
  <c r="DN53" i="28"/>
  <c r="DO53" i="28"/>
  <c r="DP53" i="28"/>
  <c r="DQ53" i="28"/>
  <c r="DR53" i="28"/>
  <c r="DJ54" i="28"/>
  <c r="DK54" i="28"/>
  <c r="DL54" i="28"/>
  <c r="DM54" i="28"/>
  <c r="DN54" i="28"/>
  <c r="DO54" i="28"/>
  <c r="DP54" i="28"/>
  <c r="DQ54" i="28"/>
  <c r="DR54" i="28"/>
  <c r="DJ55" i="28"/>
  <c r="DK55" i="28"/>
  <c r="DL55" i="28"/>
  <c r="DM55" i="28"/>
  <c r="DN55" i="28"/>
  <c r="DO55" i="28"/>
  <c r="DP55" i="28"/>
  <c r="DQ55" i="28"/>
  <c r="DR55" i="28"/>
  <c r="DJ56" i="28"/>
  <c r="DK56" i="28"/>
  <c r="DL56" i="28"/>
  <c r="DM56" i="28"/>
  <c r="DN56" i="28"/>
  <c r="DO56" i="28"/>
  <c r="DP56" i="28"/>
  <c r="DQ56" i="28"/>
  <c r="DR56" i="28"/>
  <c r="DJ57" i="28"/>
  <c r="DK57" i="28"/>
  <c r="DL57" i="28"/>
  <c r="DM57" i="28"/>
  <c r="DN57" i="28"/>
  <c r="DO57" i="28"/>
  <c r="DP57" i="28"/>
  <c r="DQ57" i="28"/>
  <c r="DR57" i="28"/>
  <c r="DJ58" i="28"/>
  <c r="DK58" i="28"/>
  <c r="DL58" i="28"/>
  <c r="DM58" i="28"/>
  <c r="DN58" i="28"/>
  <c r="DO58" i="28"/>
  <c r="DP58" i="28"/>
  <c r="DQ58" i="28"/>
  <c r="DR58" i="28"/>
  <c r="DJ59" i="28"/>
  <c r="DK59" i="28"/>
  <c r="DL59" i="28"/>
  <c r="DM59" i="28"/>
  <c r="DN59" i="28"/>
  <c r="DO59" i="28"/>
  <c r="DP59" i="28"/>
  <c r="DQ59" i="28"/>
  <c r="DR59" i="28"/>
  <c r="DJ60" i="28"/>
  <c r="DK60" i="28"/>
  <c r="DL60" i="28"/>
  <c r="DM60" i="28"/>
  <c r="DN60" i="28"/>
  <c r="DO60" i="28"/>
  <c r="DP60" i="28"/>
  <c r="DQ60" i="28"/>
  <c r="DR60" i="28"/>
  <c r="DJ61" i="28"/>
  <c r="DK61" i="28"/>
  <c r="DL61" i="28"/>
  <c r="DM61" i="28"/>
  <c r="DN61" i="28"/>
  <c r="DO61" i="28"/>
  <c r="DP61" i="28"/>
  <c r="DQ61" i="28"/>
  <c r="DR61" i="28"/>
  <c r="DJ62" i="28"/>
  <c r="DK62" i="28"/>
  <c r="DL62" i="28"/>
  <c r="DM62" i="28"/>
  <c r="DN62" i="28"/>
  <c r="DO62" i="28"/>
  <c r="DP62" i="28"/>
  <c r="DQ62" i="28"/>
  <c r="DR62" i="28"/>
  <c r="DJ63" i="28"/>
  <c r="DK63" i="28"/>
  <c r="DL63" i="28"/>
  <c r="DM63" i="28"/>
  <c r="DN63" i="28"/>
  <c r="DO63" i="28"/>
  <c r="DP63" i="28"/>
  <c r="DQ63" i="28"/>
  <c r="DR63" i="28"/>
  <c r="DJ64" i="28"/>
  <c r="DK64" i="28"/>
  <c r="DL64" i="28"/>
  <c r="DM64" i="28"/>
  <c r="DN64" i="28"/>
  <c r="DO64" i="28"/>
  <c r="DP64" i="28"/>
  <c r="DQ64" i="28"/>
  <c r="DR64" i="28"/>
  <c r="DJ65" i="28"/>
  <c r="DK65" i="28"/>
  <c r="DL65" i="28"/>
  <c r="DM65" i="28"/>
  <c r="DN65" i="28"/>
  <c r="DO65" i="28"/>
  <c r="DP65" i="28"/>
  <c r="DQ65" i="28"/>
  <c r="DR65" i="28"/>
  <c r="DJ66" i="28"/>
  <c r="DK66" i="28"/>
  <c r="DL66" i="28"/>
  <c r="DM66" i="28"/>
  <c r="DN66" i="28"/>
  <c r="DO66" i="28"/>
  <c r="DP66" i="28"/>
  <c r="DQ66" i="28"/>
  <c r="DR66" i="28"/>
  <c r="DJ67" i="28"/>
  <c r="DK67" i="28"/>
  <c r="DL67" i="28"/>
  <c r="DM67" i="28"/>
  <c r="DN67" i="28"/>
  <c r="DO67" i="28"/>
  <c r="DP67" i="28"/>
  <c r="DQ67" i="28"/>
  <c r="DR67" i="28"/>
  <c r="DJ68" i="28"/>
  <c r="DK68" i="28"/>
  <c r="DL68" i="28"/>
  <c r="DM68" i="28"/>
  <c r="DN68" i="28"/>
  <c r="DO68" i="28"/>
  <c r="DP68" i="28"/>
  <c r="DQ68" i="28"/>
  <c r="DR68" i="28"/>
  <c r="DJ69" i="28"/>
  <c r="DK69" i="28"/>
  <c r="DL69" i="28"/>
  <c r="DM69" i="28"/>
  <c r="DN69" i="28"/>
  <c r="DO69" i="28"/>
  <c r="DP69" i="28"/>
  <c r="DQ69" i="28"/>
  <c r="DR69" i="28"/>
  <c r="DJ70" i="28"/>
  <c r="DK70" i="28"/>
  <c r="DL70" i="28"/>
  <c r="DM70" i="28"/>
  <c r="DN70" i="28"/>
  <c r="DO70" i="28"/>
  <c r="DP70" i="28"/>
  <c r="DQ70" i="28"/>
  <c r="DR70" i="28"/>
  <c r="DJ71" i="28"/>
  <c r="DK71" i="28"/>
  <c r="DL71" i="28"/>
  <c r="DM71" i="28"/>
  <c r="DN71" i="28"/>
  <c r="DO71" i="28"/>
  <c r="DP71" i="28"/>
  <c r="DQ71" i="28"/>
  <c r="DR71" i="28"/>
  <c r="DJ72" i="28"/>
  <c r="DK72" i="28"/>
  <c r="DL72" i="28"/>
  <c r="DM72" i="28"/>
  <c r="DN72" i="28"/>
  <c r="DO72" i="28"/>
  <c r="DP72" i="28"/>
  <c r="DQ72" i="28"/>
  <c r="DR72" i="28"/>
  <c r="DJ73" i="28"/>
  <c r="DK73" i="28"/>
  <c r="DL73" i="28"/>
  <c r="DM73" i="28"/>
  <c r="DN73" i="28"/>
  <c r="DO73" i="28"/>
  <c r="DP73" i="28"/>
  <c r="DQ73" i="28"/>
  <c r="DR73" i="28"/>
  <c r="DJ74" i="28"/>
  <c r="DK74" i="28"/>
  <c r="DL74" i="28"/>
  <c r="DM74" i="28"/>
  <c r="DN74" i="28"/>
  <c r="DO74" i="28"/>
  <c r="DP74" i="28"/>
  <c r="DQ74" i="28"/>
  <c r="DR74" i="28"/>
  <c r="DJ75" i="28"/>
  <c r="DK75" i="28"/>
  <c r="DL75" i="28"/>
  <c r="DM75" i="28"/>
  <c r="DN75" i="28"/>
  <c r="DO75" i="28"/>
  <c r="DP75" i="28"/>
  <c r="DQ75" i="28"/>
  <c r="DR75" i="28"/>
  <c r="DJ76" i="28"/>
  <c r="DK76" i="28"/>
  <c r="DL76" i="28"/>
  <c r="DM76" i="28"/>
  <c r="DN76" i="28"/>
  <c r="DO76" i="28"/>
  <c r="DP76" i="28"/>
  <c r="DQ76" i="28"/>
  <c r="DR76" i="28"/>
  <c r="DJ77" i="28"/>
  <c r="DK77" i="28"/>
  <c r="DL77" i="28"/>
  <c r="DM77" i="28"/>
  <c r="DN77" i="28"/>
  <c r="DO77" i="28"/>
  <c r="DP77" i="28"/>
  <c r="DQ77" i="28"/>
  <c r="DR77" i="28"/>
  <c r="DJ78" i="28"/>
  <c r="DK78" i="28"/>
  <c r="DL78" i="28"/>
  <c r="DM78" i="28"/>
  <c r="DN78" i="28"/>
  <c r="DO78" i="28"/>
  <c r="DP78" i="28"/>
  <c r="DQ78" i="28"/>
  <c r="DR78" i="28"/>
  <c r="DJ79" i="28"/>
  <c r="DK79" i="28"/>
  <c r="DL79" i="28"/>
  <c r="DM79" i="28"/>
  <c r="DN79" i="28"/>
  <c r="DO79" i="28"/>
  <c r="DP79" i="28"/>
  <c r="DQ79" i="28"/>
  <c r="DR79" i="28"/>
  <c r="DJ80" i="28"/>
  <c r="DK80" i="28"/>
  <c r="DL80" i="28"/>
  <c r="DM80" i="28"/>
  <c r="DN80" i="28"/>
  <c r="DO80" i="28"/>
  <c r="DP80" i="28"/>
  <c r="DQ80" i="28"/>
  <c r="DR80" i="28"/>
  <c r="DJ81" i="28"/>
  <c r="DK81" i="28"/>
  <c r="DL81" i="28"/>
  <c r="DM81" i="28"/>
  <c r="DN81" i="28"/>
  <c r="DO81" i="28"/>
  <c r="DP81" i="28"/>
  <c r="DQ81" i="28"/>
  <c r="DR81" i="28"/>
  <c r="DJ82" i="28"/>
  <c r="DK82" i="28"/>
  <c r="DL82" i="28"/>
  <c r="DM82" i="28"/>
  <c r="DN82" i="28"/>
  <c r="DO82" i="28"/>
  <c r="DP82" i="28"/>
  <c r="DQ82" i="28"/>
  <c r="DR82" i="28"/>
  <c r="DJ83" i="28"/>
  <c r="DK83" i="28"/>
  <c r="DL83" i="28"/>
  <c r="DM83" i="28"/>
  <c r="DN83" i="28"/>
  <c r="DO83" i="28"/>
  <c r="DP83" i="28"/>
  <c r="DQ83" i="28"/>
  <c r="DR83" i="28"/>
  <c r="DJ84" i="28"/>
  <c r="DK84" i="28"/>
  <c r="DL84" i="28"/>
  <c r="DM84" i="28"/>
  <c r="DN84" i="28"/>
  <c r="DO84" i="28"/>
  <c r="DP84" i="28"/>
  <c r="DQ84" i="28"/>
  <c r="DR84" i="28"/>
  <c r="DJ85" i="28"/>
  <c r="DK85" i="28"/>
  <c r="DL85" i="28"/>
  <c r="DM85" i="28"/>
  <c r="DN85" i="28"/>
  <c r="DO85" i="28"/>
  <c r="DP85" i="28"/>
  <c r="DQ85" i="28"/>
  <c r="DR85" i="28"/>
  <c r="DJ86" i="28"/>
  <c r="DK86" i="28"/>
  <c r="DL86" i="28"/>
  <c r="DM86" i="28"/>
  <c r="DN86" i="28"/>
  <c r="DO86" i="28"/>
  <c r="DP86" i="28"/>
  <c r="DQ86" i="28"/>
  <c r="DR86" i="28"/>
  <c r="DJ87" i="28"/>
  <c r="DK87" i="28"/>
  <c r="DL87" i="28"/>
  <c r="DM87" i="28"/>
  <c r="DN87" i="28"/>
  <c r="DO87" i="28"/>
  <c r="DP87" i="28"/>
  <c r="DQ87" i="28"/>
  <c r="DR87" i="28"/>
  <c r="DJ88" i="28"/>
  <c r="DK88" i="28"/>
  <c r="DL88" i="28"/>
  <c r="DM88" i="28"/>
  <c r="DN88" i="28"/>
  <c r="DO88" i="28"/>
  <c r="DP88" i="28"/>
  <c r="DQ88" i="28"/>
  <c r="DR88" i="28"/>
  <c r="DJ89" i="28"/>
  <c r="DK89" i="28"/>
  <c r="DL89" i="28"/>
  <c r="DM89" i="28"/>
  <c r="DN89" i="28"/>
  <c r="DO89" i="28"/>
  <c r="DP89" i="28"/>
  <c r="DQ89" i="28"/>
  <c r="DR89" i="28"/>
  <c r="DJ90" i="28"/>
  <c r="DK90" i="28"/>
  <c r="DL90" i="28"/>
  <c r="DM90" i="28"/>
  <c r="DN90" i="28"/>
  <c r="DO90" i="28"/>
  <c r="DP90" i="28"/>
  <c r="DQ90" i="28"/>
  <c r="DR90" i="28"/>
  <c r="DJ91" i="28"/>
  <c r="DK91" i="28"/>
  <c r="DL91" i="28"/>
  <c r="DM91" i="28"/>
  <c r="DN91" i="28"/>
  <c r="DO91" i="28"/>
  <c r="DP91" i="28"/>
  <c r="DQ91" i="28"/>
  <c r="DR91" i="28"/>
  <c r="DJ92" i="28"/>
  <c r="DK92" i="28"/>
  <c r="DL92" i="28"/>
  <c r="DM92" i="28"/>
  <c r="DN92" i="28"/>
  <c r="DO92" i="28"/>
  <c r="DP92" i="28"/>
  <c r="DQ92" i="28"/>
  <c r="DR92" i="28"/>
  <c r="DJ93" i="28"/>
  <c r="DK93" i="28"/>
  <c r="DL93" i="28"/>
  <c r="DM93" i="28"/>
  <c r="DN93" i="28"/>
  <c r="DO93" i="28"/>
  <c r="DP93" i="28"/>
  <c r="DQ93" i="28"/>
  <c r="DR93" i="28"/>
  <c r="DJ94" i="28"/>
  <c r="DK94" i="28"/>
  <c r="DL94" i="28"/>
  <c r="DM94" i="28"/>
  <c r="DN94" i="28"/>
  <c r="DO94" i="28"/>
  <c r="DP94" i="28"/>
  <c r="DQ94" i="28"/>
  <c r="DR94" i="28"/>
  <c r="DJ95" i="28"/>
  <c r="DK95" i="28"/>
  <c r="DL95" i="28"/>
  <c r="DM95" i="28"/>
  <c r="DN95" i="28"/>
  <c r="DO95" i="28"/>
  <c r="DP95" i="28"/>
  <c r="DQ95" i="28"/>
  <c r="DR95" i="28"/>
  <c r="DJ96" i="28"/>
  <c r="DK96" i="28"/>
  <c r="DL96" i="28"/>
  <c r="DM96" i="28"/>
  <c r="DN96" i="28"/>
  <c r="DO96" i="28"/>
  <c r="DP96" i="28"/>
  <c r="DQ96" i="28"/>
  <c r="DR96" i="28"/>
  <c r="DJ97" i="28"/>
  <c r="DK97" i="28"/>
  <c r="DL97" i="28"/>
  <c r="DM97" i="28"/>
  <c r="DN97" i="28"/>
  <c r="DO97" i="28"/>
  <c r="DP97" i="28"/>
  <c r="DQ97" i="28"/>
  <c r="DR97" i="28"/>
  <c r="DJ98" i="28"/>
  <c r="DK98" i="28"/>
  <c r="DL98" i="28"/>
  <c r="DM98" i="28"/>
  <c r="DN98" i="28"/>
  <c r="DO98" i="28"/>
  <c r="DP98" i="28"/>
  <c r="DQ98" i="28"/>
  <c r="DR98" i="28"/>
  <c r="DJ99" i="28"/>
  <c r="DK99" i="28"/>
  <c r="DL99" i="28"/>
  <c r="DM99" i="28"/>
  <c r="DN99" i="28"/>
  <c r="DO99" i="28"/>
  <c r="DP99" i="28"/>
  <c r="DQ99" i="28"/>
  <c r="DR99" i="28"/>
  <c r="DJ100" i="28"/>
  <c r="DK100" i="28"/>
  <c r="DL100" i="28"/>
  <c r="DM100" i="28"/>
  <c r="DN100" i="28"/>
  <c r="DO100" i="28"/>
  <c r="DP100" i="28"/>
  <c r="DQ100" i="28"/>
  <c r="DR100" i="28"/>
  <c r="DJ101" i="28"/>
  <c r="DK101" i="28"/>
  <c r="DL101" i="28"/>
  <c r="DM101" i="28"/>
  <c r="DN101" i="28"/>
  <c r="DO101" i="28"/>
  <c r="DP101" i="28"/>
  <c r="DQ101" i="28"/>
  <c r="DR101" i="28"/>
  <c r="DJ102" i="28"/>
  <c r="DK102" i="28"/>
  <c r="DL102" i="28"/>
  <c r="DM102" i="28"/>
  <c r="DN102" i="28"/>
  <c r="DO102" i="28"/>
  <c r="DP102" i="28"/>
  <c r="DQ102" i="28"/>
  <c r="DR102" i="28"/>
  <c r="DJ103" i="28"/>
  <c r="DK103" i="28"/>
  <c r="DL103" i="28"/>
  <c r="DM103" i="28"/>
  <c r="DN103" i="28"/>
  <c r="DO103" i="28"/>
  <c r="DP103" i="28"/>
  <c r="DQ103" i="28"/>
  <c r="DR103" i="28"/>
  <c r="DJ104" i="28"/>
  <c r="DK104" i="28"/>
  <c r="DL104" i="28"/>
  <c r="DM104" i="28"/>
  <c r="DN104" i="28"/>
  <c r="DO104" i="28"/>
  <c r="DP104" i="28"/>
  <c r="DQ104" i="28"/>
  <c r="DR104" i="28"/>
  <c r="DJ105" i="28"/>
  <c r="DK105" i="28"/>
  <c r="DL105" i="28"/>
  <c r="DM105" i="28"/>
  <c r="DN105" i="28"/>
  <c r="DO105" i="28"/>
  <c r="DP105" i="28"/>
  <c r="DQ105" i="28"/>
  <c r="DR105" i="28"/>
  <c r="DJ106" i="28"/>
  <c r="DK106" i="28"/>
  <c r="DL106" i="28"/>
  <c r="DM106" i="28"/>
  <c r="DN106" i="28"/>
  <c r="DO106" i="28"/>
  <c r="DP106" i="28"/>
  <c r="DQ106" i="28"/>
  <c r="DR106" i="28"/>
  <c r="DJ107" i="28"/>
  <c r="DK107" i="28"/>
  <c r="DL107" i="28"/>
  <c r="DM107" i="28"/>
  <c r="DN107" i="28"/>
  <c r="DO107" i="28"/>
  <c r="DP107" i="28"/>
  <c r="DQ107" i="28"/>
  <c r="DR107" i="28"/>
  <c r="DJ108" i="28"/>
  <c r="DK108" i="28"/>
  <c r="DL108" i="28"/>
  <c r="DM108" i="28"/>
  <c r="DN108" i="28"/>
  <c r="DO108" i="28"/>
  <c r="DP108" i="28"/>
  <c r="DQ108" i="28"/>
  <c r="DR108" i="28"/>
  <c r="DJ109" i="28"/>
  <c r="DK109" i="28"/>
  <c r="DL109" i="28"/>
  <c r="DM109" i="28"/>
  <c r="DN109" i="28"/>
  <c r="DO109" i="28"/>
  <c r="DP109" i="28"/>
  <c r="DQ109" i="28"/>
  <c r="DR109" i="28"/>
  <c r="DJ110" i="28"/>
  <c r="DK110" i="28"/>
  <c r="DL110" i="28"/>
  <c r="DM110" i="28"/>
  <c r="DN110" i="28"/>
  <c r="DO110" i="28"/>
  <c r="DP110" i="28"/>
  <c r="DQ110" i="28"/>
  <c r="DR110" i="28"/>
  <c r="DJ111" i="28"/>
  <c r="DK111" i="28"/>
  <c r="DL111" i="28"/>
  <c r="DM111" i="28"/>
  <c r="DN111" i="28"/>
  <c r="DO111" i="28"/>
  <c r="DP111" i="28"/>
  <c r="DQ111" i="28"/>
  <c r="DR111" i="28"/>
  <c r="DJ112" i="28"/>
  <c r="DK112" i="28"/>
  <c r="DL112" i="28"/>
  <c r="DM112" i="28"/>
  <c r="DN112" i="28"/>
  <c r="DO112" i="28"/>
  <c r="DP112" i="28"/>
  <c r="DQ112" i="28"/>
  <c r="DR112" i="28"/>
  <c r="DJ113" i="28"/>
  <c r="DK113" i="28"/>
  <c r="DL113" i="28"/>
  <c r="DM113" i="28"/>
  <c r="DN113" i="28"/>
  <c r="DO113" i="28"/>
  <c r="DP113" i="28"/>
  <c r="DQ113" i="28"/>
  <c r="DR113" i="28"/>
  <c r="DJ114" i="28"/>
  <c r="DK114" i="28"/>
  <c r="DL114" i="28"/>
  <c r="DM114" i="28"/>
  <c r="DN114" i="28"/>
  <c r="DO114" i="28"/>
  <c r="DP114" i="28"/>
  <c r="DQ114" i="28"/>
  <c r="DR114" i="28"/>
  <c r="DJ115" i="28"/>
  <c r="DK115" i="28"/>
  <c r="DL115" i="28"/>
  <c r="DM115" i="28"/>
  <c r="DN115" i="28"/>
  <c r="DO115" i="28"/>
  <c r="DP115" i="28"/>
  <c r="DQ115" i="28"/>
  <c r="DR115" i="28"/>
  <c r="DJ116" i="28"/>
  <c r="DK116" i="28"/>
  <c r="DL116" i="28"/>
  <c r="DM116" i="28"/>
  <c r="DN116" i="28"/>
  <c r="DO116" i="28"/>
  <c r="DP116" i="28"/>
  <c r="DQ116" i="28"/>
  <c r="DR116" i="28"/>
  <c r="DJ117" i="28"/>
  <c r="DK117" i="28"/>
  <c r="DL117" i="28"/>
  <c r="DM117" i="28"/>
  <c r="DN117" i="28"/>
  <c r="DO117" i="28"/>
  <c r="DP117" i="28"/>
  <c r="DQ117" i="28"/>
  <c r="DR117" i="28"/>
  <c r="DJ118" i="28"/>
  <c r="DK118" i="28"/>
  <c r="DL118" i="28"/>
  <c r="DM118" i="28"/>
  <c r="DN118" i="28"/>
  <c r="DO118" i="28"/>
  <c r="DP118" i="28"/>
  <c r="DQ118" i="28"/>
  <c r="DR118" i="28"/>
  <c r="DJ119" i="28"/>
  <c r="DK119" i="28"/>
  <c r="DL119" i="28"/>
  <c r="DM119" i="28"/>
  <c r="DN119" i="28"/>
  <c r="DO119" i="28"/>
  <c r="DP119" i="28"/>
  <c r="DQ119" i="28"/>
  <c r="DR119" i="28"/>
  <c r="DJ120" i="28"/>
  <c r="DK120" i="28"/>
  <c r="DL120" i="28"/>
  <c r="DM120" i="28"/>
  <c r="DN120" i="28"/>
  <c r="DO120" i="28"/>
  <c r="DP120" i="28"/>
  <c r="DQ120" i="28"/>
  <c r="DR120" i="28"/>
  <c r="DJ121" i="28"/>
  <c r="DK121" i="28"/>
  <c r="DL121" i="28"/>
  <c r="DM121" i="28"/>
  <c r="DN121" i="28"/>
  <c r="DO121" i="28"/>
  <c r="DP121" i="28"/>
  <c r="DQ121" i="28"/>
  <c r="DR121" i="28"/>
  <c r="DJ122" i="28"/>
  <c r="DK122" i="28"/>
  <c r="DL122" i="28"/>
  <c r="DM122" i="28"/>
  <c r="DN122" i="28"/>
  <c r="DO122" i="28"/>
  <c r="DP122" i="28"/>
  <c r="DQ122" i="28"/>
  <c r="DR122" i="28"/>
  <c r="DJ123" i="28"/>
  <c r="DK123" i="28"/>
  <c r="DL123" i="28"/>
  <c r="DM123" i="28"/>
  <c r="DN123" i="28"/>
  <c r="DO123" i="28"/>
  <c r="DP123" i="28"/>
  <c r="DQ123" i="28"/>
  <c r="DR123" i="28"/>
  <c r="DJ124" i="28"/>
  <c r="DK124" i="28"/>
  <c r="DL124" i="28"/>
  <c r="DM124" i="28"/>
  <c r="DN124" i="28"/>
  <c r="DO124" i="28"/>
  <c r="DP124" i="28"/>
  <c r="DQ124" i="28"/>
  <c r="DR124" i="28"/>
  <c r="DJ125" i="28"/>
  <c r="DK125" i="28"/>
  <c r="DL125" i="28"/>
  <c r="DM125" i="28"/>
  <c r="DN125" i="28"/>
  <c r="DO125" i="28"/>
  <c r="DP125" i="28"/>
  <c r="DQ125" i="28"/>
  <c r="DR125" i="28"/>
  <c r="DJ126" i="28"/>
  <c r="DK126" i="28"/>
  <c r="DL126" i="28"/>
  <c r="DM126" i="28"/>
  <c r="DN126" i="28"/>
  <c r="DO126" i="28"/>
  <c r="DP126" i="28"/>
  <c r="DQ126" i="28"/>
  <c r="DR126" i="28"/>
  <c r="DJ127" i="28"/>
  <c r="DK127" i="28"/>
  <c r="DL127" i="28"/>
  <c r="DM127" i="28"/>
  <c r="DN127" i="28"/>
  <c r="DO127" i="28"/>
  <c r="DP127" i="28"/>
  <c r="DQ127" i="28"/>
  <c r="DR127" i="28"/>
  <c r="DJ128" i="28"/>
  <c r="DK128" i="28"/>
  <c r="DL128" i="28"/>
  <c r="DM128" i="28"/>
  <c r="DN128" i="28"/>
  <c r="DO128" i="28"/>
  <c r="DP128" i="28"/>
  <c r="DQ128" i="28"/>
  <c r="DR128" i="28"/>
  <c r="DJ129" i="28"/>
  <c r="DK129" i="28"/>
  <c r="DL129" i="28"/>
  <c r="DM129" i="28"/>
  <c r="DN129" i="28"/>
  <c r="DO129" i="28"/>
  <c r="DP129" i="28"/>
  <c r="DQ129" i="28"/>
  <c r="DR129" i="28"/>
  <c r="DJ130" i="28"/>
  <c r="DK130" i="28"/>
  <c r="DL130" i="28"/>
  <c r="DM130" i="28"/>
  <c r="DN130" i="28"/>
  <c r="DO130" i="28"/>
  <c r="DP130" i="28"/>
  <c r="DQ130" i="28"/>
  <c r="DR130" i="28"/>
  <c r="DJ131" i="28"/>
  <c r="DK131" i="28"/>
  <c r="DL131" i="28"/>
  <c r="DM131" i="28"/>
  <c r="DN131" i="28"/>
  <c r="DO131" i="28"/>
  <c r="DP131" i="28"/>
  <c r="DQ131" i="28"/>
  <c r="DR131" i="28"/>
  <c r="DJ132" i="28"/>
  <c r="DK132" i="28"/>
  <c r="DL132" i="28"/>
  <c r="DM132" i="28"/>
  <c r="DN132" i="28"/>
  <c r="DO132" i="28"/>
  <c r="DP132" i="28"/>
  <c r="DQ132" i="28"/>
  <c r="DR132" i="28"/>
  <c r="DJ133" i="28"/>
  <c r="DK133" i="28"/>
  <c r="DL133" i="28"/>
  <c r="DM133" i="28"/>
  <c r="DN133" i="28"/>
  <c r="DO133" i="28"/>
  <c r="DP133" i="28"/>
  <c r="DQ133" i="28"/>
  <c r="DR133" i="28"/>
  <c r="DJ134" i="28"/>
  <c r="DK134" i="28"/>
  <c r="DL134" i="28"/>
  <c r="DM134" i="28"/>
  <c r="DN134" i="28"/>
  <c r="DO134" i="28"/>
  <c r="DP134" i="28"/>
  <c r="DQ134" i="28"/>
  <c r="DR134" i="28"/>
  <c r="DJ135" i="28"/>
  <c r="DK135" i="28"/>
  <c r="DL135" i="28"/>
  <c r="DM135" i="28"/>
  <c r="DN135" i="28"/>
  <c r="DO135" i="28"/>
  <c r="DP135" i="28"/>
  <c r="DQ135" i="28"/>
  <c r="DR135" i="28"/>
  <c r="DJ136" i="28"/>
  <c r="DK136" i="28"/>
  <c r="DL136" i="28"/>
  <c r="DM136" i="28"/>
  <c r="DN136" i="28"/>
  <c r="DO136" i="28"/>
  <c r="DP136" i="28"/>
  <c r="DQ136" i="28"/>
  <c r="DR136" i="28"/>
  <c r="DJ137" i="28"/>
  <c r="DK137" i="28"/>
  <c r="DL137" i="28"/>
  <c r="DM137" i="28"/>
  <c r="DN137" i="28"/>
  <c r="DO137" i="28"/>
  <c r="DP137" i="28"/>
  <c r="DQ137" i="28"/>
  <c r="DR137" i="28"/>
  <c r="DJ138" i="28"/>
  <c r="DK138" i="28"/>
  <c r="DL138" i="28"/>
  <c r="DM138" i="28"/>
  <c r="DN138" i="28"/>
  <c r="DO138" i="28"/>
  <c r="DP138" i="28"/>
  <c r="DQ138" i="28"/>
  <c r="DR138" i="28"/>
  <c r="DJ139" i="28"/>
  <c r="DK139" i="28"/>
  <c r="DL139" i="28"/>
  <c r="DM139" i="28"/>
  <c r="DN139" i="28"/>
  <c r="DO139" i="28"/>
  <c r="DP139" i="28"/>
  <c r="DQ139" i="28"/>
  <c r="DR139" i="28"/>
  <c r="DJ140" i="28"/>
  <c r="DK140" i="28"/>
  <c r="DL140" i="28"/>
  <c r="DM140" i="28"/>
  <c r="DN140" i="28"/>
  <c r="DO140" i="28"/>
  <c r="DP140" i="28"/>
  <c r="DQ140" i="28"/>
  <c r="DR140" i="28"/>
  <c r="DJ141" i="28"/>
  <c r="DK141" i="28"/>
  <c r="DL141" i="28"/>
  <c r="DM141" i="28"/>
  <c r="DN141" i="28"/>
  <c r="DO141" i="28"/>
  <c r="DP141" i="28"/>
  <c r="DQ141" i="28"/>
  <c r="DR141" i="28"/>
  <c r="DJ142" i="28"/>
  <c r="DK142" i="28"/>
  <c r="DL142" i="28"/>
  <c r="DM142" i="28"/>
  <c r="DN142" i="28"/>
  <c r="DO142" i="28"/>
  <c r="DP142" i="28"/>
  <c r="DQ142" i="28"/>
  <c r="DR142" i="28"/>
  <c r="DJ143" i="28"/>
  <c r="DK143" i="28"/>
  <c r="DL143" i="28"/>
  <c r="DM143" i="28"/>
  <c r="DN143" i="28"/>
  <c r="DO143" i="28"/>
  <c r="DP143" i="28"/>
  <c r="DQ143" i="28"/>
  <c r="DR143" i="28"/>
  <c r="DJ144" i="28"/>
  <c r="DK144" i="28"/>
  <c r="DL144" i="28"/>
  <c r="DM144" i="28"/>
  <c r="DN144" i="28"/>
  <c r="DO144" i="28"/>
  <c r="DP144" i="28"/>
  <c r="DQ144" i="28"/>
  <c r="DR144" i="28"/>
  <c r="DJ145" i="28"/>
  <c r="DK145" i="28"/>
  <c r="DL145" i="28"/>
  <c r="DM145" i="28"/>
  <c r="DN145" i="28"/>
  <c r="DO145" i="28"/>
  <c r="DP145" i="28"/>
  <c r="DQ145" i="28"/>
  <c r="DR145" i="28"/>
  <c r="DJ146" i="28"/>
  <c r="DK146" i="28"/>
  <c r="DL146" i="28"/>
  <c r="DM146" i="28"/>
  <c r="DN146" i="28"/>
  <c r="DO146" i="28"/>
  <c r="DP146" i="28"/>
  <c r="DQ146" i="28"/>
  <c r="DR146" i="28"/>
  <c r="DJ147" i="28"/>
  <c r="DK147" i="28"/>
  <c r="DL147" i="28"/>
  <c r="DM147" i="28"/>
  <c r="DN147" i="28"/>
  <c r="DO147" i="28"/>
  <c r="DP147" i="28"/>
  <c r="DQ147" i="28"/>
  <c r="DR147" i="28"/>
  <c r="DJ148" i="28"/>
  <c r="DK148" i="28"/>
  <c r="DL148" i="28"/>
  <c r="DM148" i="28"/>
  <c r="DN148" i="28"/>
  <c r="DO148" i="28"/>
  <c r="DP148" i="28"/>
  <c r="DQ148" i="28"/>
  <c r="DR148" i="28"/>
  <c r="DJ149" i="28"/>
  <c r="DK149" i="28"/>
  <c r="DL149" i="28"/>
  <c r="DM149" i="28"/>
  <c r="DN149" i="28"/>
  <c r="DO149" i="28"/>
  <c r="DP149" i="28"/>
  <c r="DQ149" i="28"/>
  <c r="DR149" i="28"/>
  <c r="DJ150" i="28"/>
  <c r="DK150" i="28"/>
  <c r="DL150" i="28"/>
  <c r="DM150" i="28"/>
  <c r="DN150" i="28"/>
  <c r="DO150" i="28"/>
  <c r="DP150" i="28"/>
  <c r="DQ150" i="28"/>
  <c r="DR150" i="28"/>
  <c r="DJ151" i="28"/>
  <c r="DK151" i="28"/>
  <c r="DL151" i="28"/>
  <c r="DM151" i="28"/>
  <c r="DN151" i="28"/>
  <c r="DO151" i="28"/>
  <c r="DP151" i="28"/>
  <c r="DQ151" i="28"/>
  <c r="DR151" i="28"/>
  <c r="DJ152" i="28"/>
  <c r="DK152" i="28"/>
  <c r="DL152" i="28"/>
  <c r="DM152" i="28"/>
  <c r="DN152" i="28"/>
  <c r="DO152" i="28"/>
  <c r="DP152" i="28"/>
  <c r="DQ152" i="28"/>
  <c r="DR152" i="28"/>
  <c r="DJ153" i="28"/>
  <c r="DK153" i="28"/>
  <c r="DL153" i="28"/>
  <c r="DM153" i="28"/>
  <c r="DN153" i="28"/>
  <c r="DO153" i="28"/>
  <c r="DP153" i="28"/>
  <c r="DQ153" i="28"/>
  <c r="DR153" i="28"/>
  <c r="DJ154" i="28"/>
  <c r="DK154" i="28"/>
  <c r="DL154" i="28"/>
  <c r="DM154" i="28"/>
  <c r="DN154" i="28"/>
  <c r="DO154" i="28"/>
  <c r="DP154" i="28"/>
  <c r="DQ154" i="28"/>
  <c r="DR154" i="28"/>
  <c r="DJ155" i="28"/>
  <c r="DK155" i="28"/>
  <c r="DL155" i="28"/>
  <c r="DM155" i="28"/>
  <c r="DN155" i="28"/>
  <c r="DO155" i="28"/>
  <c r="DP155" i="28"/>
  <c r="DQ155" i="28"/>
  <c r="DR155" i="28"/>
  <c r="DJ156" i="28"/>
  <c r="DK156" i="28"/>
  <c r="DL156" i="28"/>
  <c r="DM156" i="28"/>
  <c r="DN156" i="28"/>
  <c r="DO156" i="28"/>
  <c r="DP156" i="28"/>
  <c r="DQ156" i="28"/>
  <c r="DR156" i="28"/>
  <c r="DJ157" i="28"/>
  <c r="DK157" i="28"/>
  <c r="DL157" i="28"/>
  <c r="DM157" i="28"/>
  <c r="DN157" i="28"/>
  <c r="DO157" i="28"/>
  <c r="DP157" i="28"/>
  <c r="DQ157" i="28"/>
  <c r="DR157" i="28"/>
  <c r="DJ158" i="28"/>
  <c r="DK158" i="28"/>
  <c r="DL158" i="28"/>
  <c r="DM158" i="28"/>
  <c r="DN158" i="28"/>
  <c r="DO158" i="28"/>
  <c r="DP158" i="28"/>
  <c r="DQ158" i="28"/>
  <c r="DR158" i="28"/>
  <c r="DJ159" i="28"/>
  <c r="DK159" i="28"/>
  <c r="DL159" i="28"/>
  <c r="DM159" i="28"/>
  <c r="DN159" i="28"/>
  <c r="DO159" i="28"/>
  <c r="DP159" i="28"/>
  <c r="DQ159" i="28"/>
  <c r="DR159" i="28"/>
  <c r="DJ160" i="28"/>
  <c r="DK160" i="28"/>
  <c r="DL160" i="28"/>
  <c r="DM160" i="28"/>
  <c r="DN160" i="28"/>
  <c r="DO160" i="28"/>
  <c r="DP160" i="28"/>
  <c r="DQ160" i="28"/>
  <c r="DR160" i="28"/>
  <c r="DJ161" i="28"/>
  <c r="DK161" i="28"/>
  <c r="DL161" i="28"/>
  <c r="DM161" i="28"/>
  <c r="DN161" i="28"/>
  <c r="DO161" i="28"/>
  <c r="DP161" i="28"/>
  <c r="DQ161" i="28"/>
  <c r="DR161" i="28"/>
  <c r="DJ162" i="28"/>
  <c r="DK162" i="28"/>
  <c r="DL162" i="28"/>
  <c r="DM162" i="28"/>
  <c r="DN162" i="28"/>
  <c r="DO162" i="28"/>
  <c r="DP162" i="28"/>
  <c r="DQ162" i="28"/>
  <c r="DR162" i="28"/>
  <c r="DJ163" i="28"/>
  <c r="DK163" i="28"/>
  <c r="DL163" i="28"/>
  <c r="DM163" i="28"/>
  <c r="DN163" i="28"/>
  <c r="DO163" i="28"/>
  <c r="DP163" i="28"/>
  <c r="DQ163" i="28"/>
  <c r="DR163" i="28"/>
  <c r="DJ164" i="28"/>
  <c r="DK164" i="28"/>
  <c r="DL164" i="28"/>
  <c r="DM164" i="28"/>
  <c r="DN164" i="28"/>
  <c r="DO164" i="28"/>
  <c r="DP164" i="28"/>
  <c r="DQ164" i="28"/>
  <c r="DR164" i="28"/>
  <c r="DJ165" i="28"/>
  <c r="DK165" i="28"/>
  <c r="DL165" i="28"/>
  <c r="DM165" i="28"/>
  <c r="DN165" i="28"/>
  <c r="DO165" i="28"/>
  <c r="DP165" i="28"/>
  <c r="DQ165" i="28"/>
  <c r="DR165" i="28"/>
  <c r="DJ166" i="28"/>
  <c r="DK166" i="28"/>
  <c r="DL166" i="28"/>
  <c r="DM166" i="28"/>
  <c r="DN166" i="28"/>
  <c r="DO166" i="28"/>
  <c r="DP166" i="28"/>
  <c r="DQ166" i="28"/>
  <c r="DR166" i="28"/>
  <c r="DJ167" i="28"/>
  <c r="DK167" i="28"/>
  <c r="DL167" i="28"/>
  <c r="DM167" i="28"/>
  <c r="DN167" i="28"/>
  <c r="DO167" i="28"/>
  <c r="DP167" i="28"/>
  <c r="DQ167" i="28"/>
  <c r="DR167" i="28"/>
  <c r="DJ168" i="28"/>
  <c r="DK168" i="28"/>
  <c r="DL168" i="28"/>
  <c r="DM168" i="28"/>
  <c r="DN168" i="28"/>
  <c r="DO168" i="28"/>
  <c r="DP168" i="28"/>
  <c r="DQ168" i="28"/>
  <c r="DR168" i="28"/>
  <c r="DJ169" i="28"/>
  <c r="DK169" i="28"/>
  <c r="DL169" i="28"/>
  <c r="DM169" i="28"/>
  <c r="DN169" i="28"/>
  <c r="DO169" i="28"/>
  <c r="DP169" i="28"/>
  <c r="DQ169" i="28"/>
  <c r="DR169" i="28"/>
  <c r="DJ170" i="28"/>
  <c r="DK170" i="28"/>
  <c r="DL170" i="28"/>
  <c r="DM170" i="28"/>
  <c r="DN170" i="28"/>
  <c r="DO170" i="28"/>
  <c r="DP170" i="28"/>
  <c r="DQ170" i="28"/>
  <c r="DR170" i="28"/>
  <c r="DJ171" i="28"/>
  <c r="DK171" i="28"/>
  <c r="DL171" i="28"/>
  <c r="DM171" i="28"/>
  <c r="DN171" i="28"/>
  <c r="DO171" i="28"/>
  <c r="DP171" i="28"/>
  <c r="DQ171" i="28"/>
  <c r="DR171" i="28"/>
  <c r="DJ172" i="28"/>
  <c r="DK172" i="28"/>
  <c r="DL172" i="28"/>
  <c r="DM172" i="28"/>
  <c r="DN172" i="28"/>
  <c r="DO172" i="28"/>
  <c r="DP172" i="28"/>
  <c r="DQ172" i="28"/>
  <c r="DR172" i="28"/>
  <c r="DJ173" i="28"/>
  <c r="DK173" i="28"/>
  <c r="DL173" i="28"/>
  <c r="DM173" i="28"/>
  <c r="DN173" i="28"/>
  <c r="DO173" i="28"/>
  <c r="DP173" i="28"/>
  <c r="DQ173" i="28"/>
  <c r="DR173" i="28"/>
  <c r="DJ174" i="28"/>
  <c r="DK174" i="28"/>
  <c r="DL174" i="28"/>
  <c r="DM174" i="28"/>
  <c r="DN174" i="28"/>
  <c r="DO174" i="28"/>
  <c r="DP174" i="28"/>
  <c r="DQ174" i="28"/>
  <c r="DR174" i="28"/>
  <c r="DJ175" i="28"/>
  <c r="DK175" i="28"/>
  <c r="DL175" i="28"/>
  <c r="DM175" i="28"/>
  <c r="DN175" i="28"/>
  <c r="DO175" i="28"/>
  <c r="DP175" i="28"/>
  <c r="DQ175" i="28"/>
  <c r="DR175" i="28"/>
  <c r="DJ176" i="28"/>
  <c r="DK176" i="28"/>
  <c r="DL176" i="28"/>
  <c r="DM176" i="28"/>
  <c r="DN176" i="28"/>
  <c r="DO176" i="28"/>
  <c r="DP176" i="28"/>
  <c r="DQ176" i="28"/>
  <c r="DR176" i="28"/>
  <c r="DJ177" i="28"/>
  <c r="DK177" i="28"/>
  <c r="DL177" i="28"/>
  <c r="DM177" i="28"/>
  <c r="DN177" i="28"/>
  <c r="DO177" i="28"/>
  <c r="DP177" i="28"/>
  <c r="DQ177" i="28"/>
  <c r="DR177" i="28"/>
  <c r="DJ178" i="28"/>
  <c r="DK178" i="28"/>
  <c r="DL178" i="28"/>
  <c r="DM178" i="28"/>
  <c r="DN178" i="28"/>
  <c r="DO178" i="28"/>
  <c r="DP178" i="28"/>
  <c r="DQ178" i="28"/>
  <c r="DR178" i="28"/>
  <c r="DJ179" i="28"/>
  <c r="DK179" i="28"/>
  <c r="DL179" i="28"/>
  <c r="DM179" i="28"/>
  <c r="DN179" i="28"/>
  <c r="DO179" i="28"/>
  <c r="DP179" i="28"/>
  <c r="DQ179" i="28"/>
  <c r="DR179" i="28"/>
  <c r="DJ180" i="28"/>
  <c r="DK180" i="28"/>
  <c r="DL180" i="28"/>
  <c r="DM180" i="28"/>
  <c r="DN180" i="28"/>
  <c r="DO180" i="28"/>
  <c r="DP180" i="28"/>
  <c r="DQ180" i="28"/>
  <c r="DR180" i="28"/>
  <c r="DJ181" i="28"/>
  <c r="DK181" i="28"/>
  <c r="DL181" i="28"/>
  <c r="DM181" i="28"/>
  <c r="DN181" i="28"/>
  <c r="DO181" i="28"/>
  <c r="DP181" i="28"/>
  <c r="DQ181" i="28"/>
  <c r="DR181" i="28"/>
  <c r="DJ182" i="28"/>
  <c r="DK182" i="28"/>
  <c r="DL182" i="28"/>
  <c r="DM182" i="28"/>
  <c r="DN182" i="28"/>
  <c r="DO182" i="28"/>
  <c r="DP182" i="28"/>
  <c r="DQ182" i="28"/>
  <c r="DR182" i="28"/>
  <c r="DJ183" i="28"/>
  <c r="DK183" i="28"/>
  <c r="DL183" i="28"/>
  <c r="DM183" i="28"/>
  <c r="DN183" i="28"/>
  <c r="DO183" i="28"/>
  <c r="DP183" i="28"/>
  <c r="DQ183" i="28"/>
  <c r="DR183" i="28"/>
  <c r="DJ184" i="28"/>
  <c r="DK184" i="28"/>
  <c r="DL184" i="28"/>
  <c r="DM184" i="28"/>
  <c r="DN184" i="28"/>
  <c r="DO184" i="28"/>
  <c r="DP184" i="28"/>
  <c r="DQ184" i="28"/>
  <c r="DR184" i="28"/>
  <c r="DJ185" i="28"/>
  <c r="DK185" i="28"/>
  <c r="DL185" i="28"/>
  <c r="DM185" i="28"/>
  <c r="DN185" i="28"/>
  <c r="DO185" i="28"/>
  <c r="DP185" i="28"/>
  <c r="DQ185" i="28"/>
  <c r="DR185" i="28"/>
  <c r="DJ186" i="28"/>
  <c r="DK186" i="28"/>
  <c r="DL186" i="28"/>
  <c r="DM186" i="28"/>
  <c r="DN186" i="28"/>
  <c r="DO186" i="28"/>
  <c r="DP186" i="28"/>
  <c r="DQ186" i="28"/>
  <c r="DR186" i="28"/>
  <c r="DJ187" i="28"/>
  <c r="DK187" i="28"/>
  <c r="DL187" i="28"/>
  <c r="DM187" i="28"/>
  <c r="DN187" i="28"/>
  <c r="DO187" i="28"/>
  <c r="DP187" i="28"/>
  <c r="DQ187" i="28"/>
  <c r="DR187" i="28"/>
  <c r="DJ188" i="28"/>
  <c r="DK188" i="28"/>
  <c r="DL188" i="28"/>
  <c r="DM188" i="28"/>
  <c r="DN188" i="28"/>
  <c r="DO188" i="28"/>
  <c r="DP188" i="28"/>
  <c r="DQ188" i="28"/>
  <c r="DR188" i="28"/>
  <c r="DJ189" i="28"/>
  <c r="DK189" i="28"/>
  <c r="DL189" i="28"/>
  <c r="DM189" i="28"/>
  <c r="DN189" i="28"/>
  <c r="DO189" i="28"/>
  <c r="DP189" i="28"/>
  <c r="DQ189" i="28"/>
  <c r="DR189" i="28"/>
  <c r="DJ190" i="28"/>
  <c r="DK190" i="28"/>
  <c r="DL190" i="28"/>
  <c r="DM190" i="28"/>
  <c r="DN190" i="28"/>
  <c r="DO190" i="28"/>
  <c r="DP190" i="28"/>
  <c r="DQ190" i="28"/>
  <c r="DR190" i="28"/>
  <c r="DJ191" i="28"/>
  <c r="DK191" i="28"/>
  <c r="DL191" i="28"/>
  <c r="DM191" i="28"/>
  <c r="DN191" i="28"/>
  <c r="DO191" i="28"/>
  <c r="DP191" i="28"/>
  <c r="DQ191" i="28"/>
  <c r="DR191" i="28"/>
  <c r="DJ192" i="28"/>
  <c r="DK192" i="28"/>
  <c r="DL192" i="28"/>
  <c r="DM192" i="28"/>
  <c r="DN192" i="28"/>
  <c r="DO192" i="28"/>
  <c r="DP192" i="28"/>
  <c r="DQ192" i="28"/>
  <c r="DR192" i="28"/>
  <c r="DJ193" i="28"/>
  <c r="DK193" i="28"/>
  <c r="DL193" i="28"/>
  <c r="DM193" i="28"/>
  <c r="DN193" i="28"/>
  <c r="DO193" i="28"/>
  <c r="DP193" i="28"/>
  <c r="DQ193" i="28"/>
  <c r="DR193" i="28"/>
  <c r="DJ194" i="28"/>
  <c r="DK194" i="28"/>
  <c r="DL194" i="28"/>
  <c r="DM194" i="28"/>
  <c r="DN194" i="28"/>
  <c r="DO194" i="28"/>
  <c r="DP194" i="28"/>
  <c r="DQ194" i="28"/>
  <c r="DR194" i="28"/>
  <c r="DJ195" i="28"/>
  <c r="DK195" i="28"/>
  <c r="DL195" i="28"/>
  <c r="DM195" i="28"/>
  <c r="DN195" i="28"/>
  <c r="DO195" i="28"/>
  <c r="DP195" i="28"/>
  <c r="DQ195" i="28"/>
  <c r="DR195" i="28"/>
  <c r="DJ196" i="28"/>
  <c r="DK196" i="28"/>
  <c r="DL196" i="28"/>
  <c r="DM196" i="28"/>
  <c r="DN196" i="28"/>
  <c r="DO196" i="28"/>
  <c r="DP196" i="28"/>
  <c r="DQ196" i="28"/>
  <c r="DR196" i="28"/>
  <c r="DJ197" i="28"/>
  <c r="DK197" i="28"/>
  <c r="DL197" i="28"/>
  <c r="DM197" i="28"/>
  <c r="DN197" i="28"/>
  <c r="DO197" i="28"/>
  <c r="DP197" i="28"/>
  <c r="DQ197" i="28"/>
  <c r="DR197" i="28"/>
  <c r="DJ198" i="28"/>
  <c r="DK198" i="28"/>
  <c r="DL198" i="28"/>
  <c r="DM198" i="28"/>
  <c r="DN198" i="28"/>
  <c r="DO198" i="28"/>
  <c r="DP198" i="28"/>
  <c r="DQ198" i="28"/>
  <c r="DR198" i="28"/>
  <c r="DJ199" i="28"/>
  <c r="DK199" i="28"/>
  <c r="DL199" i="28"/>
  <c r="DM199" i="28"/>
  <c r="DN199" i="28"/>
  <c r="DO199" i="28"/>
  <c r="DP199" i="28"/>
  <c r="DQ199" i="28"/>
  <c r="DR199" i="28"/>
  <c r="DJ200" i="28"/>
  <c r="DK200" i="28"/>
  <c r="DL200" i="28"/>
  <c r="DM200" i="28"/>
  <c r="DN200" i="28"/>
  <c r="DO200" i="28"/>
  <c r="DP200" i="28"/>
  <c r="DQ200" i="28"/>
  <c r="DR200" i="28"/>
  <c r="DJ201" i="28"/>
  <c r="DK201" i="28"/>
  <c r="DL201" i="28"/>
  <c r="DM201" i="28"/>
  <c r="DN201" i="28"/>
  <c r="DO201" i="28"/>
  <c r="DP201" i="28"/>
  <c r="DQ201" i="28"/>
  <c r="DR201" i="28"/>
  <c r="DJ202" i="28"/>
  <c r="DK202" i="28"/>
  <c r="DL202" i="28"/>
  <c r="DM202" i="28"/>
  <c r="DN202" i="28"/>
  <c r="DO202" i="28"/>
  <c r="DP202" i="28"/>
  <c r="DQ202" i="28"/>
  <c r="DR202" i="28"/>
  <c r="DJ203" i="28"/>
  <c r="DK203" i="28"/>
  <c r="DL203" i="28"/>
  <c r="DM203" i="28"/>
  <c r="DN203" i="28"/>
  <c r="DO203" i="28"/>
  <c r="DP203" i="28"/>
  <c r="DQ203" i="28"/>
  <c r="DR203" i="28"/>
  <c r="DJ204" i="28"/>
  <c r="DK204" i="28"/>
  <c r="DL204" i="28"/>
  <c r="DM204" i="28"/>
  <c r="DN204" i="28"/>
  <c r="DO204" i="28"/>
  <c r="DP204" i="28"/>
  <c r="DQ204" i="28"/>
  <c r="DR204" i="28"/>
  <c r="DJ205" i="28"/>
  <c r="DK205" i="28"/>
  <c r="DL205" i="28"/>
  <c r="DM205" i="28"/>
  <c r="DN205" i="28"/>
  <c r="DO205" i="28"/>
  <c r="DP205" i="28"/>
  <c r="DQ205" i="28"/>
  <c r="DR205" i="28"/>
  <c r="DJ206" i="28"/>
  <c r="DK206" i="28"/>
  <c r="DL206" i="28"/>
  <c r="DM206" i="28"/>
  <c r="DN206" i="28"/>
  <c r="DO206" i="28"/>
  <c r="DP206" i="28"/>
  <c r="DQ206" i="28"/>
  <c r="DR206" i="28"/>
  <c r="DJ207" i="28"/>
  <c r="DK207" i="28"/>
  <c r="DL207" i="28"/>
  <c r="DM207" i="28"/>
  <c r="DN207" i="28"/>
  <c r="DO207" i="28"/>
  <c r="DP207" i="28"/>
  <c r="DQ207" i="28"/>
  <c r="DR207" i="28"/>
  <c r="DJ208" i="28"/>
  <c r="DK208" i="28"/>
  <c r="DL208" i="28"/>
  <c r="DM208" i="28"/>
  <c r="DN208" i="28"/>
  <c r="DO208" i="28"/>
  <c r="DP208" i="28"/>
  <c r="DQ208" i="28"/>
  <c r="DR208" i="28"/>
  <c r="DJ209" i="28"/>
  <c r="DK209" i="28"/>
  <c r="DL209" i="28"/>
  <c r="DM209" i="28"/>
  <c r="DN209" i="28"/>
  <c r="DO209" i="28"/>
  <c r="DP209" i="28"/>
  <c r="DQ209" i="28"/>
  <c r="DR209" i="28"/>
  <c r="DJ210" i="28"/>
  <c r="DK210" i="28"/>
  <c r="DL210" i="28"/>
  <c r="DM210" i="28"/>
  <c r="DN210" i="28"/>
  <c r="DO210" i="28"/>
  <c r="DP210" i="28"/>
  <c r="DQ210" i="28"/>
  <c r="DR210" i="28"/>
  <c r="DJ211" i="28"/>
  <c r="DK211" i="28"/>
  <c r="DL211" i="28"/>
  <c r="DM211" i="28"/>
  <c r="DN211" i="28"/>
  <c r="DO211" i="28"/>
  <c r="DP211" i="28"/>
  <c r="DQ211" i="28"/>
  <c r="DR211" i="28"/>
  <c r="DJ212" i="28"/>
  <c r="DK212" i="28"/>
  <c r="DL212" i="28"/>
  <c r="DM212" i="28"/>
  <c r="DN212" i="28"/>
  <c r="DO212" i="28"/>
  <c r="DP212" i="28"/>
  <c r="DQ212" i="28"/>
  <c r="DR212" i="28"/>
  <c r="DR3" i="28"/>
  <c r="DQ3" i="28"/>
  <c r="DP3" i="28"/>
  <c r="DO3" i="28"/>
  <c r="DN3" i="28"/>
  <c r="DM3" i="28"/>
  <c r="DK3" i="28"/>
  <c r="DL3" i="28"/>
  <c r="DJ3" i="28"/>
  <c r="CR212" i="28"/>
  <c r="CS212" i="28"/>
  <c r="CT212" i="28"/>
  <c r="CR4" i="28"/>
  <c r="CS4" i="28"/>
  <c r="CT4" i="28"/>
  <c r="CR5" i="28"/>
  <c r="CS5" i="28"/>
  <c r="CT5" i="28"/>
  <c r="CR6" i="28"/>
  <c r="CS6" i="28"/>
  <c r="CT6" i="28"/>
  <c r="CR7" i="28"/>
  <c r="CS7" i="28"/>
  <c r="CT7" i="28"/>
  <c r="CR8" i="28"/>
  <c r="CS8" i="28"/>
  <c r="CT8" i="28"/>
  <c r="CR9" i="28"/>
  <c r="CS9" i="28"/>
  <c r="CT9" i="28"/>
  <c r="CR10" i="28"/>
  <c r="CS10" i="28"/>
  <c r="CT10" i="28"/>
  <c r="CR11" i="28"/>
  <c r="CS11" i="28"/>
  <c r="CT11" i="28"/>
  <c r="CR12" i="28"/>
  <c r="CS12" i="28"/>
  <c r="CT12" i="28"/>
  <c r="CR13" i="28"/>
  <c r="CS13" i="28"/>
  <c r="CT13" i="28"/>
  <c r="CR14" i="28"/>
  <c r="CS14" i="28"/>
  <c r="CT14" i="28"/>
  <c r="CR15" i="28"/>
  <c r="CS15" i="28"/>
  <c r="CT15" i="28"/>
  <c r="CR16" i="28"/>
  <c r="CS16" i="28"/>
  <c r="CT16" i="28"/>
  <c r="CR17" i="28"/>
  <c r="CS17" i="28"/>
  <c r="CT17" i="28"/>
  <c r="CR18" i="28"/>
  <c r="CS18" i="28"/>
  <c r="CT18" i="28"/>
  <c r="CR19" i="28"/>
  <c r="CS19" i="28"/>
  <c r="CT19" i="28"/>
  <c r="CR20" i="28"/>
  <c r="CS20" i="28"/>
  <c r="CT20" i="28"/>
  <c r="CR21" i="28"/>
  <c r="CS21" i="28"/>
  <c r="CT21" i="28"/>
  <c r="CR22" i="28"/>
  <c r="CS22" i="28"/>
  <c r="CT22" i="28"/>
  <c r="CR23" i="28"/>
  <c r="CS23" i="28"/>
  <c r="CT23" i="28"/>
  <c r="CR24" i="28"/>
  <c r="CS24" i="28"/>
  <c r="CT24" i="28"/>
  <c r="CR25" i="28"/>
  <c r="CS25" i="28"/>
  <c r="CT25" i="28"/>
  <c r="CR26" i="28"/>
  <c r="CS26" i="28"/>
  <c r="CT26" i="28"/>
  <c r="CR27" i="28"/>
  <c r="CS27" i="28"/>
  <c r="CT27" i="28"/>
  <c r="CR28" i="28"/>
  <c r="CS28" i="28"/>
  <c r="CT28" i="28"/>
  <c r="CR29" i="28"/>
  <c r="CS29" i="28"/>
  <c r="CT29" i="28"/>
  <c r="CR30" i="28"/>
  <c r="CS30" i="28"/>
  <c r="CT30" i="28"/>
  <c r="CR31" i="28"/>
  <c r="CS31" i="28"/>
  <c r="CT31" i="28"/>
  <c r="CR32" i="28"/>
  <c r="CS32" i="28"/>
  <c r="CT32" i="28"/>
  <c r="CR33" i="28"/>
  <c r="CS33" i="28"/>
  <c r="CT33" i="28"/>
  <c r="CR34" i="28"/>
  <c r="CS34" i="28"/>
  <c r="CT34" i="28"/>
  <c r="CR35" i="28"/>
  <c r="CS35" i="28"/>
  <c r="CT35" i="28"/>
  <c r="CR36" i="28"/>
  <c r="CS36" i="28"/>
  <c r="CT36" i="28"/>
  <c r="CR37" i="28"/>
  <c r="CS37" i="28"/>
  <c r="CT37" i="28"/>
  <c r="CR38" i="28"/>
  <c r="CS38" i="28"/>
  <c r="CT38" i="28"/>
  <c r="CR39" i="28"/>
  <c r="CS39" i="28"/>
  <c r="CT39" i="28"/>
  <c r="CR40" i="28"/>
  <c r="CS40" i="28"/>
  <c r="CT40" i="28"/>
  <c r="CR41" i="28"/>
  <c r="CS41" i="28"/>
  <c r="CT41" i="28"/>
  <c r="CR42" i="28"/>
  <c r="CS42" i="28"/>
  <c r="CT42" i="28"/>
  <c r="CR43" i="28"/>
  <c r="CS43" i="28"/>
  <c r="CT43" i="28"/>
  <c r="CR44" i="28"/>
  <c r="CS44" i="28"/>
  <c r="CT44" i="28"/>
  <c r="CR45" i="28"/>
  <c r="CS45" i="28"/>
  <c r="CT45" i="28"/>
  <c r="CR46" i="28"/>
  <c r="CS46" i="28"/>
  <c r="CT46" i="28"/>
  <c r="CR47" i="28"/>
  <c r="CS47" i="28"/>
  <c r="CT47" i="28"/>
  <c r="CR48" i="28"/>
  <c r="CS48" i="28"/>
  <c r="CT48" i="28"/>
  <c r="CR49" i="28"/>
  <c r="CS49" i="28"/>
  <c r="CT49" i="28"/>
  <c r="CR50" i="28"/>
  <c r="CS50" i="28"/>
  <c r="CT50" i="28"/>
  <c r="CR51" i="28"/>
  <c r="CS51" i="28"/>
  <c r="CT51" i="28"/>
  <c r="CR52" i="28"/>
  <c r="CS52" i="28"/>
  <c r="CT52" i="28"/>
  <c r="CR53" i="28"/>
  <c r="CS53" i="28"/>
  <c r="CT53" i="28"/>
  <c r="CR54" i="28"/>
  <c r="CS54" i="28"/>
  <c r="CT54" i="28"/>
  <c r="CR55" i="28"/>
  <c r="CS55" i="28"/>
  <c r="CT55" i="28"/>
  <c r="CR56" i="28"/>
  <c r="CS56" i="28"/>
  <c r="CT56" i="28"/>
  <c r="CR57" i="28"/>
  <c r="CS57" i="28"/>
  <c r="CT57" i="28"/>
  <c r="CR58" i="28"/>
  <c r="CS58" i="28"/>
  <c r="CT58" i="28"/>
  <c r="CR59" i="28"/>
  <c r="CS59" i="28"/>
  <c r="CT59" i="28"/>
  <c r="CR60" i="28"/>
  <c r="CS60" i="28"/>
  <c r="CT60" i="28"/>
  <c r="CR61" i="28"/>
  <c r="CS61" i="28"/>
  <c r="CT61" i="28"/>
  <c r="CR62" i="28"/>
  <c r="CS62" i="28"/>
  <c r="CT62" i="28"/>
  <c r="CR63" i="28"/>
  <c r="CS63" i="28"/>
  <c r="CT63" i="28"/>
  <c r="CR64" i="28"/>
  <c r="CS64" i="28"/>
  <c r="CT64" i="28"/>
  <c r="CR65" i="28"/>
  <c r="CS65" i="28"/>
  <c r="CT65" i="28"/>
  <c r="CR66" i="28"/>
  <c r="CS66" i="28"/>
  <c r="CT66" i="28"/>
  <c r="CR67" i="28"/>
  <c r="CS67" i="28"/>
  <c r="CT67" i="28"/>
  <c r="CR68" i="28"/>
  <c r="CS68" i="28"/>
  <c r="CT68" i="28"/>
  <c r="CR69" i="28"/>
  <c r="CS69" i="28"/>
  <c r="CT69" i="28"/>
  <c r="CR70" i="28"/>
  <c r="CS70" i="28"/>
  <c r="CT70" i="28"/>
  <c r="CR71" i="28"/>
  <c r="CS71" i="28"/>
  <c r="CT71" i="28"/>
  <c r="CR72" i="28"/>
  <c r="CS72" i="28"/>
  <c r="CT72" i="28"/>
  <c r="CR73" i="28"/>
  <c r="CS73" i="28"/>
  <c r="CT73" i="28"/>
  <c r="CR74" i="28"/>
  <c r="CS74" i="28"/>
  <c r="CT74" i="28"/>
  <c r="CR75" i="28"/>
  <c r="CS75" i="28"/>
  <c r="CT75" i="28"/>
  <c r="CR76" i="28"/>
  <c r="CS76" i="28"/>
  <c r="CT76" i="28"/>
  <c r="CR77" i="28"/>
  <c r="CS77" i="28"/>
  <c r="CT77" i="28"/>
  <c r="CR78" i="28"/>
  <c r="CS78" i="28"/>
  <c r="CT78" i="28"/>
  <c r="CR79" i="28"/>
  <c r="CS79" i="28"/>
  <c r="CT79" i="28"/>
  <c r="CR80" i="28"/>
  <c r="CS80" i="28"/>
  <c r="CT80" i="28"/>
  <c r="CR81" i="28"/>
  <c r="CS81" i="28"/>
  <c r="CT81" i="28"/>
  <c r="CR82" i="28"/>
  <c r="CS82" i="28"/>
  <c r="CT82" i="28"/>
  <c r="CR83" i="28"/>
  <c r="CS83" i="28"/>
  <c r="CT83" i="28"/>
  <c r="CR84" i="28"/>
  <c r="CS84" i="28"/>
  <c r="CT84" i="28"/>
  <c r="CR85" i="28"/>
  <c r="CS85" i="28"/>
  <c r="CT85" i="28"/>
  <c r="CR86" i="28"/>
  <c r="CS86" i="28"/>
  <c r="CT86" i="28"/>
  <c r="CR87" i="28"/>
  <c r="CS87" i="28"/>
  <c r="CT87" i="28"/>
  <c r="CR88" i="28"/>
  <c r="CS88" i="28"/>
  <c r="CT88" i="28"/>
  <c r="CR89" i="28"/>
  <c r="CS89" i="28"/>
  <c r="CT89" i="28"/>
  <c r="CR90" i="28"/>
  <c r="CS90" i="28"/>
  <c r="CT90" i="28"/>
  <c r="CR91" i="28"/>
  <c r="CS91" i="28"/>
  <c r="CT91" i="28"/>
  <c r="CR92" i="28"/>
  <c r="CS92" i="28"/>
  <c r="CT92" i="28"/>
  <c r="CR93" i="28"/>
  <c r="CS93" i="28"/>
  <c r="CT93" i="28"/>
  <c r="CR94" i="28"/>
  <c r="CS94" i="28"/>
  <c r="CT94" i="28"/>
  <c r="CR95" i="28"/>
  <c r="CS95" i="28"/>
  <c r="CT95" i="28"/>
  <c r="CR96" i="28"/>
  <c r="CS96" i="28"/>
  <c r="CT96" i="28"/>
  <c r="CR97" i="28"/>
  <c r="CS97" i="28"/>
  <c r="CT97" i="28"/>
  <c r="CR98" i="28"/>
  <c r="CS98" i="28"/>
  <c r="CT98" i="28"/>
  <c r="CR99" i="28"/>
  <c r="CS99" i="28"/>
  <c r="CT99" i="28"/>
  <c r="CR100" i="28"/>
  <c r="CS100" i="28"/>
  <c r="CT100" i="28"/>
  <c r="CR101" i="28"/>
  <c r="CS101" i="28"/>
  <c r="CT101" i="28"/>
  <c r="CR102" i="28"/>
  <c r="CS102" i="28"/>
  <c r="CT102" i="28"/>
  <c r="CR103" i="28"/>
  <c r="CS103" i="28"/>
  <c r="CT103" i="28"/>
  <c r="CR104" i="28"/>
  <c r="CS104" i="28"/>
  <c r="CT104" i="28"/>
  <c r="CR105" i="28"/>
  <c r="CS105" i="28"/>
  <c r="CT105" i="28"/>
  <c r="CR106" i="28"/>
  <c r="CS106" i="28"/>
  <c r="CT106" i="28"/>
  <c r="CR107" i="28"/>
  <c r="CS107" i="28"/>
  <c r="CT107" i="28"/>
  <c r="CR108" i="28"/>
  <c r="CS108" i="28"/>
  <c r="CT108" i="28"/>
  <c r="CR109" i="28"/>
  <c r="CS109" i="28"/>
  <c r="CT109" i="28"/>
  <c r="CR110" i="28"/>
  <c r="CS110" i="28"/>
  <c r="CT110" i="28"/>
  <c r="CR111" i="28"/>
  <c r="CS111" i="28"/>
  <c r="CT111" i="28"/>
  <c r="CR112" i="28"/>
  <c r="CS112" i="28"/>
  <c r="CT112" i="28"/>
  <c r="CR113" i="28"/>
  <c r="CS113" i="28"/>
  <c r="CT113" i="28"/>
  <c r="CR114" i="28"/>
  <c r="CS114" i="28"/>
  <c r="CT114" i="28"/>
  <c r="CR115" i="28"/>
  <c r="CS115" i="28"/>
  <c r="CT115" i="28"/>
  <c r="CR116" i="28"/>
  <c r="CS116" i="28"/>
  <c r="CT116" i="28"/>
  <c r="CR117" i="28"/>
  <c r="CS117" i="28"/>
  <c r="CT117" i="28"/>
  <c r="CR118" i="28"/>
  <c r="CS118" i="28"/>
  <c r="CT118" i="28"/>
  <c r="CR119" i="28"/>
  <c r="CS119" i="28"/>
  <c r="CT119" i="28"/>
  <c r="CR120" i="28"/>
  <c r="CS120" i="28"/>
  <c r="CT120" i="28"/>
  <c r="CR121" i="28"/>
  <c r="CS121" i="28"/>
  <c r="CT121" i="28"/>
  <c r="CR122" i="28"/>
  <c r="CS122" i="28"/>
  <c r="CT122" i="28"/>
  <c r="CR123" i="28"/>
  <c r="CS123" i="28"/>
  <c r="CT123" i="28"/>
  <c r="CR124" i="28"/>
  <c r="CS124" i="28"/>
  <c r="CT124" i="28"/>
  <c r="CR125" i="28"/>
  <c r="CS125" i="28"/>
  <c r="CT125" i="28"/>
  <c r="CR126" i="28"/>
  <c r="CS126" i="28"/>
  <c r="CT126" i="28"/>
  <c r="CR127" i="28"/>
  <c r="CS127" i="28"/>
  <c r="CT127" i="28"/>
  <c r="CR128" i="28"/>
  <c r="CS128" i="28"/>
  <c r="CT128" i="28"/>
  <c r="CR129" i="28"/>
  <c r="CS129" i="28"/>
  <c r="CT129" i="28"/>
  <c r="CR130" i="28"/>
  <c r="CS130" i="28"/>
  <c r="CT130" i="28"/>
  <c r="CR131" i="28"/>
  <c r="CS131" i="28"/>
  <c r="CT131" i="28"/>
  <c r="CR132" i="28"/>
  <c r="CS132" i="28"/>
  <c r="CT132" i="28"/>
  <c r="CR133" i="28"/>
  <c r="CS133" i="28"/>
  <c r="CT133" i="28"/>
  <c r="CR134" i="28"/>
  <c r="CS134" i="28"/>
  <c r="CT134" i="28"/>
  <c r="CR135" i="28"/>
  <c r="CS135" i="28"/>
  <c r="CT135" i="28"/>
  <c r="CR136" i="28"/>
  <c r="CS136" i="28"/>
  <c r="CT136" i="28"/>
  <c r="CR137" i="28"/>
  <c r="CS137" i="28"/>
  <c r="CT137" i="28"/>
  <c r="CR138" i="28"/>
  <c r="CS138" i="28"/>
  <c r="CT138" i="28"/>
  <c r="CR139" i="28"/>
  <c r="CS139" i="28"/>
  <c r="CT139" i="28"/>
  <c r="CR140" i="28"/>
  <c r="CS140" i="28"/>
  <c r="CT140" i="28"/>
  <c r="CR141" i="28"/>
  <c r="CS141" i="28"/>
  <c r="CT141" i="28"/>
  <c r="CR142" i="28"/>
  <c r="CS142" i="28"/>
  <c r="CT142" i="28"/>
  <c r="CR143" i="28"/>
  <c r="CS143" i="28"/>
  <c r="CT143" i="28"/>
  <c r="CR144" i="28"/>
  <c r="CS144" i="28"/>
  <c r="CT144" i="28"/>
  <c r="CR145" i="28"/>
  <c r="CS145" i="28"/>
  <c r="CT145" i="28"/>
  <c r="CR146" i="28"/>
  <c r="CS146" i="28"/>
  <c r="CT146" i="28"/>
  <c r="CR147" i="28"/>
  <c r="CS147" i="28"/>
  <c r="CT147" i="28"/>
  <c r="CR148" i="28"/>
  <c r="CS148" i="28"/>
  <c r="CT148" i="28"/>
  <c r="CR149" i="28"/>
  <c r="CS149" i="28"/>
  <c r="CT149" i="28"/>
  <c r="CR150" i="28"/>
  <c r="CS150" i="28"/>
  <c r="CT150" i="28"/>
  <c r="CR151" i="28"/>
  <c r="CS151" i="28"/>
  <c r="CT151" i="28"/>
  <c r="CR152" i="28"/>
  <c r="CS152" i="28"/>
  <c r="CT152" i="28"/>
  <c r="CR153" i="28"/>
  <c r="CS153" i="28"/>
  <c r="CT153" i="28"/>
  <c r="CR154" i="28"/>
  <c r="CS154" i="28"/>
  <c r="CT154" i="28"/>
  <c r="CR155" i="28"/>
  <c r="CS155" i="28"/>
  <c r="CT155" i="28"/>
  <c r="CR156" i="28"/>
  <c r="CS156" i="28"/>
  <c r="CT156" i="28"/>
  <c r="CR157" i="28"/>
  <c r="CS157" i="28"/>
  <c r="CT157" i="28"/>
  <c r="CR158" i="28"/>
  <c r="CS158" i="28"/>
  <c r="CT158" i="28"/>
  <c r="CR159" i="28"/>
  <c r="CS159" i="28"/>
  <c r="CT159" i="28"/>
  <c r="CR160" i="28"/>
  <c r="CS160" i="28"/>
  <c r="CT160" i="28"/>
  <c r="CR161" i="28"/>
  <c r="CS161" i="28"/>
  <c r="CT161" i="28"/>
  <c r="CR162" i="28"/>
  <c r="CS162" i="28"/>
  <c r="CT162" i="28"/>
  <c r="CR163" i="28"/>
  <c r="CS163" i="28"/>
  <c r="CT163" i="28"/>
  <c r="CR164" i="28"/>
  <c r="CS164" i="28"/>
  <c r="CT164" i="28"/>
  <c r="CR165" i="28"/>
  <c r="CS165" i="28"/>
  <c r="CT165" i="28"/>
  <c r="CR166" i="28"/>
  <c r="CS166" i="28"/>
  <c r="CT166" i="28"/>
  <c r="CR167" i="28"/>
  <c r="CS167" i="28"/>
  <c r="CT167" i="28"/>
  <c r="CR168" i="28"/>
  <c r="CS168" i="28"/>
  <c r="CT168" i="28"/>
  <c r="CR169" i="28"/>
  <c r="CS169" i="28"/>
  <c r="CT169" i="28"/>
  <c r="CR170" i="28"/>
  <c r="CS170" i="28"/>
  <c r="CT170" i="28"/>
  <c r="CR171" i="28"/>
  <c r="CS171" i="28"/>
  <c r="CT171" i="28"/>
  <c r="CR172" i="28"/>
  <c r="CS172" i="28"/>
  <c r="CT172" i="28"/>
  <c r="CR173" i="28"/>
  <c r="CS173" i="28"/>
  <c r="CT173" i="28"/>
  <c r="CR174" i="28"/>
  <c r="CS174" i="28"/>
  <c r="CT174" i="28"/>
  <c r="CR175" i="28"/>
  <c r="CS175" i="28"/>
  <c r="CT175" i="28"/>
  <c r="CR176" i="28"/>
  <c r="CS176" i="28"/>
  <c r="CT176" i="28"/>
  <c r="CR177" i="28"/>
  <c r="CS177" i="28"/>
  <c r="CT177" i="28"/>
  <c r="CR178" i="28"/>
  <c r="CS178" i="28"/>
  <c r="CT178" i="28"/>
  <c r="CR179" i="28"/>
  <c r="CS179" i="28"/>
  <c r="CT179" i="28"/>
  <c r="CR180" i="28"/>
  <c r="CS180" i="28"/>
  <c r="CT180" i="28"/>
  <c r="CR181" i="28"/>
  <c r="CS181" i="28"/>
  <c r="CT181" i="28"/>
  <c r="CR182" i="28"/>
  <c r="CS182" i="28"/>
  <c r="CT182" i="28"/>
  <c r="CR183" i="28"/>
  <c r="CS183" i="28"/>
  <c r="CT183" i="28"/>
  <c r="CR184" i="28"/>
  <c r="CS184" i="28"/>
  <c r="CT184" i="28"/>
  <c r="CR185" i="28"/>
  <c r="CS185" i="28"/>
  <c r="CT185" i="28"/>
  <c r="CR186" i="28"/>
  <c r="CS186" i="28"/>
  <c r="CT186" i="28"/>
  <c r="CR187" i="28"/>
  <c r="CS187" i="28"/>
  <c r="CT187" i="28"/>
  <c r="CR188" i="28"/>
  <c r="CS188" i="28"/>
  <c r="CT188" i="28"/>
  <c r="CR189" i="28"/>
  <c r="CS189" i="28"/>
  <c r="CT189" i="28"/>
  <c r="CR190" i="28"/>
  <c r="CS190" i="28"/>
  <c r="CT190" i="28"/>
  <c r="CR191" i="28"/>
  <c r="CS191" i="28"/>
  <c r="CT191" i="28"/>
  <c r="CR192" i="28"/>
  <c r="CS192" i="28"/>
  <c r="CT192" i="28"/>
  <c r="CR193" i="28"/>
  <c r="CS193" i="28"/>
  <c r="CT193" i="28"/>
  <c r="CR194" i="28"/>
  <c r="CS194" i="28"/>
  <c r="CT194" i="28"/>
  <c r="CR195" i="28"/>
  <c r="CS195" i="28"/>
  <c r="CT195" i="28"/>
  <c r="CR196" i="28"/>
  <c r="CS196" i="28"/>
  <c r="CT196" i="28"/>
  <c r="CR197" i="28"/>
  <c r="CS197" i="28"/>
  <c r="CT197" i="28"/>
  <c r="CR198" i="28"/>
  <c r="CS198" i="28"/>
  <c r="CT198" i="28"/>
  <c r="CR199" i="28"/>
  <c r="CS199" i="28"/>
  <c r="CT199" i="28"/>
  <c r="CR200" i="28"/>
  <c r="CS200" i="28"/>
  <c r="CT200" i="28"/>
  <c r="CR201" i="28"/>
  <c r="CS201" i="28"/>
  <c r="CT201" i="28"/>
  <c r="CR202" i="28"/>
  <c r="CS202" i="28"/>
  <c r="CT202" i="28"/>
  <c r="CR203" i="28"/>
  <c r="CS203" i="28"/>
  <c r="CT203" i="28"/>
  <c r="CR204" i="28"/>
  <c r="CS204" i="28"/>
  <c r="CT204" i="28"/>
  <c r="CR205" i="28"/>
  <c r="CS205" i="28"/>
  <c r="CT205" i="28"/>
  <c r="CR206" i="28"/>
  <c r="CS206" i="28"/>
  <c r="CT206" i="28"/>
  <c r="CR207" i="28"/>
  <c r="CS207" i="28"/>
  <c r="CT207" i="28"/>
  <c r="CR208" i="28"/>
  <c r="CS208" i="28"/>
  <c r="CT208" i="28"/>
  <c r="CR209" i="28"/>
  <c r="CS209" i="28"/>
  <c r="CT209" i="28"/>
  <c r="CR210" i="28"/>
  <c r="CS210" i="28"/>
  <c r="CT210" i="28"/>
  <c r="CR211" i="28"/>
  <c r="CS211" i="28"/>
  <c r="CT211" i="28"/>
  <c r="CT3" i="28"/>
  <c r="CS3" i="28"/>
  <c r="CR3" i="28"/>
  <c r="CA3" i="28"/>
  <c r="CK3" i="28"/>
  <c r="CK4" i="28"/>
  <c r="CK5" i="28"/>
  <c r="CK6" i="28"/>
  <c r="CK7" i="28"/>
  <c r="CK8" i="28"/>
  <c r="CK9" i="28"/>
  <c r="CK10" i="28"/>
  <c r="CK11" i="28"/>
  <c r="CK12" i="28"/>
  <c r="CK13" i="28"/>
  <c r="CK14" i="28"/>
  <c r="CK15" i="28"/>
  <c r="CK16" i="28"/>
  <c r="CK17" i="28"/>
  <c r="CK18" i="28"/>
  <c r="CK19" i="28"/>
  <c r="CK20" i="28"/>
  <c r="CK21" i="28"/>
  <c r="CK22" i="28"/>
  <c r="CK23" i="28"/>
  <c r="CK24" i="28"/>
  <c r="CK25" i="28"/>
  <c r="CK26" i="28"/>
  <c r="CK27" i="28"/>
  <c r="CK28" i="28"/>
  <c r="CN28" i="28" s="1"/>
  <c r="CK29" i="28"/>
  <c r="CK30" i="28"/>
  <c r="CK31" i="28"/>
  <c r="CK32" i="28"/>
  <c r="CK33" i="28"/>
  <c r="CK34" i="28"/>
  <c r="CK35" i="28"/>
  <c r="CK36" i="28"/>
  <c r="CK37" i="28"/>
  <c r="CK38" i="28"/>
  <c r="CK39" i="28"/>
  <c r="CK40" i="28"/>
  <c r="CK41" i="28"/>
  <c r="CK42" i="28"/>
  <c r="CK43" i="28"/>
  <c r="CK44" i="28"/>
  <c r="CK45" i="28"/>
  <c r="CK46" i="28"/>
  <c r="CK47" i="28"/>
  <c r="CK48" i="28"/>
  <c r="CK49" i="28"/>
  <c r="CK50" i="28"/>
  <c r="CK51" i="28"/>
  <c r="CK52" i="28"/>
  <c r="CK53" i="28"/>
  <c r="CK54" i="28"/>
  <c r="CK55" i="28"/>
  <c r="CK56" i="28"/>
  <c r="CK57" i="28"/>
  <c r="CK58" i="28"/>
  <c r="CK59" i="28"/>
  <c r="CK60" i="28"/>
  <c r="CK61" i="28"/>
  <c r="CK62" i="28"/>
  <c r="CK63" i="28"/>
  <c r="CK64" i="28"/>
  <c r="CK65" i="28"/>
  <c r="CK66" i="28"/>
  <c r="CK67" i="28"/>
  <c r="CK68" i="28"/>
  <c r="CK69" i="28"/>
  <c r="CK70" i="28"/>
  <c r="CK71" i="28"/>
  <c r="CK72" i="28"/>
  <c r="CK73" i="28"/>
  <c r="CK74" i="28"/>
  <c r="CK75" i="28"/>
  <c r="CK76" i="28"/>
  <c r="CK77" i="28"/>
  <c r="CK78" i="28"/>
  <c r="CK79" i="28"/>
  <c r="CK80" i="28"/>
  <c r="CK81" i="28"/>
  <c r="CK82" i="28"/>
  <c r="CK83" i="28"/>
  <c r="CK84" i="28"/>
  <c r="CK85" i="28"/>
  <c r="CK86" i="28"/>
  <c r="CK87" i="28"/>
  <c r="CK88" i="28"/>
  <c r="CK89" i="28"/>
  <c r="CK90" i="28"/>
  <c r="CK91" i="28"/>
  <c r="CK92" i="28"/>
  <c r="CL92" i="28" s="1"/>
  <c r="CK93" i="28"/>
  <c r="CK94" i="28"/>
  <c r="CK95" i="28"/>
  <c r="CK96" i="28"/>
  <c r="CK97" i="28"/>
  <c r="CK98" i="28"/>
  <c r="CK99" i="28"/>
  <c r="CK100" i="28"/>
  <c r="CK101" i="28"/>
  <c r="CK102" i="28"/>
  <c r="CK103" i="28"/>
  <c r="CK104" i="28"/>
  <c r="CK105" i="28"/>
  <c r="CK106" i="28"/>
  <c r="CK107" i="28"/>
  <c r="CK108" i="28"/>
  <c r="CK109" i="28"/>
  <c r="CK110" i="28"/>
  <c r="CK111" i="28"/>
  <c r="CK112" i="28"/>
  <c r="CK113" i="28"/>
  <c r="CK114" i="28"/>
  <c r="CK115" i="28"/>
  <c r="CK116" i="28"/>
  <c r="CK117" i="28"/>
  <c r="CK118" i="28"/>
  <c r="CK119" i="28"/>
  <c r="CK120" i="28"/>
  <c r="CK121" i="28"/>
  <c r="CK122" i="28"/>
  <c r="CK123" i="28"/>
  <c r="CK124" i="28"/>
  <c r="CK125" i="28"/>
  <c r="CK126" i="28"/>
  <c r="CK127" i="28"/>
  <c r="CK128" i="28"/>
  <c r="CK129" i="28"/>
  <c r="CK130" i="28"/>
  <c r="CK131" i="28"/>
  <c r="CK132" i="28"/>
  <c r="CK133" i="28"/>
  <c r="CK134" i="28"/>
  <c r="CK135" i="28"/>
  <c r="CK136" i="28"/>
  <c r="CK137" i="28"/>
  <c r="CK138" i="28"/>
  <c r="CK139" i="28"/>
  <c r="CK140" i="28"/>
  <c r="CK141" i="28"/>
  <c r="CK142" i="28"/>
  <c r="CK143" i="28"/>
  <c r="CK144" i="28"/>
  <c r="CK145" i="28"/>
  <c r="CK146" i="28"/>
  <c r="CK147" i="28"/>
  <c r="CK148" i="28"/>
  <c r="CK149" i="28"/>
  <c r="CK150" i="28"/>
  <c r="CK151" i="28"/>
  <c r="CK152" i="28"/>
  <c r="CK153" i="28"/>
  <c r="CK154" i="28"/>
  <c r="CK155" i="28"/>
  <c r="CK156" i="28"/>
  <c r="CK157" i="28"/>
  <c r="CK158" i="28"/>
  <c r="CK159" i="28"/>
  <c r="CK160" i="28"/>
  <c r="CK161" i="28"/>
  <c r="CK162" i="28"/>
  <c r="CK163" i="28"/>
  <c r="CK164" i="28"/>
  <c r="CK165" i="28"/>
  <c r="CK166" i="28"/>
  <c r="CK167" i="28"/>
  <c r="CK168" i="28"/>
  <c r="CK169" i="28"/>
  <c r="CK170" i="28"/>
  <c r="CK171" i="28"/>
  <c r="CK172" i="28"/>
  <c r="CK173" i="28"/>
  <c r="CK174" i="28"/>
  <c r="CK175" i="28"/>
  <c r="CK176" i="28"/>
  <c r="CK177" i="28"/>
  <c r="CK178" i="28"/>
  <c r="CK179" i="28"/>
  <c r="CK180" i="28"/>
  <c r="CK181" i="28"/>
  <c r="CK182" i="28"/>
  <c r="CK183" i="28"/>
  <c r="CK184" i="28"/>
  <c r="CK185" i="28"/>
  <c r="CK186" i="28"/>
  <c r="CK187" i="28"/>
  <c r="CK188" i="28"/>
  <c r="CK189" i="28"/>
  <c r="CK190" i="28"/>
  <c r="CK191" i="28"/>
  <c r="CK192" i="28"/>
  <c r="CK193" i="28"/>
  <c r="CK194" i="28"/>
  <c r="CK195" i="28"/>
  <c r="CK196" i="28"/>
  <c r="CK197" i="28"/>
  <c r="CK198" i="28"/>
  <c r="CK199" i="28"/>
  <c r="CK200" i="28"/>
  <c r="CK201" i="28"/>
  <c r="CK202" i="28"/>
  <c r="CK203" i="28"/>
  <c r="CK204" i="28"/>
  <c r="CK205" i="28"/>
  <c r="CK206" i="28"/>
  <c r="CK207" i="28"/>
  <c r="CK208" i="28"/>
  <c r="CK209" i="28"/>
  <c r="CK210" i="28"/>
  <c r="CK211" i="28"/>
  <c r="CK212" i="28"/>
  <c r="CK213" i="28"/>
  <c r="CK214" i="28"/>
  <c r="CK215" i="28"/>
  <c r="CK216" i="28"/>
  <c r="CK217" i="28"/>
  <c r="CK218" i="28"/>
  <c r="CK219" i="28"/>
  <c r="CK220" i="28"/>
  <c r="CK221" i="28"/>
  <c r="CK222" i="28"/>
  <c r="CK223" i="28"/>
  <c r="CK224" i="28"/>
  <c r="CK225" i="28"/>
  <c r="CK226" i="28"/>
  <c r="CK227" i="28"/>
  <c r="CK228" i="28"/>
  <c r="CK229" i="28"/>
  <c r="CK230" i="28"/>
  <c r="CK231" i="28"/>
  <c r="CK232" i="28"/>
  <c r="CK233" i="28"/>
  <c r="CK234" i="28"/>
  <c r="CK235" i="28"/>
  <c r="CK236" i="28"/>
  <c r="CK237" i="28"/>
  <c r="CK238" i="28"/>
  <c r="CK239" i="28"/>
  <c r="CK240" i="28"/>
  <c r="CK241" i="28"/>
  <c r="CK242" i="28"/>
  <c r="CK243" i="28"/>
  <c r="CK244" i="28"/>
  <c r="CK245" i="28"/>
  <c r="CK246" i="28"/>
  <c r="CK247" i="28"/>
  <c r="CK248" i="28"/>
  <c r="CK249" i="28"/>
  <c r="CK250" i="28"/>
  <c r="CK251" i="28"/>
  <c r="CK252" i="28"/>
  <c r="CK253" i="28"/>
  <c r="CK254" i="28"/>
  <c r="CK255" i="28"/>
  <c r="CK256" i="28"/>
  <c r="CK257" i="28"/>
  <c r="CK258" i="28"/>
  <c r="CK2" i="28"/>
  <c r="CL28" i="28"/>
  <c r="CG3" i="28"/>
  <c r="CG4" i="28"/>
  <c r="CG5" i="28"/>
  <c r="CG6" i="28"/>
  <c r="CG7" i="28"/>
  <c r="CG8" i="28"/>
  <c r="CG9" i="28"/>
  <c r="CG10" i="28"/>
  <c r="CG11" i="28"/>
  <c r="CG12" i="28"/>
  <c r="CG13" i="28"/>
  <c r="CG14" i="28"/>
  <c r="CG15" i="28"/>
  <c r="CG16" i="28"/>
  <c r="CG17" i="28"/>
  <c r="CG18" i="28"/>
  <c r="CG19" i="28"/>
  <c r="CG20" i="28"/>
  <c r="CG21" i="28"/>
  <c r="CG22" i="28"/>
  <c r="CG23" i="28"/>
  <c r="CG24" i="28"/>
  <c r="CG25" i="28"/>
  <c r="CG26" i="28"/>
  <c r="CG27" i="28"/>
  <c r="CG28" i="28"/>
  <c r="CG29" i="28"/>
  <c r="CG30" i="28"/>
  <c r="CG31" i="28"/>
  <c r="CG32" i="28"/>
  <c r="CG33" i="28"/>
  <c r="CG34" i="28"/>
  <c r="CG35" i="28"/>
  <c r="CG36" i="28"/>
  <c r="CG37" i="28"/>
  <c r="CG38" i="28"/>
  <c r="CG39" i="28"/>
  <c r="CG40" i="28"/>
  <c r="CG41" i="28"/>
  <c r="CG42" i="28"/>
  <c r="CG43" i="28"/>
  <c r="CG44" i="28"/>
  <c r="CG45" i="28"/>
  <c r="CG46" i="28"/>
  <c r="CG47" i="28"/>
  <c r="CG48" i="28"/>
  <c r="CG49" i="28"/>
  <c r="CG50" i="28"/>
  <c r="CG51" i="28"/>
  <c r="CH51" i="28" s="1"/>
  <c r="CI51" i="28" s="1"/>
  <c r="CG52" i="28"/>
  <c r="CG53" i="28"/>
  <c r="CG54" i="28"/>
  <c r="CG55" i="28"/>
  <c r="CG56" i="28"/>
  <c r="CG57" i="28"/>
  <c r="CG58" i="28"/>
  <c r="CG59" i="28"/>
  <c r="CG60" i="28"/>
  <c r="CG61" i="28"/>
  <c r="CG62" i="28"/>
  <c r="CG63" i="28"/>
  <c r="CG64" i="28"/>
  <c r="CG65" i="28"/>
  <c r="CG66" i="28"/>
  <c r="CG67" i="28"/>
  <c r="CG68" i="28"/>
  <c r="CG69" i="28"/>
  <c r="CG70" i="28"/>
  <c r="CG71" i="28"/>
  <c r="CG72" i="28"/>
  <c r="CG73" i="28"/>
  <c r="CG74" i="28"/>
  <c r="CG75" i="28"/>
  <c r="CG76" i="28"/>
  <c r="CG77" i="28"/>
  <c r="CG78" i="28"/>
  <c r="CG79" i="28"/>
  <c r="CG80" i="28"/>
  <c r="CG81" i="28"/>
  <c r="CG82" i="28"/>
  <c r="CG83" i="28"/>
  <c r="CG84" i="28"/>
  <c r="CG85" i="28"/>
  <c r="CG86" i="28"/>
  <c r="CG87" i="28"/>
  <c r="CG88" i="28"/>
  <c r="CG89" i="28"/>
  <c r="CG90" i="28"/>
  <c r="CG91" i="28"/>
  <c r="CG92" i="28"/>
  <c r="CH92" i="28" s="1"/>
  <c r="CI92" i="28" s="1"/>
  <c r="CG93" i="28"/>
  <c r="CH93" i="28" s="1"/>
  <c r="CG94" i="28"/>
  <c r="CG95" i="28"/>
  <c r="CG96" i="28"/>
  <c r="CG97" i="28"/>
  <c r="CG98" i="28"/>
  <c r="CG99" i="28"/>
  <c r="CG100" i="28"/>
  <c r="CG101" i="28"/>
  <c r="CG102" i="28"/>
  <c r="CG103" i="28"/>
  <c r="CG104" i="28"/>
  <c r="CG105" i="28"/>
  <c r="CG106" i="28"/>
  <c r="CG107" i="28"/>
  <c r="CG108" i="28"/>
  <c r="CG109" i="28"/>
  <c r="CG110" i="28"/>
  <c r="CG111" i="28"/>
  <c r="CG112" i="28"/>
  <c r="CG113" i="28"/>
  <c r="CG114" i="28"/>
  <c r="CG115" i="28"/>
  <c r="CG116" i="28"/>
  <c r="CG117" i="28"/>
  <c r="CG118" i="28"/>
  <c r="CG119" i="28"/>
  <c r="CH119" i="28" s="1"/>
  <c r="CI119" i="28" s="1"/>
  <c r="CG120" i="28"/>
  <c r="CH120" i="28" s="1"/>
  <c r="CG121" i="28"/>
  <c r="CG122" i="28"/>
  <c r="CG123" i="28"/>
  <c r="CG124" i="28"/>
  <c r="CG125" i="28"/>
  <c r="CG126" i="28"/>
  <c r="CG127" i="28"/>
  <c r="CG128" i="28"/>
  <c r="CG129" i="28"/>
  <c r="CG130" i="28"/>
  <c r="CG131" i="28"/>
  <c r="CG132" i="28"/>
  <c r="CG133" i="28"/>
  <c r="CG134" i="28"/>
  <c r="CG135" i="28"/>
  <c r="CG136" i="28"/>
  <c r="CG137" i="28"/>
  <c r="CG138" i="28"/>
  <c r="CG139" i="28"/>
  <c r="CG140" i="28"/>
  <c r="CG141" i="28"/>
  <c r="CG142" i="28"/>
  <c r="CG143" i="28"/>
  <c r="CG144" i="28"/>
  <c r="CG145" i="28"/>
  <c r="CG146" i="28"/>
  <c r="CG147" i="28"/>
  <c r="CG148" i="28"/>
  <c r="CG149" i="28"/>
  <c r="CG150" i="28"/>
  <c r="CG151" i="28"/>
  <c r="CG152" i="28"/>
  <c r="CG153" i="28"/>
  <c r="CG154" i="28"/>
  <c r="CG155" i="28"/>
  <c r="CG156" i="28"/>
  <c r="CG157" i="28"/>
  <c r="CG158" i="28"/>
  <c r="CG159" i="28"/>
  <c r="CG160" i="28"/>
  <c r="CG161" i="28"/>
  <c r="CG162" i="28"/>
  <c r="CG163" i="28"/>
  <c r="CG164" i="28"/>
  <c r="CG165" i="28"/>
  <c r="CG166" i="28"/>
  <c r="CG167" i="28"/>
  <c r="CG168" i="28"/>
  <c r="CG169" i="28"/>
  <c r="CG170" i="28"/>
  <c r="CG171" i="28"/>
  <c r="CH171" i="28" s="1"/>
  <c r="CI171" i="28" s="1"/>
  <c r="CG172" i="28"/>
  <c r="CG173" i="28"/>
  <c r="CG174" i="28"/>
  <c r="CG175" i="28"/>
  <c r="CG176" i="28"/>
  <c r="CG177" i="28"/>
  <c r="CG178" i="28"/>
  <c r="CG179" i="28"/>
  <c r="CG180" i="28"/>
  <c r="CG181" i="28"/>
  <c r="CG182" i="28"/>
  <c r="CG183" i="28"/>
  <c r="CG184" i="28"/>
  <c r="CG185" i="28"/>
  <c r="CG186" i="28"/>
  <c r="CG187" i="28"/>
  <c r="CG188" i="28"/>
  <c r="CG189" i="28"/>
  <c r="CG190" i="28"/>
  <c r="CG191" i="28"/>
  <c r="CG192" i="28"/>
  <c r="CG193" i="28"/>
  <c r="CG194" i="28"/>
  <c r="CG195" i="28"/>
  <c r="CG196" i="28"/>
  <c r="CG197" i="28"/>
  <c r="CG198" i="28"/>
  <c r="CG199" i="28"/>
  <c r="CG200" i="28"/>
  <c r="CG201" i="28"/>
  <c r="CG202" i="28"/>
  <c r="CG203" i="28"/>
  <c r="CG204" i="28"/>
  <c r="CG205" i="28"/>
  <c r="CG206" i="28"/>
  <c r="CG207" i="28"/>
  <c r="CG208" i="28"/>
  <c r="CG209" i="28"/>
  <c r="CG210" i="28"/>
  <c r="CG211" i="28"/>
  <c r="CG212" i="28"/>
  <c r="CG213" i="28"/>
  <c r="CG214" i="28"/>
  <c r="CG215" i="28"/>
  <c r="CG216" i="28"/>
  <c r="CG217" i="28"/>
  <c r="CG218" i="28"/>
  <c r="CG219" i="28"/>
  <c r="CG220" i="28"/>
  <c r="CG221" i="28"/>
  <c r="CG222" i="28"/>
  <c r="CG223" i="28"/>
  <c r="CG224" i="28"/>
  <c r="CG225" i="28"/>
  <c r="CG226" i="28"/>
  <c r="CG227" i="28"/>
  <c r="CG228" i="28"/>
  <c r="CG229" i="28"/>
  <c r="CG230" i="28"/>
  <c r="CG231" i="28"/>
  <c r="CG232" i="28"/>
  <c r="CG233" i="28"/>
  <c r="CG234" i="28"/>
  <c r="CG235" i="28"/>
  <c r="CG236" i="28"/>
  <c r="CG237" i="28"/>
  <c r="CG238" i="28"/>
  <c r="CG239" i="28"/>
  <c r="CG240" i="28"/>
  <c r="CG241" i="28"/>
  <c r="CG242" i="28"/>
  <c r="CG243" i="28"/>
  <c r="CG244" i="28"/>
  <c r="CG245" i="28"/>
  <c r="CG246" i="28"/>
  <c r="CG247" i="28"/>
  <c r="CG248" i="28"/>
  <c r="CG249" i="28"/>
  <c r="CG250" i="28"/>
  <c r="CG251" i="28"/>
  <c r="CG252" i="28"/>
  <c r="CG253" i="28"/>
  <c r="CG254" i="28"/>
  <c r="CH254" i="28" s="1"/>
  <c r="CG255" i="28"/>
  <c r="CG256" i="28"/>
  <c r="CG257" i="28"/>
  <c r="CG258" i="28"/>
  <c r="CG2" i="28"/>
  <c r="B8" i="18"/>
  <c r="CB212" i="28"/>
  <c r="CC212" i="28"/>
  <c r="CB4" i="28"/>
  <c r="CC4" i="28"/>
  <c r="CB5" i="28"/>
  <c r="CC5" i="28"/>
  <c r="CB6" i="28"/>
  <c r="CC6" i="28"/>
  <c r="CB7" i="28"/>
  <c r="CC7" i="28"/>
  <c r="CB8" i="28"/>
  <c r="CC8" i="28"/>
  <c r="CB9" i="28"/>
  <c r="CC9" i="28"/>
  <c r="CB10" i="28"/>
  <c r="CC10" i="28"/>
  <c r="CB11" i="28"/>
  <c r="CC11" i="28"/>
  <c r="CB12" i="28"/>
  <c r="CC12" i="28"/>
  <c r="CB13" i="28"/>
  <c r="CC13" i="28"/>
  <c r="CB14" i="28"/>
  <c r="CC14" i="28"/>
  <c r="CB15" i="28"/>
  <c r="CC15" i="28"/>
  <c r="CB16" i="28"/>
  <c r="CC16" i="28"/>
  <c r="CB17" i="28"/>
  <c r="CC17" i="28"/>
  <c r="CB18" i="28"/>
  <c r="CC18" i="28"/>
  <c r="CB19" i="28"/>
  <c r="CC19" i="28"/>
  <c r="CB20" i="28"/>
  <c r="CC20" i="28"/>
  <c r="CB21" i="28"/>
  <c r="CC21" i="28"/>
  <c r="CB22" i="28"/>
  <c r="CC22" i="28"/>
  <c r="CB23" i="28"/>
  <c r="CC23" i="28"/>
  <c r="CB24" i="28"/>
  <c r="CC24" i="28"/>
  <c r="CB25" i="28"/>
  <c r="CC25" i="28"/>
  <c r="CB26" i="28"/>
  <c r="CC26" i="28"/>
  <c r="CB27" i="28"/>
  <c r="CC27" i="28"/>
  <c r="CB28" i="28"/>
  <c r="CC28" i="28"/>
  <c r="CB29" i="28"/>
  <c r="CC29" i="28"/>
  <c r="CB30" i="28"/>
  <c r="CC30" i="28"/>
  <c r="CB31" i="28"/>
  <c r="CC31" i="28"/>
  <c r="CB32" i="28"/>
  <c r="CC32" i="28"/>
  <c r="CB33" i="28"/>
  <c r="CC33" i="28"/>
  <c r="CB34" i="28"/>
  <c r="CC34" i="28"/>
  <c r="CB35" i="28"/>
  <c r="CC35" i="28"/>
  <c r="CB36" i="28"/>
  <c r="CC36" i="28"/>
  <c r="CB37" i="28"/>
  <c r="CC37" i="28"/>
  <c r="CB38" i="28"/>
  <c r="CC38" i="28"/>
  <c r="CB39" i="28"/>
  <c r="CC39" i="28"/>
  <c r="CB40" i="28"/>
  <c r="CC40" i="28"/>
  <c r="CB41" i="28"/>
  <c r="CC41" i="28"/>
  <c r="CB42" i="28"/>
  <c r="CC42" i="28"/>
  <c r="CB43" i="28"/>
  <c r="CC43" i="28"/>
  <c r="CB44" i="28"/>
  <c r="CC44" i="28"/>
  <c r="CB45" i="28"/>
  <c r="CC45" i="28"/>
  <c r="CB46" i="28"/>
  <c r="CC46" i="28"/>
  <c r="CB47" i="28"/>
  <c r="CC47" i="28"/>
  <c r="CB48" i="28"/>
  <c r="CC48" i="28"/>
  <c r="CB49" i="28"/>
  <c r="CC49" i="28"/>
  <c r="CB50" i="28"/>
  <c r="CC50" i="28"/>
  <c r="CB51" i="28"/>
  <c r="CC51" i="28"/>
  <c r="CB52" i="28"/>
  <c r="CC52" i="28"/>
  <c r="CB53" i="28"/>
  <c r="CC53" i="28"/>
  <c r="CB54" i="28"/>
  <c r="CC54" i="28"/>
  <c r="CB55" i="28"/>
  <c r="CC55" i="28"/>
  <c r="CB56" i="28"/>
  <c r="CC56" i="28"/>
  <c r="CB57" i="28"/>
  <c r="CC57" i="28"/>
  <c r="CB58" i="28"/>
  <c r="CC58" i="28"/>
  <c r="CB59" i="28"/>
  <c r="CC59" i="28"/>
  <c r="CB60" i="28"/>
  <c r="CC60" i="28"/>
  <c r="CB61" i="28"/>
  <c r="CC61" i="28"/>
  <c r="CB62" i="28"/>
  <c r="CC62" i="28"/>
  <c r="CB63" i="28"/>
  <c r="CC63" i="28"/>
  <c r="CB64" i="28"/>
  <c r="CC64" i="28"/>
  <c r="CB65" i="28"/>
  <c r="CC65" i="28"/>
  <c r="CB66" i="28"/>
  <c r="CC66" i="28"/>
  <c r="CB67" i="28"/>
  <c r="CC67" i="28"/>
  <c r="CB68" i="28"/>
  <c r="CC68" i="28"/>
  <c r="CB69" i="28"/>
  <c r="CC69" i="28"/>
  <c r="CB70" i="28"/>
  <c r="CC70" i="28"/>
  <c r="CB71" i="28"/>
  <c r="CC71" i="28"/>
  <c r="CB72" i="28"/>
  <c r="CC72" i="28"/>
  <c r="CB73" i="28"/>
  <c r="CC73" i="28"/>
  <c r="CB74" i="28"/>
  <c r="CC74" i="28"/>
  <c r="CB75" i="28"/>
  <c r="CC75" i="28"/>
  <c r="CB76" i="28"/>
  <c r="CC76" i="28"/>
  <c r="CB77" i="28"/>
  <c r="CC77" i="28"/>
  <c r="CB78" i="28"/>
  <c r="CC78" i="28"/>
  <c r="CB79" i="28"/>
  <c r="CC79" i="28"/>
  <c r="CB80" i="28"/>
  <c r="CC80" i="28"/>
  <c r="CB81" i="28"/>
  <c r="CC81" i="28"/>
  <c r="CB82" i="28"/>
  <c r="CC82" i="28"/>
  <c r="CB83" i="28"/>
  <c r="CC83" i="28"/>
  <c r="CB84" i="28"/>
  <c r="CC84" i="28"/>
  <c r="CB85" i="28"/>
  <c r="CC85" i="28"/>
  <c r="CB86" i="28"/>
  <c r="CC86" i="28"/>
  <c r="CB87" i="28"/>
  <c r="CC87" i="28"/>
  <c r="CB88" i="28"/>
  <c r="CC88" i="28"/>
  <c r="CB89" i="28"/>
  <c r="CC89" i="28"/>
  <c r="CB90" i="28"/>
  <c r="CC90" i="28"/>
  <c r="CB91" i="28"/>
  <c r="CC91" i="28"/>
  <c r="CB92" i="28"/>
  <c r="CC92" i="28"/>
  <c r="CB93" i="28"/>
  <c r="CC93" i="28"/>
  <c r="CB94" i="28"/>
  <c r="CC94" i="28"/>
  <c r="CB95" i="28"/>
  <c r="CC95" i="28"/>
  <c r="CB96" i="28"/>
  <c r="CC96" i="28"/>
  <c r="CB97" i="28"/>
  <c r="CC97" i="28"/>
  <c r="CB98" i="28"/>
  <c r="CC98" i="28"/>
  <c r="CB99" i="28"/>
  <c r="CC99" i="28"/>
  <c r="CB100" i="28"/>
  <c r="CC100" i="28"/>
  <c r="CB101" i="28"/>
  <c r="CC101" i="28"/>
  <c r="CB102" i="28"/>
  <c r="CC102" i="28"/>
  <c r="CB103" i="28"/>
  <c r="CC103" i="28"/>
  <c r="CB104" i="28"/>
  <c r="CC104" i="28"/>
  <c r="CB105" i="28"/>
  <c r="CC105" i="28"/>
  <c r="CB106" i="28"/>
  <c r="CC106" i="28"/>
  <c r="CB107" i="28"/>
  <c r="CC107" i="28"/>
  <c r="CB108" i="28"/>
  <c r="CC108" i="28"/>
  <c r="CB109" i="28"/>
  <c r="CC109" i="28"/>
  <c r="CB110" i="28"/>
  <c r="CC110" i="28"/>
  <c r="CB111" i="28"/>
  <c r="CC111" i="28"/>
  <c r="CB112" i="28"/>
  <c r="CC112" i="28"/>
  <c r="CB113" i="28"/>
  <c r="CC113" i="28"/>
  <c r="CB114" i="28"/>
  <c r="CC114" i="28"/>
  <c r="CB115" i="28"/>
  <c r="CC115" i="28"/>
  <c r="CB116" i="28"/>
  <c r="CC116" i="28"/>
  <c r="CB117" i="28"/>
  <c r="CC117" i="28"/>
  <c r="CB118" i="28"/>
  <c r="CC118" i="28"/>
  <c r="CB119" i="28"/>
  <c r="CC119" i="28"/>
  <c r="CB120" i="28"/>
  <c r="CC120" i="28"/>
  <c r="CB121" i="28"/>
  <c r="CC121" i="28"/>
  <c r="CB122" i="28"/>
  <c r="CC122" i="28"/>
  <c r="CB123" i="28"/>
  <c r="CC123" i="28"/>
  <c r="CB124" i="28"/>
  <c r="CC124" i="28"/>
  <c r="CB125" i="28"/>
  <c r="CC125" i="28"/>
  <c r="CB126" i="28"/>
  <c r="CC126" i="28"/>
  <c r="CB127" i="28"/>
  <c r="CC127" i="28"/>
  <c r="CB128" i="28"/>
  <c r="CC128" i="28"/>
  <c r="CB129" i="28"/>
  <c r="CC129" i="28"/>
  <c r="CB130" i="28"/>
  <c r="CC130" i="28"/>
  <c r="CB131" i="28"/>
  <c r="CC131" i="28"/>
  <c r="CB132" i="28"/>
  <c r="CC132" i="28"/>
  <c r="CB133" i="28"/>
  <c r="CC133" i="28"/>
  <c r="CB134" i="28"/>
  <c r="CC134" i="28"/>
  <c r="CB135" i="28"/>
  <c r="CC135" i="28"/>
  <c r="CB136" i="28"/>
  <c r="CC136" i="28"/>
  <c r="CB137" i="28"/>
  <c r="CC137" i="28"/>
  <c r="CB138" i="28"/>
  <c r="CC138" i="28"/>
  <c r="CB139" i="28"/>
  <c r="CC139" i="28"/>
  <c r="CB140" i="28"/>
  <c r="CC140" i="28"/>
  <c r="CB141" i="28"/>
  <c r="CC141" i="28"/>
  <c r="CB142" i="28"/>
  <c r="CC142" i="28"/>
  <c r="CB143" i="28"/>
  <c r="CC143" i="28"/>
  <c r="CB144" i="28"/>
  <c r="CC144" i="28"/>
  <c r="CB145" i="28"/>
  <c r="CC145" i="28"/>
  <c r="CB146" i="28"/>
  <c r="CC146" i="28"/>
  <c r="CB147" i="28"/>
  <c r="CC147" i="28"/>
  <c r="CB148" i="28"/>
  <c r="CC148" i="28"/>
  <c r="CB149" i="28"/>
  <c r="CC149" i="28"/>
  <c r="CB150" i="28"/>
  <c r="CC150" i="28"/>
  <c r="CB151" i="28"/>
  <c r="CC151" i="28"/>
  <c r="CB152" i="28"/>
  <c r="CC152" i="28"/>
  <c r="CB153" i="28"/>
  <c r="CC153" i="28"/>
  <c r="CB154" i="28"/>
  <c r="CC154" i="28"/>
  <c r="CB155" i="28"/>
  <c r="CC155" i="28"/>
  <c r="CB156" i="28"/>
  <c r="CC156" i="28"/>
  <c r="CB157" i="28"/>
  <c r="CC157" i="28"/>
  <c r="CB158" i="28"/>
  <c r="CC158" i="28"/>
  <c r="CB159" i="28"/>
  <c r="CC159" i="28"/>
  <c r="CB160" i="28"/>
  <c r="CC160" i="28"/>
  <c r="CB161" i="28"/>
  <c r="CC161" i="28"/>
  <c r="CB162" i="28"/>
  <c r="CC162" i="28"/>
  <c r="CB163" i="28"/>
  <c r="CC163" i="28"/>
  <c r="CB164" i="28"/>
  <c r="CC164" i="28"/>
  <c r="CB165" i="28"/>
  <c r="CC165" i="28"/>
  <c r="CB166" i="28"/>
  <c r="CC166" i="28"/>
  <c r="CB167" i="28"/>
  <c r="CC167" i="28"/>
  <c r="CB168" i="28"/>
  <c r="CC168" i="28"/>
  <c r="CB169" i="28"/>
  <c r="CC169" i="28"/>
  <c r="CB170" i="28"/>
  <c r="CC170" i="28"/>
  <c r="CB171" i="28"/>
  <c r="CC171" i="28"/>
  <c r="CB172" i="28"/>
  <c r="CC172" i="28"/>
  <c r="CB173" i="28"/>
  <c r="CC173" i="28"/>
  <c r="CB174" i="28"/>
  <c r="CC174" i="28"/>
  <c r="CB175" i="28"/>
  <c r="CC175" i="28"/>
  <c r="CB176" i="28"/>
  <c r="CC176" i="28"/>
  <c r="CB177" i="28"/>
  <c r="CC177" i="28"/>
  <c r="CB178" i="28"/>
  <c r="CC178" i="28"/>
  <c r="CB179" i="28"/>
  <c r="CC179" i="28"/>
  <c r="CB180" i="28"/>
  <c r="CC180" i="28"/>
  <c r="CB181" i="28"/>
  <c r="CC181" i="28"/>
  <c r="CB182" i="28"/>
  <c r="CC182" i="28"/>
  <c r="CB183" i="28"/>
  <c r="CC183" i="28"/>
  <c r="CB184" i="28"/>
  <c r="CC184" i="28"/>
  <c r="CB185" i="28"/>
  <c r="CC185" i="28"/>
  <c r="CB186" i="28"/>
  <c r="CC186" i="28"/>
  <c r="CB187" i="28"/>
  <c r="CC187" i="28"/>
  <c r="CB188" i="28"/>
  <c r="CC188" i="28"/>
  <c r="CB189" i="28"/>
  <c r="CC189" i="28"/>
  <c r="CB190" i="28"/>
  <c r="CC190" i="28"/>
  <c r="CB191" i="28"/>
  <c r="CC191" i="28"/>
  <c r="CB192" i="28"/>
  <c r="CC192" i="28"/>
  <c r="CB193" i="28"/>
  <c r="CC193" i="28"/>
  <c r="CB194" i="28"/>
  <c r="CC194" i="28"/>
  <c r="CB195" i="28"/>
  <c r="CC195" i="28"/>
  <c r="CB196" i="28"/>
  <c r="CC196" i="28"/>
  <c r="CB197" i="28"/>
  <c r="CC197" i="28"/>
  <c r="CB198" i="28"/>
  <c r="CC198" i="28"/>
  <c r="CB199" i="28"/>
  <c r="CC199" i="28"/>
  <c r="CB200" i="28"/>
  <c r="CC200" i="28"/>
  <c r="CB201" i="28"/>
  <c r="CC201" i="28"/>
  <c r="CB202" i="28"/>
  <c r="CC202" i="28"/>
  <c r="CB203" i="28"/>
  <c r="CC203" i="28"/>
  <c r="CB204" i="28"/>
  <c r="CC204" i="28"/>
  <c r="CB205" i="28"/>
  <c r="CC205" i="28"/>
  <c r="CB206" i="28"/>
  <c r="CC206" i="28"/>
  <c r="CB207" i="28"/>
  <c r="CC207" i="28"/>
  <c r="CB208" i="28"/>
  <c r="CC208" i="28"/>
  <c r="CB209" i="28"/>
  <c r="CC209" i="28"/>
  <c r="CB210" i="28"/>
  <c r="CC210" i="28"/>
  <c r="CB211" i="28"/>
  <c r="CC211" i="28"/>
  <c r="CC3" i="28"/>
  <c r="CB3" i="28"/>
  <c r="CA4" i="28"/>
  <c r="CA5" i="28"/>
  <c r="CA6" i="28"/>
  <c r="CA7" i="28"/>
  <c r="CA8" i="28"/>
  <c r="CA9" i="28"/>
  <c r="CA10" i="28"/>
  <c r="CA11" i="28"/>
  <c r="CA12" i="28"/>
  <c r="CA13" i="28"/>
  <c r="CA14" i="28"/>
  <c r="CA15" i="28"/>
  <c r="CA16" i="28"/>
  <c r="CA17" i="28"/>
  <c r="CA18" i="28"/>
  <c r="CA19" i="28"/>
  <c r="CA20" i="28"/>
  <c r="CA21" i="28"/>
  <c r="CA22" i="28"/>
  <c r="CA23" i="28"/>
  <c r="CA24" i="28"/>
  <c r="CA25" i="28"/>
  <c r="CA26" i="28"/>
  <c r="CA27" i="28"/>
  <c r="CA28" i="28"/>
  <c r="CA29" i="28"/>
  <c r="CA30" i="28"/>
  <c r="CA31" i="28"/>
  <c r="CA32" i="28"/>
  <c r="CA33" i="28"/>
  <c r="CA34" i="28"/>
  <c r="CA35" i="28"/>
  <c r="CA36" i="28"/>
  <c r="CA37" i="28"/>
  <c r="CA38" i="28"/>
  <c r="CA39" i="28"/>
  <c r="CA40" i="28"/>
  <c r="CA41" i="28"/>
  <c r="CA42" i="28"/>
  <c r="CA43" i="28"/>
  <c r="CA44" i="28"/>
  <c r="CA45" i="28"/>
  <c r="CA46" i="28"/>
  <c r="CA47" i="28"/>
  <c r="CA48" i="28"/>
  <c r="CA49" i="28"/>
  <c r="CA50" i="28"/>
  <c r="CA51" i="28"/>
  <c r="CA52" i="28"/>
  <c r="CA53" i="28"/>
  <c r="CA54" i="28"/>
  <c r="CA55" i="28"/>
  <c r="CA56" i="28"/>
  <c r="CA57" i="28"/>
  <c r="CA58" i="28"/>
  <c r="CA59" i="28"/>
  <c r="CA60" i="28"/>
  <c r="CA61" i="28"/>
  <c r="CA62" i="28"/>
  <c r="CA63" i="28"/>
  <c r="CA64" i="28"/>
  <c r="CA65" i="28"/>
  <c r="CA66" i="28"/>
  <c r="CA67" i="28"/>
  <c r="CA68" i="28"/>
  <c r="CA69" i="28"/>
  <c r="CA70" i="28"/>
  <c r="CA71" i="28"/>
  <c r="CA72" i="28"/>
  <c r="CA73" i="28"/>
  <c r="CA74" i="28"/>
  <c r="CA75" i="28"/>
  <c r="CA76" i="28"/>
  <c r="CA77" i="28"/>
  <c r="CA78" i="28"/>
  <c r="CA79" i="28"/>
  <c r="CA80" i="28"/>
  <c r="CA81" i="28"/>
  <c r="CA82" i="28"/>
  <c r="CA83" i="28"/>
  <c r="CA84" i="28"/>
  <c r="CA85" i="28"/>
  <c r="CA86" i="28"/>
  <c r="CA87" i="28"/>
  <c r="CA88" i="28"/>
  <c r="CA89" i="28"/>
  <c r="CA90" i="28"/>
  <c r="CA91" i="28"/>
  <c r="CA92" i="28"/>
  <c r="CA93" i="28"/>
  <c r="CA94" i="28"/>
  <c r="CA95" i="28"/>
  <c r="CA96" i="28"/>
  <c r="CA97" i="28"/>
  <c r="CA98" i="28"/>
  <c r="CA99" i="28"/>
  <c r="CA100" i="28"/>
  <c r="CA101" i="28"/>
  <c r="CA102" i="28"/>
  <c r="CA103" i="28"/>
  <c r="CA104" i="28"/>
  <c r="CA105" i="28"/>
  <c r="CA106" i="28"/>
  <c r="CA107" i="28"/>
  <c r="CA108" i="28"/>
  <c r="CA109" i="28"/>
  <c r="CA110" i="28"/>
  <c r="CA111" i="28"/>
  <c r="CA112" i="28"/>
  <c r="CA113" i="28"/>
  <c r="CA114" i="28"/>
  <c r="CA115" i="28"/>
  <c r="CA116" i="28"/>
  <c r="CA117" i="28"/>
  <c r="CA118" i="28"/>
  <c r="CA119" i="28"/>
  <c r="CA120" i="28"/>
  <c r="CA121" i="28"/>
  <c r="CA122" i="28"/>
  <c r="CA123" i="28"/>
  <c r="CA124" i="28"/>
  <c r="CA125" i="28"/>
  <c r="CA126" i="28"/>
  <c r="CA127" i="28"/>
  <c r="CA128" i="28"/>
  <c r="CA129" i="28"/>
  <c r="CA130" i="28"/>
  <c r="CA131" i="28"/>
  <c r="CA132" i="28"/>
  <c r="CA133" i="28"/>
  <c r="CA134" i="28"/>
  <c r="CA135" i="28"/>
  <c r="CA136" i="28"/>
  <c r="CA137" i="28"/>
  <c r="CA138" i="28"/>
  <c r="CA139" i="28"/>
  <c r="CA140" i="28"/>
  <c r="CA141" i="28"/>
  <c r="CA142" i="28"/>
  <c r="CA143" i="28"/>
  <c r="CA144" i="28"/>
  <c r="CA145" i="28"/>
  <c r="CA146" i="28"/>
  <c r="CA147" i="28"/>
  <c r="CA148" i="28"/>
  <c r="CA149" i="28"/>
  <c r="CA150" i="28"/>
  <c r="CA151" i="28"/>
  <c r="CA152" i="28"/>
  <c r="CA153" i="28"/>
  <c r="CA154" i="28"/>
  <c r="CA155" i="28"/>
  <c r="CA156" i="28"/>
  <c r="CA157" i="28"/>
  <c r="CA158" i="28"/>
  <c r="CA159" i="28"/>
  <c r="CA160" i="28"/>
  <c r="CA161" i="28"/>
  <c r="CA162" i="28"/>
  <c r="CA163" i="28"/>
  <c r="CA164" i="28"/>
  <c r="CA165" i="28"/>
  <c r="CA166" i="28"/>
  <c r="CA167" i="28"/>
  <c r="CA168" i="28"/>
  <c r="CA169" i="28"/>
  <c r="CA170" i="28"/>
  <c r="CA171" i="28"/>
  <c r="CA172" i="28"/>
  <c r="CA173" i="28"/>
  <c r="CA174" i="28"/>
  <c r="CA175" i="28"/>
  <c r="CA176" i="28"/>
  <c r="CA177" i="28"/>
  <c r="CA178" i="28"/>
  <c r="CA179" i="28"/>
  <c r="CA180" i="28"/>
  <c r="CA181" i="28"/>
  <c r="CA182" i="28"/>
  <c r="CA183" i="28"/>
  <c r="CA184" i="28"/>
  <c r="CA185" i="28"/>
  <c r="CA186" i="28"/>
  <c r="CA187" i="28"/>
  <c r="CA188" i="28"/>
  <c r="CA189" i="28"/>
  <c r="CA190" i="28"/>
  <c r="CA191" i="28"/>
  <c r="CA192" i="28"/>
  <c r="CA193" i="28"/>
  <c r="CA194" i="28"/>
  <c r="CA195" i="28"/>
  <c r="CA196" i="28"/>
  <c r="CA197" i="28"/>
  <c r="CA198" i="28"/>
  <c r="CA199" i="28"/>
  <c r="CA200" i="28"/>
  <c r="CA201" i="28"/>
  <c r="CA202" i="28"/>
  <c r="CA203" i="28"/>
  <c r="CA204" i="28"/>
  <c r="CA205" i="28"/>
  <c r="CA206" i="28"/>
  <c r="CA207" i="28"/>
  <c r="CA208" i="28"/>
  <c r="CA209" i="28"/>
  <c r="CA210" i="28"/>
  <c r="CA211" i="28"/>
  <c r="CA212" i="28"/>
  <c r="K25" i="42"/>
  <c r="K26" i="42"/>
  <c r="K27" i="42"/>
  <c r="K24" i="42"/>
  <c r="FF264" i="28"/>
  <c r="FG264" i="28" s="1"/>
  <c r="CH252" i="28" l="1"/>
  <c r="CI252" i="28" s="1"/>
  <c r="CJ252" i="28"/>
  <c r="CH244" i="28"/>
  <c r="CI244" i="28" s="1"/>
  <c r="CJ244" i="28"/>
  <c r="CH236" i="28"/>
  <c r="CI236" i="28" s="1"/>
  <c r="CJ236" i="28"/>
  <c r="CH228" i="28"/>
  <c r="CI228" i="28" s="1"/>
  <c r="CJ228" i="28"/>
  <c r="CH220" i="28"/>
  <c r="CI220" i="28" s="1"/>
  <c r="CJ220" i="28"/>
  <c r="CH212" i="28"/>
  <c r="CI212" i="28" s="1"/>
  <c r="CJ212" i="28"/>
  <c r="CH204" i="28"/>
  <c r="CI204" i="28" s="1"/>
  <c r="CJ204" i="28"/>
  <c r="CH196" i="28"/>
  <c r="CI196" i="28" s="1"/>
  <c r="CJ196" i="28"/>
  <c r="CH188" i="28"/>
  <c r="CI188" i="28" s="1"/>
  <c r="CJ188" i="28"/>
  <c r="CH180" i="28"/>
  <c r="CI180" i="28" s="1"/>
  <c r="CJ180" i="28"/>
  <c r="CH172" i="28"/>
  <c r="CI172" i="28" s="1"/>
  <c r="CJ172" i="28"/>
  <c r="CH164" i="28"/>
  <c r="CI164" i="28" s="1"/>
  <c r="CJ164" i="28"/>
  <c r="CH156" i="28"/>
  <c r="CI156" i="28" s="1"/>
  <c r="CJ156" i="28"/>
  <c r="CH148" i="28"/>
  <c r="CJ148" i="28"/>
  <c r="CH140" i="28"/>
  <c r="CJ140" i="28"/>
  <c r="CH132" i="28"/>
  <c r="CI132" i="28" s="1"/>
  <c r="CJ132" i="28"/>
  <c r="CH124" i="28"/>
  <c r="CI124" i="28" s="1"/>
  <c r="CJ124" i="28"/>
  <c r="CH116" i="28"/>
  <c r="CI116" i="28" s="1"/>
  <c r="CJ116" i="28"/>
  <c r="CH108" i="28"/>
  <c r="CI108" i="28" s="1"/>
  <c r="CJ108" i="28"/>
  <c r="CH100" i="28"/>
  <c r="CI100" i="28" s="1"/>
  <c r="CJ100" i="28"/>
  <c r="CH84" i="28"/>
  <c r="CI84" i="28" s="1"/>
  <c r="CJ84" i="28"/>
  <c r="CH76" i="28"/>
  <c r="CI76" i="28" s="1"/>
  <c r="CJ76" i="28"/>
  <c r="CH68" i="28"/>
  <c r="CI68" i="28" s="1"/>
  <c r="CJ68" i="28"/>
  <c r="CH60" i="28"/>
  <c r="CI60" i="28" s="1"/>
  <c r="CJ60" i="28"/>
  <c r="CH52" i="28"/>
  <c r="CI52" i="28" s="1"/>
  <c r="CJ52" i="28"/>
  <c r="CH44" i="28"/>
  <c r="CI44" i="28" s="1"/>
  <c r="CJ44" i="28"/>
  <c r="CH36" i="28"/>
  <c r="CI36" i="28" s="1"/>
  <c r="CJ36" i="28"/>
  <c r="CH28" i="28"/>
  <c r="CI28" i="28" s="1"/>
  <c r="CJ28" i="28"/>
  <c r="CH20" i="28"/>
  <c r="CI20" i="28" s="1"/>
  <c r="CJ20" i="28"/>
  <c r="CH12" i="28"/>
  <c r="CJ12" i="28"/>
  <c r="CH4" i="28"/>
  <c r="CI4" i="28" s="1"/>
  <c r="CJ4" i="28"/>
  <c r="CL254" i="28"/>
  <c r="CM254" i="28" s="1"/>
  <c r="CN254" i="28"/>
  <c r="CL246" i="28"/>
  <c r="CM246" i="28" s="1"/>
  <c r="CN246" i="28"/>
  <c r="CL238" i="28"/>
  <c r="CM238" i="28" s="1"/>
  <c r="CN238" i="28"/>
  <c r="CL230" i="28"/>
  <c r="CN230" i="28"/>
  <c r="CL222" i="28"/>
  <c r="CN222" i="28"/>
  <c r="CL214" i="28"/>
  <c r="CM214" i="28" s="1"/>
  <c r="CN214" i="28"/>
  <c r="CL206" i="28"/>
  <c r="CM206" i="28" s="1"/>
  <c r="CN206" i="28"/>
  <c r="CL198" i="28"/>
  <c r="CN198" i="28"/>
  <c r="CL190" i="28"/>
  <c r="CM190" i="28" s="1"/>
  <c r="CN190" i="28"/>
  <c r="CL182" i="28"/>
  <c r="CM182" i="28" s="1"/>
  <c r="CN182" i="28"/>
  <c r="CL174" i="28"/>
  <c r="CN174" i="28"/>
  <c r="CL166" i="28"/>
  <c r="CM166" i="28" s="1"/>
  <c r="CN166" i="28"/>
  <c r="CL158" i="28"/>
  <c r="CM158" i="28" s="1"/>
  <c r="CN158" i="28"/>
  <c r="CL150" i="28"/>
  <c r="CM150" i="28" s="1"/>
  <c r="CN150" i="28"/>
  <c r="CL142" i="28"/>
  <c r="CM142" i="28" s="1"/>
  <c r="CN142" i="28"/>
  <c r="CL134" i="28"/>
  <c r="CM134" i="28" s="1"/>
  <c r="CN134" i="28"/>
  <c r="CL126" i="28"/>
  <c r="CM126" i="28" s="1"/>
  <c r="CN126" i="28"/>
  <c r="CL118" i="28"/>
  <c r="CM118" i="28" s="1"/>
  <c r="CN118" i="28"/>
  <c r="CL110" i="28"/>
  <c r="CM110" i="28" s="1"/>
  <c r="CN110" i="28"/>
  <c r="CL102" i="28"/>
  <c r="CM102" i="28" s="1"/>
  <c r="CN102" i="28"/>
  <c r="CL94" i="28"/>
  <c r="CN94" i="28"/>
  <c r="CL86" i="28"/>
  <c r="CN86" i="28"/>
  <c r="CL78" i="28"/>
  <c r="CM78" i="28" s="1"/>
  <c r="CN78" i="28"/>
  <c r="CL70" i="28"/>
  <c r="CM70" i="28" s="1"/>
  <c r="CN70" i="28"/>
  <c r="CL62" i="28"/>
  <c r="CM62" i="28" s="1"/>
  <c r="CN62" i="28"/>
  <c r="CL54" i="28"/>
  <c r="CM54" i="28" s="1"/>
  <c r="CN54" i="28"/>
  <c r="CL46" i="28"/>
  <c r="CM46" i="28" s="1"/>
  <c r="CN46" i="28"/>
  <c r="CL38" i="28"/>
  <c r="CN38" i="28"/>
  <c r="CL30" i="28"/>
  <c r="CN30" i="28"/>
  <c r="CL22" i="28"/>
  <c r="CN22" i="28"/>
  <c r="CL14" i="28"/>
  <c r="CM14" i="28" s="1"/>
  <c r="CN14" i="28"/>
  <c r="CL6" i="28"/>
  <c r="CN6" i="28"/>
  <c r="CI2" i="28"/>
  <c r="CJ2" i="28"/>
  <c r="CH2" i="28"/>
  <c r="CH251" i="28"/>
  <c r="CJ251" i="28"/>
  <c r="CH243" i="28"/>
  <c r="CI243" i="28" s="1"/>
  <c r="CJ243" i="28"/>
  <c r="CH235" i="28"/>
  <c r="CI235" i="28" s="1"/>
  <c r="CJ235" i="28"/>
  <c r="CH227" i="28"/>
  <c r="CI227" i="28" s="1"/>
  <c r="CJ227" i="28"/>
  <c r="CH219" i="28"/>
  <c r="CI219" i="28" s="1"/>
  <c r="CJ219" i="28"/>
  <c r="CH211" i="28"/>
  <c r="CJ211" i="28"/>
  <c r="CH203" i="28"/>
  <c r="CI203" i="28" s="1"/>
  <c r="CJ203" i="28"/>
  <c r="CH195" i="28"/>
  <c r="CI195" i="28" s="1"/>
  <c r="CJ195" i="28"/>
  <c r="CH187" i="28"/>
  <c r="CI187" i="28" s="1"/>
  <c r="CJ187" i="28"/>
  <c r="CH179" i="28"/>
  <c r="CI179" i="28" s="1"/>
  <c r="CJ179" i="28"/>
  <c r="CH163" i="28"/>
  <c r="CI163" i="28" s="1"/>
  <c r="CJ163" i="28"/>
  <c r="CH155" i="28"/>
  <c r="CI155" i="28" s="1"/>
  <c r="CJ155" i="28"/>
  <c r="CH147" i="28"/>
  <c r="CJ147" i="28"/>
  <c r="CH139" i="28"/>
  <c r="CJ139" i="28"/>
  <c r="CH131" i="28"/>
  <c r="CI131" i="28" s="1"/>
  <c r="CJ131" i="28"/>
  <c r="CH123" i="28"/>
  <c r="CI123" i="28" s="1"/>
  <c r="CJ123" i="28"/>
  <c r="CH115" i="28"/>
  <c r="CI115" i="28" s="1"/>
  <c r="CJ115" i="28"/>
  <c r="CH107" i="28"/>
  <c r="CI107" i="28" s="1"/>
  <c r="CJ107" i="28"/>
  <c r="CH99" i="28"/>
  <c r="CI99" i="28" s="1"/>
  <c r="CJ99" i="28"/>
  <c r="CH91" i="28"/>
  <c r="CI91" i="28" s="1"/>
  <c r="CJ91" i="28"/>
  <c r="CH83" i="28"/>
  <c r="CI83" i="28" s="1"/>
  <c r="CJ83" i="28"/>
  <c r="CH75" i="28"/>
  <c r="CI75" i="28" s="1"/>
  <c r="CJ75" i="28"/>
  <c r="CH67" i="28"/>
  <c r="CI67" i="28" s="1"/>
  <c r="CJ67" i="28"/>
  <c r="CH59" i="28"/>
  <c r="CI59" i="28" s="1"/>
  <c r="CJ59" i="28"/>
  <c r="CH43" i="28"/>
  <c r="CI43" i="28" s="1"/>
  <c r="CJ43" i="28"/>
  <c r="CH35" i="28"/>
  <c r="CI35" i="28" s="1"/>
  <c r="CJ35" i="28"/>
  <c r="CH27" i="28"/>
  <c r="CI27" i="28" s="1"/>
  <c r="CJ27" i="28"/>
  <c r="CH19" i="28"/>
  <c r="CI19" i="28" s="1"/>
  <c r="CJ19" i="28"/>
  <c r="CH11" i="28"/>
  <c r="CI11" i="28" s="1"/>
  <c r="CJ11" i="28"/>
  <c r="CH3" i="28"/>
  <c r="CI3" i="28" s="1"/>
  <c r="CJ3" i="28"/>
  <c r="CL253" i="28"/>
  <c r="CN253" i="28"/>
  <c r="CL245" i="28"/>
  <c r="CN245" i="28"/>
  <c r="CL237" i="28"/>
  <c r="CN237" i="28"/>
  <c r="CL229" i="28"/>
  <c r="CN229" i="28"/>
  <c r="CL221" i="28"/>
  <c r="CN221" i="28"/>
  <c r="CL213" i="28"/>
  <c r="CN213" i="28"/>
  <c r="CL205" i="28"/>
  <c r="CN205" i="28"/>
  <c r="CL197" i="28"/>
  <c r="CN197" i="28"/>
  <c r="CL189" i="28"/>
  <c r="CN189" i="28"/>
  <c r="CL181" i="28"/>
  <c r="CN181" i="28"/>
  <c r="CL173" i="28"/>
  <c r="CN173" i="28"/>
  <c r="CL165" i="28"/>
  <c r="CN165" i="28"/>
  <c r="CL157" i="28"/>
  <c r="CN157" i="28"/>
  <c r="CL149" i="28"/>
  <c r="CN149" i="28"/>
  <c r="CL141" i="28"/>
  <c r="CN141" i="28"/>
  <c r="CL133" i="28"/>
  <c r="CN133" i="28"/>
  <c r="CL125" i="28"/>
  <c r="CN125" i="28"/>
  <c r="CL117" i="28"/>
  <c r="CN117" i="28"/>
  <c r="CL109" i="28"/>
  <c r="CN109" i="28"/>
  <c r="CL101" i="28"/>
  <c r="CN101" i="28"/>
  <c r="CL93" i="28"/>
  <c r="CN93" i="28"/>
  <c r="CL85" i="28"/>
  <c r="CN85" i="28"/>
  <c r="CL77" i="28"/>
  <c r="CN77" i="28"/>
  <c r="CL69" i="28"/>
  <c r="CN69" i="28"/>
  <c r="CL61" i="28"/>
  <c r="CN61" i="28"/>
  <c r="CL53" i="28"/>
  <c r="CN53" i="28"/>
  <c r="CL45" i="28"/>
  <c r="CN45" i="28"/>
  <c r="CL37" i="28"/>
  <c r="CN37" i="28"/>
  <c r="CL29" i="28"/>
  <c r="CN29" i="28"/>
  <c r="CL21" i="28"/>
  <c r="CN21" i="28"/>
  <c r="CL13" i="28"/>
  <c r="CN13" i="28"/>
  <c r="CL5" i="28"/>
  <c r="CN5" i="28"/>
  <c r="CH258" i="28"/>
  <c r="CI258" i="28" s="1"/>
  <c r="CJ258" i="28"/>
  <c r="CH242" i="28"/>
  <c r="CI242" i="28" s="1"/>
  <c r="CJ242" i="28"/>
  <c r="CH226" i="28"/>
  <c r="CI226" i="28" s="1"/>
  <c r="CJ226" i="28"/>
  <c r="CH202" i="28"/>
  <c r="CI202" i="28" s="1"/>
  <c r="CJ202" i="28"/>
  <c r="CH170" i="28"/>
  <c r="CI170" i="28" s="1"/>
  <c r="CJ170" i="28"/>
  <c r="CH146" i="28"/>
  <c r="CI146" i="28" s="1"/>
  <c r="CJ146" i="28"/>
  <c r="CH130" i="28"/>
  <c r="CI130" i="28" s="1"/>
  <c r="CJ130" i="28"/>
  <c r="CH114" i="28"/>
  <c r="CI114" i="28" s="1"/>
  <c r="CJ114" i="28"/>
  <c r="CH98" i="28"/>
  <c r="CI98" i="28" s="1"/>
  <c r="CJ98" i="28"/>
  <c r="CH82" i="28"/>
  <c r="CI82" i="28" s="1"/>
  <c r="CJ82" i="28"/>
  <c r="CH66" i="28"/>
  <c r="CI66" i="28" s="1"/>
  <c r="CJ66" i="28"/>
  <c r="CH50" i="28"/>
  <c r="CI50" i="28" s="1"/>
  <c r="CJ50" i="28"/>
  <c r="CH34" i="28"/>
  <c r="CI34" i="28" s="1"/>
  <c r="CJ34" i="28"/>
  <c r="CH18" i="28"/>
  <c r="CI18" i="28" s="1"/>
  <c r="CJ18" i="28"/>
  <c r="CH10" i="28"/>
  <c r="CI10" i="28" s="1"/>
  <c r="CJ10" i="28"/>
  <c r="CL252" i="28"/>
  <c r="CN252" i="28"/>
  <c r="CL244" i="28"/>
  <c r="CN244" i="28"/>
  <c r="CL236" i="28"/>
  <c r="CN236" i="28"/>
  <c r="CL228" i="28"/>
  <c r="CN228" i="28"/>
  <c r="CL220" i="28"/>
  <c r="CN220" i="28"/>
  <c r="CL212" i="28"/>
  <c r="CN212" i="28"/>
  <c r="CL204" i="28"/>
  <c r="CN204" i="28"/>
  <c r="CL196" i="28"/>
  <c r="CN196" i="28"/>
  <c r="CL180" i="28"/>
  <c r="CN180" i="28"/>
  <c r="CL172" i="28"/>
  <c r="CM172" i="28" s="1"/>
  <c r="CN172" i="28"/>
  <c r="CL164" i="28"/>
  <c r="CN164" i="28"/>
  <c r="CL156" i="28"/>
  <c r="CM156" i="28" s="1"/>
  <c r="CN156" i="28"/>
  <c r="CL148" i="28"/>
  <c r="CN148" i="28"/>
  <c r="CL140" i="28"/>
  <c r="CN140" i="28"/>
  <c r="CL132" i="28"/>
  <c r="CN132" i="28"/>
  <c r="CL124" i="28"/>
  <c r="CM124" i="28" s="1"/>
  <c r="CN124" i="28"/>
  <c r="CL116" i="28"/>
  <c r="CN116" i="28"/>
  <c r="CL108" i="28"/>
  <c r="CN108" i="28"/>
  <c r="CL100" i="28"/>
  <c r="CM100" i="28" s="1"/>
  <c r="CN100" i="28"/>
  <c r="CL84" i="28"/>
  <c r="CM84" i="28" s="1"/>
  <c r="CN84" i="28"/>
  <c r="CL76" i="28"/>
  <c r="CN76" i="28"/>
  <c r="CL68" i="28"/>
  <c r="CM68" i="28" s="1"/>
  <c r="CN68" i="28"/>
  <c r="CL60" i="28"/>
  <c r="CM60" i="28" s="1"/>
  <c r="CN60" i="28"/>
  <c r="CL52" i="28"/>
  <c r="CM52" i="28" s="1"/>
  <c r="CN52" i="28"/>
  <c r="CL44" i="28"/>
  <c r="CN44" i="28"/>
  <c r="CL36" i="28"/>
  <c r="CM36" i="28" s="1"/>
  <c r="CN36" i="28"/>
  <c r="CL20" i="28"/>
  <c r="CN20" i="28"/>
  <c r="CL12" i="28"/>
  <c r="CN12" i="28"/>
  <c r="CL4" i="28"/>
  <c r="CM4" i="28" s="1"/>
  <c r="CN4" i="28"/>
  <c r="CH250" i="28"/>
  <c r="CI250" i="28" s="1"/>
  <c r="CJ250" i="28"/>
  <c r="CH234" i="28"/>
  <c r="CI234" i="28" s="1"/>
  <c r="CJ234" i="28"/>
  <c r="CH218" i="28"/>
  <c r="CI218" i="28" s="1"/>
  <c r="CJ218" i="28"/>
  <c r="CH178" i="28"/>
  <c r="CI178" i="28" s="1"/>
  <c r="CJ178" i="28"/>
  <c r="CH162" i="28"/>
  <c r="CI162" i="28" s="1"/>
  <c r="CJ162" i="28"/>
  <c r="CH154" i="28"/>
  <c r="CI154" i="28" s="1"/>
  <c r="CJ154" i="28"/>
  <c r="CH138" i="28"/>
  <c r="CI138" i="28" s="1"/>
  <c r="CJ138" i="28"/>
  <c r="CH122" i="28"/>
  <c r="CI122" i="28" s="1"/>
  <c r="CJ122" i="28"/>
  <c r="CH106" i="28"/>
  <c r="CI106" i="28" s="1"/>
  <c r="CJ106" i="28"/>
  <c r="CH90" i="28"/>
  <c r="CI90" i="28" s="1"/>
  <c r="CJ90" i="28"/>
  <c r="CH74" i="28"/>
  <c r="CI74" i="28" s="1"/>
  <c r="CJ74" i="28"/>
  <c r="CH58" i="28"/>
  <c r="CI58" i="28" s="1"/>
  <c r="CJ58" i="28"/>
  <c r="CH42" i="28"/>
  <c r="CI42" i="28" s="1"/>
  <c r="CJ42" i="28"/>
  <c r="CH26" i="28"/>
  <c r="CI26" i="28" s="1"/>
  <c r="CJ26" i="28"/>
  <c r="CL188" i="28"/>
  <c r="CM188" i="28" s="1"/>
  <c r="CN188" i="28"/>
  <c r="CH257" i="28"/>
  <c r="CJ257" i="28"/>
  <c r="CH249" i="28"/>
  <c r="CI249" i="28" s="1"/>
  <c r="CJ249" i="28"/>
  <c r="CH241" i="28"/>
  <c r="CJ241" i="28"/>
  <c r="CH233" i="28"/>
  <c r="CI233" i="28" s="1"/>
  <c r="CJ233" i="28"/>
  <c r="CH225" i="28"/>
  <c r="CJ225" i="28"/>
  <c r="CH217" i="28"/>
  <c r="CJ217" i="28"/>
  <c r="CH209" i="28"/>
  <c r="CJ209" i="28"/>
  <c r="CH201" i="28"/>
  <c r="CJ201" i="28"/>
  <c r="CH193" i="28"/>
  <c r="CJ193" i="28"/>
  <c r="CH185" i="28"/>
  <c r="CI185" i="28" s="1"/>
  <c r="CJ185" i="28"/>
  <c r="CH177" i="28"/>
  <c r="CJ177" i="28"/>
  <c r="CH169" i="28"/>
  <c r="CI169" i="28" s="1"/>
  <c r="CJ169" i="28"/>
  <c r="CH161" i="28"/>
  <c r="CJ161" i="28"/>
  <c r="CH153" i="28"/>
  <c r="CI153" i="28" s="1"/>
  <c r="CJ153" i="28"/>
  <c r="CH145" i="28"/>
  <c r="CJ145" i="28"/>
  <c r="CH137" i="28"/>
  <c r="CI137" i="28" s="1"/>
  <c r="CJ137" i="28"/>
  <c r="CH129" i="28"/>
  <c r="CI129" i="28" s="1"/>
  <c r="CJ129" i="28"/>
  <c r="CH121" i="28"/>
  <c r="CI121" i="28" s="1"/>
  <c r="CJ121" i="28"/>
  <c r="CH113" i="28"/>
  <c r="CI113" i="28" s="1"/>
  <c r="CJ113" i="28"/>
  <c r="CH105" i="28"/>
  <c r="CI105" i="28" s="1"/>
  <c r="CJ105" i="28"/>
  <c r="CH97" i="28"/>
  <c r="CI97" i="28" s="1"/>
  <c r="CJ97" i="28"/>
  <c r="CH89" i="28"/>
  <c r="CI89" i="28" s="1"/>
  <c r="CJ89" i="28"/>
  <c r="CH81" i="28"/>
  <c r="CI81" i="28" s="1"/>
  <c r="CJ81" i="28"/>
  <c r="CH73" i="28"/>
  <c r="CI73" i="28" s="1"/>
  <c r="CJ73" i="28"/>
  <c r="CH65" i="28"/>
  <c r="CI65" i="28" s="1"/>
  <c r="CJ65" i="28"/>
  <c r="CH57" i="28"/>
  <c r="CI57" i="28" s="1"/>
  <c r="CJ57" i="28"/>
  <c r="CH49" i="28"/>
  <c r="CI49" i="28" s="1"/>
  <c r="CJ49" i="28"/>
  <c r="CH41" i="28"/>
  <c r="CI41" i="28" s="1"/>
  <c r="CJ41" i="28"/>
  <c r="CH33" i="28"/>
  <c r="CI33" i="28" s="1"/>
  <c r="CJ33" i="28"/>
  <c r="CH25" i="28"/>
  <c r="CI25" i="28" s="1"/>
  <c r="CJ25" i="28"/>
  <c r="CH17" i="28"/>
  <c r="CI17" i="28" s="1"/>
  <c r="CJ17" i="28"/>
  <c r="CH9" i="28"/>
  <c r="CI9" i="28" s="1"/>
  <c r="CJ9" i="28"/>
  <c r="CN2" i="28"/>
  <c r="CL2" i="28"/>
  <c r="CL251" i="28"/>
  <c r="CN251" i="28"/>
  <c r="CL243" i="28"/>
  <c r="CN243" i="28"/>
  <c r="CL235" i="28"/>
  <c r="CM235" i="28" s="1"/>
  <c r="CN235" i="28"/>
  <c r="CL227" i="28"/>
  <c r="CN227" i="28"/>
  <c r="CL219" i="28"/>
  <c r="CM219" i="28" s="1"/>
  <c r="CN219" i="28"/>
  <c r="CL211" i="28"/>
  <c r="CN211" i="28"/>
  <c r="CL203" i="28"/>
  <c r="CN203" i="28"/>
  <c r="CL195" i="28"/>
  <c r="CN195" i="28"/>
  <c r="CL187" i="28"/>
  <c r="CM187" i="28" s="1"/>
  <c r="CN187" i="28"/>
  <c r="CL179" i="28"/>
  <c r="CN179" i="28"/>
  <c r="CL171" i="28"/>
  <c r="CM171" i="28" s="1"/>
  <c r="CN171" i="28"/>
  <c r="CL163" i="28"/>
  <c r="CN163" i="28"/>
  <c r="CL155" i="28"/>
  <c r="CM155" i="28" s="1"/>
  <c r="CN155" i="28"/>
  <c r="CL147" i="28"/>
  <c r="CN147" i="28"/>
  <c r="CL139" i="28"/>
  <c r="CM139" i="28" s="1"/>
  <c r="CN139" i="28"/>
  <c r="CL131" i="28"/>
  <c r="CN131" i="28"/>
  <c r="CL123" i="28"/>
  <c r="CM123" i="28" s="1"/>
  <c r="CN123" i="28"/>
  <c r="CL115" i="28"/>
  <c r="CN115" i="28"/>
  <c r="CL107" i="28"/>
  <c r="CN107" i="28"/>
  <c r="CL99" i="28"/>
  <c r="CN99" i="28"/>
  <c r="CL91" i="28"/>
  <c r="CM91" i="28" s="1"/>
  <c r="CN91" i="28"/>
  <c r="CL83" i="28"/>
  <c r="CN83" i="28"/>
  <c r="CL75" i="28"/>
  <c r="CN75" i="28"/>
  <c r="CL67" i="28"/>
  <c r="CN67" i="28"/>
  <c r="CL59" i="28"/>
  <c r="CM59" i="28" s="1"/>
  <c r="CN59" i="28"/>
  <c r="CL51" i="28"/>
  <c r="CN51" i="28"/>
  <c r="CL43" i="28"/>
  <c r="CN43" i="28"/>
  <c r="CL35" i="28"/>
  <c r="CN35" i="28"/>
  <c r="CL27" i="28"/>
  <c r="CM27" i="28" s="1"/>
  <c r="CN27" i="28"/>
  <c r="CL19" i="28"/>
  <c r="CN19" i="28"/>
  <c r="CL11" i="28"/>
  <c r="CN11" i="28"/>
  <c r="CL3" i="28"/>
  <c r="CN3" i="28"/>
  <c r="CH210" i="28"/>
  <c r="CI210" i="28" s="1"/>
  <c r="CJ210" i="28"/>
  <c r="CH256" i="28"/>
  <c r="CJ256" i="28"/>
  <c r="CH248" i="28"/>
  <c r="CJ248" i="28"/>
  <c r="CH240" i="28"/>
  <c r="CJ240" i="28"/>
  <c r="CH232" i="28"/>
  <c r="CI232" i="28" s="1"/>
  <c r="CJ232" i="28"/>
  <c r="CH224" i="28"/>
  <c r="CI224" i="28" s="1"/>
  <c r="CJ224" i="28"/>
  <c r="CH216" i="28"/>
  <c r="CI216" i="28" s="1"/>
  <c r="CJ216" i="28"/>
  <c r="CH208" i="28"/>
  <c r="CI208" i="28" s="1"/>
  <c r="CJ208" i="28"/>
  <c r="CH200" i="28"/>
  <c r="CI200" i="28" s="1"/>
  <c r="CJ200" i="28"/>
  <c r="CH192" i="28"/>
  <c r="CI192" i="28" s="1"/>
  <c r="CJ192" i="28"/>
  <c r="CH184" i="28"/>
  <c r="CI184" i="28" s="1"/>
  <c r="CJ184" i="28"/>
  <c r="CH176" i="28"/>
  <c r="CI176" i="28" s="1"/>
  <c r="CJ176" i="28"/>
  <c r="CH168" i="28"/>
  <c r="CI168" i="28" s="1"/>
  <c r="CJ168" i="28"/>
  <c r="CH160" i="28"/>
  <c r="CI160" i="28" s="1"/>
  <c r="CJ160" i="28"/>
  <c r="CH152" i="28"/>
  <c r="CI152" i="28" s="1"/>
  <c r="CJ152" i="28"/>
  <c r="CH144" i="28"/>
  <c r="CI144" i="28" s="1"/>
  <c r="CJ144" i="28"/>
  <c r="CH136" i="28"/>
  <c r="CI136" i="28" s="1"/>
  <c r="CJ136" i="28"/>
  <c r="CH128" i="28"/>
  <c r="CJ128" i="28"/>
  <c r="CH112" i="28"/>
  <c r="CI112" i="28" s="1"/>
  <c r="CJ112" i="28"/>
  <c r="CH104" i="28"/>
  <c r="CI104" i="28" s="1"/>
  <c r="CJ104" i="28"/>
  <c r="CH96" i="28"/>
  <c r="CI96" i="28" s="1"/>
  <c r="CJ96" i="28"/>
  <c r="CH88" i="28"/>
  <c r="CI88" i="28" s="1"/>
  <c r="CJ88" i="28"/>
  <c r="CH80" i="28"/>
  <c r="CI80" i="28" s="1"/>
  <c r="CJ80" i="28"/>
  <c r="CH72" i="28"/>
  <c r="CI72" i="28" s="1"/>
  <c r="CJ72" i="28"/>
  <c r="CH64" i="28"/>
  <c r="CI64" i="28" s="1"/>
  <c r="CJ64" i="28"/>
  <c r="CH56" i="28"/>
  <c r="CI56" i="28" s="1"/>
  <c r="CJ56" i="28"/>
  <c r="CH48" i="28"/>
  <c r="CI48" i="28" s="1"/>
  <c r="CJ48" i="28"/>
  <c r="CH40" i="28"/>
  <c r="CI40" i="28" s="1"/>
  <c r="CJ40" i="28"/>
  <c r="CH32" i="28"/>
  <c r="CI32" i="28" s="1"/>
  <c r="CJ32" i="28"/>
  <c r="CH24" i="28"/>
  <c r="CI24" i="28" s="1"/>
  <c r="CJ24" i="28"/>
  <c r="CH16" i="28"/>
  <c r="CI16" i="28" s="1"/>
  <c r="CJ16" i="28"/>
  <c r="CH8" i="28"/>
  <c r="CI8" i="28" s="1"/>
  <c r="CJ8" i="28"/>
  <c r="CL258" i="28"/>
  <c r="CM258" i="28" s="1"/>
  <c r="CN258" i="28"/>
  <c r="CL250" i="28"/>
  <c r="CN250" i="28"/>
  <c r="CL242" i="28"/>
  <c r="CM242" i="28" s="1"/>
  <c r="CN242" i="28"/>
  <c r="CL234" i="28"/>
  <c r="CN234" i="28"/>
  <c r="CL226" i="28"/>
  <c r="CM226" i="28" s="1"/>
  <c r="CN226" i="28"/>
  <c r="CL218" i="28"/>
  <c r="CN218" i="28"/>
  <c r="CL210" i="28"/>
  <c r="CM210" i="28" s="1"/>
  <c r="CN210" i="28"/>
  <c r="CL202" i="28"/>
  <c r="CN202" i="28"/>
  <c r="CL194" i="28"/>
  <c r="CM194" i="28" s="1"/>
  <c r="CN194" i="28"/>
  <c r="CL186" i="28"/>
  <c r="CN186" i="28"/>
  <c r="CL178" i="28"/>
  <c r="CN178" i="28"/>
  <c r="CL170" i="28"/>
  <c r="CN170" i="28"/>
  <c r="CL162" i="28"/>
  <c r="CN162" i="28"/>
  <c r="CL154" i="28"/>
  <c r="CN154" i="28"/>
  <c r="CL146" i="28"/>
  <c r="CM146" i="28" s="1"/>
  <c r="CN146" i="28"/>
  <c r="CL138" i="28"/>
  <c r="CN138" i="28"/>
  <c r="CL130" i="28"/>
  <c r="CN130" i="28"/>
  <c r="CL122" i="28"/>
  <c r="CN122" i="28"/>
  <c r="CL114" i="28"/>
  <c r="CM114" i="28" s="1"/>
  <c r="CN114" i="28"/>
  <c r="CL106" i="28"/>
  <c r="CN106" i="28"/>
  <c r="CL98" i="28"/>
  <c r="CN98" i="28"/>
  <c r="CL90" i="28"/>
  <c r="CN90" i="28"/>
  <c r="CL82" i="28"/>
  <c r="CM82" i="28" s="1"/>
  <c r="CN82" i="28"/>
  <c r="CL74" i="28"/>
  <c r="CN74" i="28"/>
  <c r="CL66" i="28"/>
  <c r="CN66" i="28"/>
  <c r="CL58" i="28"/>
  <c r="CN58" i="28"/>
  <c r="CL50" i="28"/>
  <c r="CM50" i="28" s="1"/>
  <c r="CN50" i="28"/>
  <c r="CL42" i="28"/>
  <c r="CN42" i="28"/>
  <c r="CL34" i="28"/>
  <c r="CN34" i="28"/>
  <c r="CL26" i="28"/>
  <c r="CN26" i="28"/>
  <c r="CL18" i="28"/>
  <c r="CM18" i="28" s="1"/>
  <c r="CN18" i="28"/>
  <c r="CL10" i="28"/>
  <c r="CN10" i="28"/>
  <c r="CH186" i="28"/>
  <c r="CI186" i="28" s="1"/>
  <c r="CJ186" i="28"/>
  <c r="CH255" i="28"/>
  <c r="CI255" i="28" s="1"/>
  <c r="CJ255" i="28"/>
  <c r="CH247" i="28"/>
  <c r="CI247" i="28" s="1"/>
  <c r="CJ247" i="28"/>
  <c r="CH239" i="28"/>
  <c r="CI239" i="28" s="1"/>
  <c r="CJ239" i="28"/>
  <c r="CH231" i="28"/>
  <c r="CI231" i="28" s="1"/>
  <c r="CJ231" i="28"/>
  <c r="CH223" i="28"/>
  <c r="CI223" i="28" s="1"/>
  <c r="CJ223" i="28"/>
  <c r="CH215" i="28"/>
  <c r="CI215" i="28" s="1"/>
  <c r="CJ215" i="28"/>
  <c r="CH207" i="28"/>
  <c r="CI207" i="28" s="1"/>
  <c r="CJ207" i="28"/>
  <c r="CH199" i="28"/>
  <c r="CI199" i="28" s="1"/>
  <c r="CJ199" i="28"/>
  <c r="CH191" i="28"/>
  <c r="CI191" i="28" s="1"/>
  <c r="CJ191" i="28"/>
  <c r="CH183" i="28"/>
  <c r="CI183" i="28" s="1"/>
  <c r="CJ183" i="28"/>
  <c r="CH175" i="28"/>
  <c r="CI175" i="28" s="1"/>
  <c r="CJ175" i="28"/>
  <c r="CH167" i="28"/>
  <c r="CI167" i="28" s="1"/>
  <c r="CJ167" i="28"/>
  <c r="CH159" i="28"/>
  <c r="CI159" i="28" s="1"/>
  <c r="CJ159" i="28"/>
  <c r="CH151" i="28"/>
  <c r="CI151" i="28" s="1"/>
  <c r="CJ151" i="28"/>
  <c r="CH143" i="28"/>
  <c r="CI143" i="28" s="1"/>
  <c r="CJ143" i="28"/>
  <c r="CH135" i="28"/>
  <c r="CI135" i="28" s="1"/>
  <c r="CJ135" i="28"/>
  <c r="CH127" i="28"/>
  <c r="CI127" i="28" s="1"/>
  <c r="CJ127" i="28"/>
  <c r="CH111" i="28"/>
  <c r="CI111" i="28" s="1"/>
  <c r="CJ111" i="28"/>
  <c r="CH103" i="28"/>
  <c r="CI103" i="28" s="1"/>
  <c r="CJ103" i="28"/>
  <c r="CH95" i="28"/>
  <c r="CI95" i="28" s="1"/>
  <c r="CJ95" i="28"/>
  <c r="CH87" i="28"/>
  <c r="CI87" i="28" s="1"/>
  <c r="CJ87" i="28"/>
  <c r="CH79" i="28"/>
  <c r="CI79" i="28" s="1"/>
  <c r="CJ79" i="28"/>
  <c r="CH71" i="28"/>
  <c r="CI71" i="28" s="1"/>
  <c r="CJ71" i="28"/>
  <c r="CH63" i="28"/>
  <c r="CI63" i="28" s="1"/>
  <c r="CJ63" i="28"/>
  <c r="CH55" i="28"/>
  <c r="CI55" i="28" s="1"/>
  <c r="CJ55" i="28"/>
  <c r="CH47" i="28"/>
  <c r="CI47" i="28" s="1"/>
  <c r="CJ47" i="28"/>
  <c r="CH39" i="28"/>
  <c r="CI39" i="28" s="1"/>
  <c r="CJ39" i="28"/>
  <c r="CH31" i="28"/>
  <c r="CI31" i="28" s="1"/>
  <c r="CJ31" i="28"/>
  <c r="CH23" i="28"/>
  <c r="CI23" i="28" s="1"/>
  <c r="CJ23" i="28"/>
  <c r="CH15" i="28"/>
  <c r="CI15" i="28" s="1"/>
  <c r="CJ15" i="28"/>
  <c r="CH7" i="28"/>
  <c r="CI7" i="28" s="1"/>
  <c r="CJ7" i="28"/>
  <c r="CL257" i="28"/>
  <c r="CM257" i="28" s="1"/>
  <c r="CN257" i="28"/>
  <c r="CL249" i="28"/>
  <c r="CN249" i="28"/>
  <c r="CL241" i="28"/>
  <c r="CN241" i="28"/>
  <c r="CL233" i="28"/>
  <c r="CN233" i="28"/>
  <c r="CL225" i="28"/>
  <c r="CN225" i="28"/>
  <c r="CL217" i="28"/>
  <c r="CM217" i="28" s="1"/>
  <c r="CN217" i="28"/>
  <c r="CL209" i="28"/>
  <c r="CM209" i="28" s="1"/>
  <c r="CN209" i="28"/>
  <c r="CL201" i="28"/>
  <c r="CN201" i="28"/>
  <c r="CL193" i="28"/>
  <c r="CM193" i="28" s="1"/>
  <c r="CN193" i="28"/>
  <c r="CL185" i="28"/>
  <c r="CN185" i="28"/>
  <c r="CL177" i="28"/>
  <c r="CM177" i="28" s="1"/>
  <c r="CN177" i="28"/>
  <c r="CL169" i="28"/>
  <c r="CN169" i="28"/>
  <c r="CL161" i="28"/>
  <c r="CM161" i="28" s="1"/>
  <c r="CN161" i="28"/>
  <c r="CL153" i="28"/>
  <c r="CN153" i="28"/>
  <c r="CL145" i="28"/>
  <c r="CM145" i="28" s="1"/>
  <c r="CN145" i="28"/>
  <c r="CL137" i="28"/>
  <c r="CN137" i="28"/>
  <c r="CL129" i="28"/>
  <c r="CN129" i="28"/>
  <c r="CL121" i="28"/>
  <c r="CN121" i="28"/>
  <c r="CL113" i="28"/>
  <c r="CN113" i="28"/>
  <c r="CL105" i="28"/>
  <c r="CN105" i="28"/>
  <c r="CL97" i="28"/>
  <c r="CM97" i="28" s="1"/>
  <c r="CN97" i="28"/>
  <c r="CL89" i="28"/>
  <c r="CN89" i="28"/>
  <c r="CL81" i="28"/>
  <c r="CM81" i="28" s="1"/>
  <c r="CN81" i="28"/>
  <c r="CL73" i="28"/>
  <c r="CN73" i="28"/>
  <c r="CL65" i="28"/>
  <c r="CM65" i="28" s="1"/>
  <c r="CN65" i="28"/>
  <c r="CL57" i="28"/>
  <c r="CN57" i="28"/>
  <c r="CL49" i="28"/>
  <c r="CM49" i="28" s="1"/>
  <c r="CN49" i="28"/>
  <c r="CL41" i="28"/>
  <c r="CN41" i="28"/>
  <c r="CL33" i="28"/>
  <c r="CN33" i="28"/>
  <c r="CL25" i="28"/>
  <c r="CN25" i="28"/>
  <c r="CL17" i="28"/>
  <c r="CM17" i="28" s="1"/>
  <c r="CN17" i="28"/>
  <c r="CL9" i="28"/>
  <c r="CN9" i="28"/>
  <c r="CH194" i="28"/>
  <c r="CI194" i="28" s="1"/>
  <c r="CJ194" i="28"/>
  <c r="CH246" i="28"/>
  <c r="CI246" i="28" s="1"/>
  <c r="CJ246" i="28"/>
  <c r="CH238" i="28"/>
  <c r="CI238" i="28" s="1"/>
  <c r="CJ238" i="28"/>
  <c r="CH230" i="28"/>
  <c r="CI230" i="28" s="1"/>
  <c r="CJ230" i="28"/>
  <c r="CH222" i="28"/>
  <c r="CI222" i="28" s="1"/>
  <c r="CJ222" i="28"/>
  <c r="CH214" i="28"/>
  <c r="CI214" i="28" s="1"/>
  <c r="CJ214" i="28"/>
  <c r="CH206" i="28"/>
  <c r="CI206" i="28" s="1"/>
  <c r="CJ206" i="28"/>
  <c r="CH198" i="28"/>
  <c r="CI198" i="28" s="1"/>
  <c r="CJ198" i="28"/>
  <c r="CH190" i="28"/>
  <c r="CI190" i="28" s="1"/>
  <c r="CJ190" i="28"/>
  <c r="CH182" i="28"/>
  <c r="CI182" i="28" s="1"/>
  <c r="CJ182" i="28"/>
  <c r="CH174" i="28"/>
  <c r="CI174" i="28" s="1"/>
  <c r="CJ174" i="28"/>
  <c r="CH166" i="28"/>
  <c r="CI166" i="28" s="1"/>
  <c r="CJ166" i="28"/>
  <c r="CH158" i="28"/>
  <c r="CI158" i="28" s="1"/>
  <c r="CJ158" i="28"/>
  <c r="CH150" i="28"/>
  <c r="CI150" i="28" s="1"/>
  <c r="CJ150" i="28"/>
  <c r="CH142" i="28"/>
  <c r="CI142" i="28" s="1"/>
  <c r="CJ142" i="28"/>
  <c r="CH134" i="28"/>
  <c r="CJ134" i="28"/>
  <c r="CH126" i="28"/>
  <c r="CI126" i="28" s="1"/>
  <c r="CJ126" i="28"/>
  <c r="CH118" i="28"/>
  <c r="CI118" i="28" s="1"/>
  <c r="CJ118" i="28"/>
  <c r="CH110" i="28"/>
  <c r="CI110" i="28" s="1"/>
  <c r="CJ110" i="28"/>
  <c r="CH102" i="28"/>
  <c r="CI102" i="28" s="1"/>
  <c r="CJ102" i="28"/>
  <c r="CH94" i="28"/>
  <c r="CI94" i="28" s="1"/>
  <c r="CJ94" i="28"/>
  <c r="CH86" i="28"/>
  <c r="CI86" i="28" s="1"/>
  <c r="CJ86" i="28"/>
  <c r="CH78" i="28"/>
  <c r="CI78" i="28" s="1"/>
  <c r="CJ78" i="28"/>
  <c r="CH70" i="28"/>
  <c r="CI70" i="28" s="1"/>
  <c r="CJ70" i="28"/>
  <c r="CH62" i="28"/>
  <c r="CI62" i="28" s="1"/>
  <c r="CJ62" i="28"/>
  <c r="CH54" i="28"/>
  <c r="CI54" i="28" s="1"/>
  <c r="CJ54" i="28"/>
  <c r="CH46" i="28"/>
  <c r="CI46" i="28" s="1"/>
  <c r="CJ46" i="28"/>
  <c r="CH38" i="28"/>
  <c r="CI38" i="28" s="1"/>
  <c r="CJ38" i="28"/>
  <c r="CH30" i="28"/>
  <c r="CI30" i="28" s="1"/>
  <c r="CJ30" i="28"/>
  <c r="CH22" i="28"/>
  <c r="CI22" i="28" s="1"/>
  <c r="CJ22" i="28"/>
  <c r="CH14" i="28"/>
  <c r="CI14" i="28" s="1"/>
  <c r="CJ14" i="28"/>
  <c r="CH6" i="28"/>
  <c r="CI6" i="28" s="1"/>
  <c r="CJ6" i="28"/>
  <c r="CL256" i="28"/>
  <c r="CM256" i="28" s="1"/>
  <c r="CN256" i="28"/>
  <c r="CL248" i="28"/>
  <c r="CM248" i="28" s="1"/>
  <c r="CN248" i="28"/>
  <c r="CL240" i="28"/>
  <c r="CM240" i="28" s="1"/>
  <c r="CN240" i="28"/>
  <c r="CL232" i="28"/>
  <c r="CN232" i="28"/>
  <c r="CL224" i="28"/>
  <c r="CM224" i="28" s="1"/>
  <c r="CN224" i="28"/>
  <c r="CL216" i="28"/>
  <c r="CN216" i="28"/>
  <c r="CL208" i="28"/>
  <c r="CM208" i="28" s="1"/>
  <c r="CN208" i="28"/>
  <c r="CL200" i="28"/>
  <c r="CN200" i="28"/>
  <c r="CL192" i="28"/>
  <c r="CM192" i="28" s="1"/>
  <c r="CN192" i="28"/>
  <c r="CL184" i="28"/>
  <c r="CM184" i="28" s="1"/>
  <c r="CN184" i="28"/>
  <c r="CL176" i="28"/>
  <c r="CM176" i="28" s="1"/>
  <c r="CN176" i="28"/>
  <c r="CL168" i="28"/>
  <c r="CM168" i="28" s="1"/>
  <c r="CN168" i="28"/>
  <c r="CL160" i="28"/>
  <c r="CM160" i="28" s="1"/>
  <c r="CN160" i="28"/>
  <c r="CL152" i="28"/>
  <c r="CM152" i="28" s="1"/>
  <c r="CN152" i="28"/>
  <c r="CL144" i="28"/>
  <c r="CM144" i="28" s="1"/>
  <c r="CN144" i="28"/>
  <c r="CL136" i="28"/>
  <c r="CM136" i="28" s="1"/>
  <c r="CN136" i="28"/>
  <c r="CL128" i="28"/>
  <c r="CM128" i="28" s="1"/>
  <c r="CN128" i="28"/>
  <c r="CL120" i="28"/>
  <c r="CM120" i="28" s="1"/>
  <c r="CN120" i="28"/>
  <c r="CL112" i="28"/>
  <c r="CM112" i="28" s="1"/>
  <c r="CN112" i="28"/>
  <c r="CL104" i="28"/>
  <c r="CM104" i="28" s="1"/>
  <c r="CN104" i="28"/>
  <c r="CL96" i="28"/>
  <c r="CM96" i="28" s="1"/>
  <c r="CN96" i="28"/>
  <c r="CL88" i="28"/>
  <c r="CM88" i="28" s="1"/>
  <c r="CN88" i="28"/>
  <c r="CL80" i="28"/>
  <c r="CM80" i="28" s="1"/>
  <c r="CN80" i="28"/>
  <c r="CL72" i="28"/>
  <c r="CM72" i="28" s="1"/>
  <c r="CN72" i="28"/>
  <c r="CL64" i="28"/>
  <c r="CN64" i="28"/>
  <c r="CL56" i="28"/>
  <c r="CM56" i="28" s="1"/>
  <c r="CN56" i="28"/>
  <c r="CL48" i="28"/>
  <c r="CM48" i="28" s="1"/>
  <c r="CN48" i="28"/>
  <c r="CL40" i="28"/>
  <c r="CM40" i="28" s="1"/>
  <c r="CN40" i="28"/>
  <c r="CL32" i="28"/>
  <c r="CM32" i="28" s="1"/>
  <c r="CN32" i="28"/>
  <c r="CL24" i="28"/>
  <c r="CM24" i="28" s="1"/>
  <c r="CN24" i="28"/>
  <c r="CL16" i="28"/>
  <c r="CM16" i="28" s="1"/>
  <c r="CN16" i="28"/>
  <c r="CL8" i="28"/>
  <c r="CM8" i="28" s="1"/>
  <c r="CN8" i="28"/>
  <c r="CH253" i="28"/>
  <c r="CI253" i="28" s="1"/>
  <c r="CJ253" i="28"/>
  <c r="CH245" i="28"/>
  <c r="CI245" i="28" s="1"/>
  <c r="CJ245" i="28"/>
  <c r="CH237" i="28"/>
  <c r="CI237" i="28" s="1"/>
  <c r="CJ237" i="28"/>
  <c r="CH229" i="28"/>
  <c r="CI229" i="28" s="1"/>
  <c r="CJ229" i="28"/>
  <c r="CH221" i="28"/>
  <c r="CJ221" i="28"/>
  <c r="CH213" i="28"/>
  <c r="CI213" i="28" s="1"/>
  <c r="CJ213" i="28"/>
  <c r="CH205" i="28"/>
  <c r="CI205" i="28" s="1"/>
  <c r="CJ205" i="28"/>
  <c r="CH197" i="28"/>
  <c r="CI197" i="28" s="1"/>
  <c r="CJ197" i="28"/>
  <c r="CH189" i="28"/>
  <c r="CI189" i="28" s="1"/>
  <c r="CJ189" i="28"/>
  <c r="CH181" i="28"/>
  <c r="CI181" i="28" s="1"/>
  <c r="CJ181" i="28"/>
  <c r="CH173" i="28"/>
  <c r="CI173" i="28" s="1"/>
  <c r="CJ173" i="28"/>
  <c r="CH165" i="28"/>
  <c r="CI165" i="28" s="1"/>
  <c r="CJ165" i="28"/>
  <c r="CH157" i="28"/>
  <c r="CI157" i="28" s="1"/>
  <c r="CJ157" i="28"/>
  <c r="CH149" i="28"/>
  <c r="CI149" i="28" s="1"/>
  <c r="CJ149" i="28"/>
  <c r="CH141" i="28"/>
  <c r="CI141" i="28" s="1"/>
  <c r="CJ141" i="28"/>
  <c r="CH133" i="28"/>
  <c r="CI133" i="28" s="1"/>
  <c r="CJ133" i="28"/>
  <c r="CH125" i="28"/>
  <c r="CI125" i="28" s="1"/>
  <c r="CJ125" i="28"/>
  <c r="CH117" i="28"/>
  <c r="CI117" i="28" s="1"/>
  <c r="CJ117" i="28"/>
  <c r="CH109" i="28"/>
  <c r="CI109" i="28" s="1"/>
  <c r="CJ109" i="28"/>
  <c r="CH101" i="28"/>
  <c r="CI101" i="28" s="1"/>
  <c r="CJ101" i="28"/>
  <c r="CH85" i="28"/>
  <c r="CI85" i="28" s="1"/>
  <c r="CJ85" i="28"/>
  <c r="CH77" i="28"/>
  <c r="CI77" i="28" s="1"/>
  <c r="CJ77" i="28"/>
  <c r="CH69" i="28"/>
  <c r="CI69" i="28" s="1"/>
  <c r="CJ69" i="28"/>
  <c r="CH61" i="28"/>
  <c r="CI61" i="28" s="1"/>
  <c r="CJ61" i="28"/>
  <c r="CH53" i="28"/>
  <c r="CI53" i="28" s="1"/>
  <c r="CJ53" i="28"/>
  <c r="CH45" i="28"/>
  <c r="CI45" i="28" s="1"/>
  <c r="CJ45" i="28"/>
  <c r="CH37" i="28"/>
  <c r="CI37" i="28" s="1"/>
  <c r="CJ37" i="28"/>
  <c r="CH29" i="28"/>
  <c r="CI29" i="28" s="1"/>
  <c r="CJ29" i="28"/>
  <c r="CH21" i="28"/>
  <c r="CI21" i="28" s="1"/>
  <c r="CJ21" i="28"/>
  <c r="CH13" i="28"/>
  <c r="CI13" i="28" s="1"/>
  <c r="CJ13" i="28"/>
  <c r="CH5" i="28"/>
  <c r="CI5" i="28" s="1"/>
  <c r="CJ5" i="28"/>
  <c r="CL255" i="28"/>
  <c r="CM255" i="28" s="1"/>
  <c r="CN255" i="28"/>
  <c r="CL247" i="28"/>
  <c r="CM247" i="28" s="1"/>
  <c r="CN247" i="28"/>
  <c r="CL239" i="28"/>
  <c r="CM239" i="28" s="1"/>
  <c r="CN239" i="28"/>
  <c r="CL231" i="28"/>
  <c r="CM231" i="28" s="1"/>
  <c r="CN231" i="28"/>
  <c r="CL223" i="28"/>
  <c r="CM223" i="28" s="1"/>
  <c r="CN223" i="28"/>
  <c r="CL215" i="28"/>
  <c r="CM215" i="28" s="1"/>
  <c r="CN215" i="28"/>
  <c r="CL207" i="28"/>
  <c r="CM207" i="28" s="1"/>
  <c r="CN207" i="28"/>
  <c r="CL199" i="28"/>
  <c r="CM199" i="28" s="1"/>
  <c r="CN199" i="28"/>
  <c r="CL191" i="28"/>
  <c r="CM191" i="28" s="1"/>
  <c r="CN191" i="28"/>
  <c r="CL183" i="28"/>
  <c r="CM183" i="28" s="1"/>
  <c r="CN183" i="28"/>
  <c r="CL175" i="28"/>
  <c r="CM175" i="28" s="1"/>
  <c r="CN175" i="28"/>
  <c r="CL167" i="28"/>
  <c r="CM167" i="28" s="1"/>
  <c r="CN167" i="28"/>
  <c r="CL159" i="28"/>
  <c r="CM159" i="28" s="1"/>
  <c r="CN159" i="28"/>
  <c r="CL151" i="28"/>
  <c r="CM151" i="28" s="1"/>
  <c r="CN151" i="28"/>
  <c r="CL143" i="28"/>
  <c r="CM143" i="28" s="1"/>
  <c r="CN143" i="28"/>
  <c r="CL135" i="28"/>
  <c r="CM135" i="28" s="1"/>
  <c r="CN135" i="28"/>
  <c r="CL127" i="28"/>
  <c r="CM127" i="28" s="1"/>
  <c r="CN127" i="28"/>
  <c r="CL119" i="28"/>
  <c r="CM119" i="28" s="1"/>
  <c r="CN119" i="28"/>
  <c r="CL111" i="28"/>
  <c r="CN111" i="28"/>
  <c r="CL103" i="28"/>
  <c r="CM103" i="28" s="1"/>
  <c r="CN103" i="28"/>
  <c r="CL95" i="28"/>
  <c r="CM95" i="28" s="1"/>
  <c r="CN95" i="28"/>
  <c r="CL87" i="28"/>
  <c r="CM87" i="28" s="1"/>
  <c r="CN87" i="28"/>
  <c r="CL79" i="28"/>
  <c r="CM79" i="28" s="1"/>
  <c r="CN79" i="28"/>
  <c r="CL71" i="28"/>
  <c r="CM71" i="28" s="1"/>
  <c r="CN71" i="28"/>
  <c r="CL63" i="28"/>
  <c r="CM63" i="28" s="1"/>
  <c r="CN63" i="28"/>
  <c r="CL55" i="28"/>
  <c r="CM55" i="28" s="1"/>
  <c r="CN55" i="28"/>
  <c r="CL47" i="28"/>
  <c r="CM47" i="28" s="1"/>
  <c r="CN47" i="28"/>
  <c r="CL39" i="28"/>
  <c r="CM39" i="28" s="1"/>
  <c r="CN39" i="28"/>
  <c r="CL31" i="28"/>
  <c r="CM31" i="28" s="1"/>
  <c r="CN31" i="28"/>
  <c r="CL23" i="28"/>
  <c r="CM23" i="28" s="1"/>
  <c r="CN23" i="28"/>
  <c r="CL15" i="28"/>
  <c r="CM15" i="28" s="1"/>
  <c r="CN15" i="28"/>
  <c r="CL7" i="28"/>
  <c r="CM7" i="28" s="1"/>
  <c r="CN7" i="28"/>
  <c r="EL3" i="28"/>
  <c r="EJ4" i="28"/>
  <c r="B26" i="62"/>
  <c r="H24" i="54"/>
  <c r="EB213" i="28"/>
  <c r="EB216" i="28" s="1"/>
  <c r="EO3" i="28" s="1"/>
  <c r="EA213" i="28"/>
  <c r="EA216" i="28" s="1"/>
  <c r="EN3" i="28" s="1"/>
  <c r="ED213" i="28"/>
  <c r="ED216" i="28" s="1"/>
  <c r="EQ3" i="28" s="1"/>
  <c r="EC213" i="28"/>
  <c r="EC216" i="28" s="1"/>
  <c r="EP3" i="28" s="1"/>
  <c r="DY213" i="28"/>
  <c r="DY216" i="28" s="1"/>
  <c r="DW4" i="28"/>
  <c r="DX213" i="28"/>
  <c r="DX216" i="28" s="1"/>
  <c r="EK3" i="28" s="1"/>
  <c r="DZ213" i="28"/>
  <c r="DZ216" i="28" s="1"/>
  <c r="EM3" i="28" s="1"/>
  <c r="DQ213" i="28"/>
  <c r="DQ216" i="28" s="1"/>
  <c r="EP2" i="28" s="1"/>
  <c r="DJ213" i="28"/>
  <c r="DJ216" i="28" s="1"/>
  <c r="DL213" i="28"/>
  <c r="DL216" i="28" s="1"/>
  <c r="EK2" i="28" s="1"/>
  <c r="DK213" i="28"/>
  <c r="DK216" i="28" s="1"/>
  <c r="EJ2" i="28" s="1"/>
  <c r="EE213" i="28"/>
  <c r="EF213" i="28"/>
  <c r="EG213" i="28"/>
  <c r="DM213" i="28"/>
  <c r="DM216" i="28" s="1"/>
  <c r="EL2" i="28" s="1"/>
  <c r="J31" i="62" s="1"/>
  <c r="DO213" i="28"/>
  <c r="DO216" i="28" s="1"/>
  <c r="EN4" i="28" s="1"/>
  <c r="DP213" i="28"/>
  <c r="DP216" i="28" s="1"/>
  <c r="EO4" i="28" s="1"/>
  <c r="DT213" i="28"/>
  <c r="DU213" i="28"/>
  <c r="DS213" i="28"/>
  <c r="DN213" i="28"/>
  <c r="DN216" i="28" s="1"/>
  <c r="EM2" i="28" s="1"/>
  <c r="DR213" i="28"/>
  <c r="DR216" i="28" s="1"/>
  <c r="EQ4" i="28" s="1"/>
  <c r="CS213" i="28"/>
  <c r="CR213" i="28"/>
  <c r="CT213" i="28"/>
  <c r="CM230" i="28"/>
  <c r="CM198" i="28"/>
  <c r="CM174" i="28"/>
  <c r="CM94" i="28"/>
  <c r="CM38" i="28"/>
  <c r="CM30" i="28"/>
  <c r="CM6" i="28"/>
  <c r="CM222" i="28"/>
  <c r="CM249" i="28"/>
  <c r="CM121" i="28"/>
  <c r="CM89" i="28"/>
  <c r="CM57" i="28"/>
  <c r="CM25" i="28"/>
  <c r="CM22" i="28"/>
  <c r="CM241" i="28"/>
  <c r="CM169" i="28"/>
  <c r="CM137" i="28"/>
  <c r="CM113" i="28"/>
  <c r="CM86" i="28"/>
  <c r="CM233" i="28"/>
  <c r="CM132" i="28"/>
  <c r="CM105" i="28"/>
  <c r="CM73" i="28"/>
  <c r="CM129" i="28"/>
  <c r="CM41" i="28"/>
  <c r="CM9" i="28"/>
  <c r="CM225" i="28"/>
  <c r="CM153" i="28"/>
  <c r="CM197" i="28"/>
  <c r="CM117" i="28"/>
  <c r="CM205" i="28"/>
  <c r="CM157" i="28"/>
  <c r="CM109" i="28"/>
  <c r="CM69" i="28"/>
  <c r="CM29" i="28"/>
  <c r="CM179" i="28"/>
  <c r="CM253" i="28"/>
  <c r="CM221" i="28"/>
  <c r="CM165" i="28"/>
  <c r="CM133" i="28"/>
  <c r="CM85" i="28"/>
  <c r="CM53" i="28"/>
  <c r="CM21" i="28"/>
  <c r="CM243" i="28"/>
  <c r="CM195" i="28"/>
  <c r="CM28" i="28"/>
  <c r="CM227" i="28"/>
  <c r="CM148" i="28"/>
  <c r="CM237" i="28"/>
  <c r="CM213" i="28"/>
  <c r="CM173" i="28"/>
  <c r="CM141" i="28"/>
  <c r="CM77" i="28"/>
  <c r="CM37" i="28"/>
  <c r="CM76" i="28"/>
  <c r="CM115" i="28"/>
  <c r="CM216" i="28"/>
  <c r="CM92" i="28"/>
  <c r="CM111" i="28"/>
  <c r="CM232" i="28"/>
  <c r="CM200" i="28"/>
  <c r="CM64" i="28"/>
  <c r="CM245" i="28"/>
  <c r="CM189" i="28"/>
  <c r="CM149" i="28"/>
  <c r="CM101" i="28"/>
  <c r="CM61" i="28"/>
  <c r="CM5" i="28"/>
  <c r="CM178" i="28"/>
  <c r="CM229" i="28"/>
  <c r="CM181" i="28"/>
  <c r="CM125" i="28"/>
  <c r="CM93" i="28"/>
  <c r="CM45" i="28"/>
  <c r="CM13" i="28"/>
  <c r="CM252" i="28"/>
  <c r="CM244" i="28"/>
  <c r="CM236" i="28"/>
  <c r="CM228" i="28"/>
  <c r="CM220" i="28"/>
  <c r="CM212" i="28"/>
  <c r="CM204" i="28"/>
  <c r="CM196" i="28"/>
  <c r="CM180" i="28"/>
  <c r="CM164" i="28"/>
  <c r="CM140" i="28"/>
  <c r="CM116" i="28"/>
  <c r="CM108" i="28"/>
  <c r="CM44" i="28"/>
  <c r="CM20" i="28"/>
  <c r="CM12" i="28"/>
  <c r="CM2" i="28"/>
  <c r="CM251" i="28"/>
  <c r="CM211" i="28"/>
  <c r="CM203" i="28"/>
  <c r="CM163" i="28"/>
  <c r="CM147" i="28"/>
  <c r="CM131" i="28"/>
  <c r="CM107" i="28"/>
  <c r="CM99" i="28"/>
  <c r="CM83" i="28"/>
  <c r="CM75" i="28"/>
  <c r="CM67" i="28"/>
  <c r="CM51" i="28"/>
  <c r="CM43" i="28"/>
  <c r="CM35" i="28"/>
  <c r="CM19" i="28"/>
  <c r="CM11" i="28"/>
  <c r="CM3" i="28"/>
  <c r="CM250" i="28"/>
  <c r="CM234" i="28"/>
  <c r="CM218" i="28"/>
  <c r="CM202" i="28"/>
  <c r="CM186" i="28"/>
  <c r="CM170" i="28"/>
  <c r="CM162" i="28"/>
  <c r="CM154" i="28"/>
  <c r="CM138" i="28"/>
  <c r="CM130" i="28"/>
  <c r="CM122" i="28"/>
  <c r="CM106" i="28"/>
  <c r="CM98" i="28"/>
  <c r="CM90" i="28"/>
  <c r="CM74" i="28"/>
  <c r="CM66" i="28"/>
  <c r="CM58" i="28"/>
  <c r="CM42" i="28"/>
  <c r="CM34" i="28"/>
  <c r="CM26" i="28"/>
  <c r="CM10" i="28"/>
  <c r="CM201" i="28"/>
  <c r="CM185" i="28"/>
  <c r="CM33" i="28"/>
  <c r="CI139" i="28"/>
  <c r="CI211" i="28"/>
  <c r="CI256" i="28"/>
  <c r="CI248" i="28"/>
  <c r="CI240" i="28"/>
  <c r="CI93" i="28"/>
  <c r="CI221" i="28"/>
  <c r="CI254" i="28"/>
  <c r="CI128" i="28"/>
  <c r="CI120" i="28"/>
  <c r="CI147" i="28"/>
  <c r="CI148" i="28"/>
  <c r="CI251" i="28"/>
  <c r="CI140" i="28"/>
  <c r="CI12" i="28"/>
  <c r="CI161" i="28"/>
  <c r="CI257" i="28"/>
  <c r="CI241" i="28"/>
  <c r="CI225" i="28"/>
  <c r="CI217" i="28"/>
  <c r="CI209" i="28"/>
  <c r="CI193" i="28"/>
  <c r="CI177" i="28"/>
  <c r="CI145" i="28"/>
  <c r="CI201" i="28"/>
  <c r="CI134" i="28"/>
  <c r="CA213" i="28"/>
  <c r="CA219" i="28" s="1"/>
  <c r="CC213" i="28"/>
  <c r="CC219" i="28" s="1"/>
  <c r="CB213" i="28"/>
  <c r="CB219" i="28" s="1"/>
  <c r="M264" i="28"/>
  <c r="L264" i="28"/>
  <c r="K264" i="28"/>
  <c r="BR4" i="28"/>
  <c r="BS4" i="28" s="1"/>
  <c r="BR5" i="28"/>
  <c r="BS5" i="28" s="1"/>
  <c r="BR6" i="28"/>
  <c r="BS6" i="28" s="1"/>
  <c r="BR7" i="28"/>
  <c r="BS7" i="28" s="1"/>
  <c r="BR8" i="28"/>
  <c r="BS8" i="28" s="1"/>
  <c r="BR9" i="28"/>
  <c r="BS9" i="28" s="1"/>
  <c r="BR10" i="28"/>
  <c r="BS10" i="28" s="1"/>
  <c r="BT10" i="28" s="1"/>
  <c r="BR11" i="28"/>
  <c r="BS11" i="28" s="1"/>
  <c r="BR12" i="28"/>
  <c r="BS12" i="28" s="1"/>
  <c r="BR13" i="28"/>
  <c r="BS13" i="28" s="1"/>
  <c r="BR14" i="28"/>
  <c r="BS14" i="28" s="1"/>
  <c r="BR15" i="28"/>
  <c r="BS15" i="28" s="1"/>
  <c r="BR16" i="28"/>
  <c r="BS16" i="28" s="1"/>
  <c r="BR17" i="28"/>
  <c r="BS17" i="28" s="1"/>
  <c r="BR18" i="28"/>
  <c r="BS18" i="28" s="1"/>
  <c r="BT18" i="28" s="1"/>
  <c r="BR19" i="28"/>
  <c r="BS19" i="28" s="1"/>
  <c r="BR20" i="28"/>
  <c r="BS20" i="28" s="1"/>
  <c r="BR21" i="28"/>
  <c r="BS21" i="28" s="1"/>
  <c r="BR22" i="28"/>
  <c r="BS22" i="28" s="1"/>
  <c r="BR23" i="28"/>
  <c r="BS23" i="28" s="1"/>
  <c r="BR24" i="28"/>
  <c r="BS24" i="28" s="1"/>
  <c r="BR25" i="28"/>
  <c r="BS25" i="28" s="1"/>
  <c r="BR26" i="28"/>
  <c r="BS26" i="28" s="1"/>
  <c r="BT26" i="28" s="1"/>
  <c r="BR27" i="28"/>
  <c r="BS27" i="28" s="1"/>
  <c r="BR28" i="28"/>
  <c r="BS28" i="28" s="1"/>
  <c r="BR29" i="28"/>
  <c r="BS29" i="28" s="1"/>
  <c r="BR30" i="28"/>
  <c r="BS30" i="28" s="1"/>
  <c r="BR31" i="28"/>
  <c r="BS31" i="28" s="1"/>
  <c r="BR32" i="28"/>
  <c r="BS32" i="28" s="1"/>
  <c r="BR33" i="28"/>
  <c r="BS33" i="28" s="1"/>
  <c r="BR34" i="28"/>
  <c r="BS34" i="28" s="1"/>
  <c r="BT34" i="28" s="1"/>
  <c r="BR35" i="28"/>
  <c r="BS35" i="28" s="1"/>
  <c r="BR36" i="28"/>
  <c r="BS36" i="28" s="1"/>
  <c r="BR37" i="28"/>
  <c r="BS37" i="28" s="1"/>
  <c r="BR38" i="28"/>
  <c r="BS38" i="28" s="1"/>
  <c r="BR39" i="28"/>
  <c r="BS39" i="28" s="1"/>
  <c r="BR40" i="28"/>
  <c r="BS40" i="28" s="1"/>
  <c r="BR41" i="28"/>
  <c r="BS41" i="28" s="1"/>
  <c r="BR42" i="28"/>
  <c r="BS42" i="28" s="1"/>
  <c r="BT42" i="28" s="1"/>
  <c r="BR43" i="28"/>
  <c r="BS43" i="28" s="1"/>
  <c r="BR44" i="28"/>
  <c r="BS44" i="28" s="1"/>
  <c r="BR45" i="28"/>
  <c r="BS45" i="28" s="1"/>
  <c r="BR46" i="28"/>
  <c r="BS46" i="28" s="1"/>
  <c r="BR47" i="28"/>
  <c r="BS47" i="28" s="1"/>
  <c r="BR48" i="28"/>
  <c r="BS48" i="28" s="1"/>
  <c r="BR49" i="28"/>
  <c r="BS49" i="28" s="1"/>
  <c r="BR50" i="28"/>
  <c r="BS50" i="28" s="1"/>
  <c r="BT50" i="28" s="1"/>
  <c r="BR51" i="28"/>
  <c r="BS51" i="28" s="1"/>
  <c r="BR52" i="28"/>
  <c r="BS52" i="28" s="1"/>
  <c r="BR53" i="28"/>
  <c r="BS53" i="28" s="1"/>
  <c r="BR54" i="28"/>
  <c r="BS54" i="28" s="1"/>
  <c r="BR55" i="28"/>
  <c r="BS55" i="28" s="1"/>
  <c r="BR56" i="28"/>
  <c r="BS56" i="28" s="1"/>
  <c r="BR57" i="28"/>
  <c r="BS57" i="28" s="1"/>
  <c r="BT57" i="28" s="1"/>
  <c r="BR58" i="28"/>
  <c r="BS58" i="28" s="1"/>
  <c r="BT58" i="28" s="1"/>
  <c r="BR59" i="28"/>
  <c r="BS59" i="28" s="1"/>
  <c r="BR60" i="28"/>
  <c r="BS60" i="28" s="1"/>
  <c r="BR61" i="28"/>
  <c r="BS61" i="28" s="1"/>
  <c r="BR62" i="28"/>
  <c r="BS62" i="28" s="1"/>
  <c r="BR63" i="28"/>
  <c r="BS63" i="28" s="1"/>
  <c r="BR64" i="28"/>
  <c r="BS64" i="28" s="1"/>
  <c r="BR65" i="28"/>
  <c r="BS65" i="28" s="1"/>
  <c r="BR66" i="28"/>
  <c r="BS66" i="28" s="1"/>
  <c r="BT66" i="28" s="1"/>
  <c r="BR67" i="28"/>
  <c r="BS67" i="28" s="1"/>
  <c r="BR68" i="28"/>
  <c r="BS68" i="28" s="1"/>
  <c r="BR69" i="28"/>
  <c r="BS69" i="28" s="1"/>
  <c r="BR70" i="28"/>
  <c r="BS70" i="28" s="1"/>
  <c r="BR71" i="28"/>
  <c r="BS71" i="28" s="1"/>
  <c r="BR72" i="28"/>
  <c r="BS72" i="28" s="1"/>
  <c r="BR73" i="28"/>
  <c r="BS73" i="28" s="1"/>
  <c r="BR74" i="28"/>
  <c r="BS74" i="28" s="1"/>
  <c r="BT74" i="28" s="1"/>
  <c r="BR75" i="28"/>
  <c r="BS75" i="28" s="1"/>
  <c r="BR76" i="28"/>
  <c r="BS76" i="28" s="1"/>
  <c r="BR77" i="28"/>
  <c r="BS77" i="28" s="1"/>
  <c r="BR78" i="28"/>
  <c r="BS78" i="28" s="1"/>
  <c r="BR79" i="28"/>
  <c r="BS79" i="28" s="1"/>
  <c r="BR80" i="28"/>
  <c r="BS80" i="28" s="1"/>
  <c r="BR81" i="28"/>
  <c r="BS81" i="28" s="1"/>
  <c r="BR82" i="28"/>
  <c r="BS82" i="28" s="1"/>
  <c r="BT82" i="28" s="1"/>
  <c r="BR83" i="28"/>
  <c r="BS83" i="28" s="1"/>
  <c r="BR84" i="28"/>
  <c r="BS84" i="28" s="1"/>
  <c r="BR85" i="28"/>
  <c r="BS85" i="28" s="1"/>
  <c r="BR86" i="28"/>
  <c r="BS86" i="28" s="1"/>
  <c r="BR87" i="28"/>
  <c r="BS87" i="28" s="1"/>
  <c r="BR88" i="28"/>
  <c r="BS88" i="28" s="1"/>
  <c r="BR89" i="28"/>
  <c r="BS89" i="28" s="1"/>
  <c r="BR90" i="28"/>
  <c r="BS90" i="28" s="1"/>
  <c r="BT90" i="28" s="1"/>
  <c r="BR91" i="28"/>
  <c r="BS91" i="28" s="1"/>
  <c r="BR92" i="28"/>
  <c r="BS92" i="28" s="1"/>
  <c r="BR94" i="28"/>
  <c r="BS94" i="28" s="1"/>
  <c r="BR95" i="28"/>
  <c r="BS95" i="28" s="1"/>
  <c r="BR96" i="28"/>
  <c r="BS96" i="28" s="1"/>
  <c r="BR97" i="28"/>
  <c r="BS97" i="28" s="1"/>
  <c r="BR98" i="28"/>
  <c r="BS98" i="28" s="1"/>
  <c r="BT98" i="28" s="1"/>
  <c r="BR99" i="28"/>
  <c r="BS99" i="28" s="1"/>
  <c r="BR100" i="28"/>
  <c r="BS100" i="28" s="1"/>
  <c r="BR101" i="28"/>
  <c r="BS101" i="28" s="1"/>
  <c r="BR102" i="28"/>
  <c r="BS102" i="28" s="1"/>
  <c r="BR103" i="28"/>
  <c r="BS103" i="28" s="1"/>
  <c r="BR104" i="28"/>
  <c r="BS104" i="28" s="1"/>
  <c r="BR105" i="28"/>
  <c r="BS105" i="28" s="1"/>
  <c r="BR106" i="28"/>
  <c r="BS106" i="28" s="1"/>
  <c r="BT106" i="28" s="1"/>
  <c r="BR107" i="28"/>
  <c r="BS107" i="28" s="1"/>
  <c r="BR108" i="28"/>
  <c r="BS108" i="28" s="1"/>
  <c r="BR109" i="28"/>
  <c r="BS109" i="28" s="1"/>
  <c r="BR110" i="28"/>
  <c r="BS110" i="28" s="1"/>
  <c r="BR111" i="28"/>
  <c r="BS111" i="28" s="1"/>
  <c r="BR112" i="28"/>
  <c r="BS112" i="28" s="1"/>
  <c r="BR113" i="28"/>
  <c r="BS113" i="28" s="1"/>
  <c r="BR114" i="28"/>
  <c r="BS114" i="28" s="1"/>
  <c r="BT114" i="28" s="1"/>
  <c r="BR115" i="28"/>
  <c r="BS115" i="28" s="1"/>
  <c r="BR116" i="28"/>
  <c r="BS116" i="28" s="1"/>
  <c r="BR117" i="28"/>
  <c r="BS117" i="28" s="1"/>
  <c r="BR118" i="28"/>
  <c r="BS118" i="28" s="1"/>
  <c r="BR119" i="28"/>
  <c r="BS119" i="28" s="1"/>
  <c r="BR120" i="28"/>
  <c r="BS120" i="28" s="1"/>
  <c r="BR121" i="28"/>
  <c r="BS121" i="28" s="1"/>
  <c r="BT121" i="28" s="1"/>
  <c r="BR122" i="28"/>
  <c r="BS122" i="28" s="1"/>
  <c r="BT122" i="28" s="1"/>
  <c r="BR123" i="28"/>
  <c r="BS123" i="28" s="1"/>
  <c r="BR124" i="28"/>
  <c r="BS124" i="28" s="1"/>
  <c r="BR125" i="28"/>
  <c r="BS125" i="28" s="1"/>
  <c r="BR126" i="28"/>
  <c r="BS126" i="28" s="1"/>
  <c r="BR127" i="28"/>
  <c r="BS127" i="28" s="1"/>
  <c r="BR128" i="28"/>
  <c r="BS128" i="28" s="1"/>
  <c r="BR129" i="28"/>
  <c r="BS129" i="28" s="1"/>
  <c r="BR130" i="28"/>
  <c r="BS130" i="28" s="1"/>
  <c r="BT130" i="28" s="1"/>
  <c r="BR131" i="28"/>
  <c r="BS131" i="28" s="1"/>
  <c r="BR132" i="28"/>
  <c r="BS132" i="28" s="1"/>
  <c r="BR133" i="28"/>
  <c r="BS133" i="28" s="1"/>
  <c r="BR134" i="28"/>
  <c r="BS134" i="28" s="1"/>
  <c r="BR135" i="28"/>
  <c r="BS135" i="28" s="1"/>
  <c r="BR136" i="28"/>
  <c r="BS136" i="28" s="1"/>
  <c r="BR137" i="28"/>
  <c r="BS137" i="28" s="1"/>
  <c r="BR138" i="28"/>
  <c r="BS138" i="28" s="1"/>
  <c r="BT138" i="28" s="1"/>
  <c r="BR139" i="28"/>
  <c r="BS139" i="28" s="1"/>
  <c r="BR140" i="28"/>
  <c r="BS140" i="28" s="1"/>
  <c r="BR141" i="28"/>
  <c r="BS141" i="28" s="1"/>
  <c r="BR142" i="28"/>
  <c r="BS142" i="28" s="1"/>
  <c r="BR143" i="28"/>
  <c r="BS143" i="28" s="1"/>
  <c r="BR144" i="28"/>
  <c r="BS144" i="28" s="1"/>
  <c r="BR145" i="28"/>
  <c r="BS145" i="28" s="1"/>
  <c r="BR146" i="28"/>
  <c r="BS146" i="28" s="1"/>
  <c r="BT146" i="28" s="1"/>
  <c r="BR147" i="28"/>
  <c r="BS147" i="28" s="1"/>
  <c r="BR148" i="28"/>
  <c r="BS148" i="28" s="1"/>
  <c r="BR149" i="28"/>
  <c r="BS149" i="28" s="1"/>
  <c r="BR150" i="28"/>
  <c r="BS150" i="28" s="1"/>
  <c r="BR151" i="28"/>
  <c r="BS151" i="28" s="1"/>
  <c r="BR152" i="28"/>
  <c r="BS152" i="28" s="1"/>
  <c r="BR153" i="28"/>
  <c r="BS153" i="28" s="1"/>
  <c r="BR154" i="28"/>
  <c r="BS154" i="28" s="1"/>
  <c r="BR155" i="28"/>
  <c r="BS155" i="28" s="1"/>
  <c r="BR156" i="28"/>
  <c r="BS156" i="28" s="1"/>
  <c r="BR157" i="28"/>
  <c r="BS157" i="28" s="1"/>
  <c r="BR158" i="28"/>
  <c r="BS158" i="28" s="1"/>
  <c r="BR159" i="28"/>
  <c r="BS159" i="28" s="1"/>
  <c r="BR160" i="28"/>
  <c r="BS160" i="28" s="1"/>
  <c r="BR161" i="28"/>
  <c r="BS161" i="28" s="1"/>
  <c r="BT161" i="28" s="1"/>
  <c r="BR162" i="28"/>
  <c r="BS162" i="28" s="1"/>
  <c r="BR163" i="28"/>
  <c r="BS163" i="28" s="1"/>
  <c r="BR164" i="28"/>
  <c r="BS164" i="28" s="1"/>
  <c r="BR165" i="28"/>
  <c r="BS165" i="28" s="1"/>
  <c r="BR166" i="28"/>
  <c r="BS166" i="28" s="1"/>
  <c r="BR167" i="28"/>
  <c r="BS167" i="28" s="1"/>
  <c r="BR168" i="28"/>
  <c r="BS168" i="28" s="1"/>
  <c r="BR169" i="28"/>
  <c r="BS169" i="28" s="1"/>
  <c r="BR170" i="28"/>
  <c r="BS170" i="28" s="1"/>
  <c r="BR171" i="28"/>
  <c r="BS171" i="28" s="1"/>
  <c r="BR172" i="28"/>
  <c r="BS172" i="28" s="1"/>
  <c r="BR173" i="28"/>
  <c r="BS173" i="28" s="1"/>
  <c r="BR174" i="28"/>
  <c r="BS174" i="28" s="1"/>
  <c r="BR175" i="28"/>
  <c r="BS175" i="28" s="1"/>
  <c r="BR176" i="28"/>
  <c r="BS176" i="28" s="1"/>
  <c r="BR177" i="28"/>
  <c r="BS177" i="28" s="1"/>
  <c r="BR178" i="28"/>
  <c r="BS178" i="28" s="1"/>
  <c r="BR179" i="28"/>
  <c r="BS179" i="28" s="1"/>
  <c r="BR180" i="28"/>
  <c r="BS180" i="28" s="1"/>
  <c r="BR181" i="28"/>
  <c r="BS181" i="28" s="1"/>
  <c r="BR182" i="28"/>
  <c r="BS182" i="28" s="1"/>
  <c r="BR183" i="28"/>
  <c r="BS183" i="28" s="1"/>
  <c r="BR184" i="28"/>
  <c r="BS184" i="28" s="1"/>
  <c r="BR185" i="28"/>
  <c r="BS185" i="28" s="1"/>
  <c r="BR186" i="28"/>
  <c r="BS186" i="28" s="1"/>
  <c r="BR187" i="28"/>
  <c r="BS187" i="28" s="1"/>
  <c r="BR188" i="28"/>
  <c r="BS188" i="28" s="1"/>
  <c r="BR189" i="28"/>
  <c r="BS189" i="28" s="1"/>
  <c r="BR190" i="28"/>
  <c r="BS190" i="28" s="1"/>
  <c r="BR191" i="28"/>
  <c r="BS191" i="28" s="1"/>
  <c r="BR192" i="28"/>
  <c r="BS192" i="28" s="1"/>
  <c r="BR193" i="28"/>
  <c r="BS193" i="28" s="1"/>
  <c r="BR194" i="28"/>
  <c r="BS194" i="28" s="1"/>
  <c r="BR195" i="28"/>
  <c r="BS195" i="28" s="1"/>
  <c r="BR196" i="28"/>
  <c r="BS196" i="28" s="1"/>
  <c r="BR197" i="28"/>
  <c r="BS197" i="28" s="1"/>
  <c r="BR198" i="28"/>
  <c r="BS198" i="28" s="1"/>
  <c r="BR199" i="28"/>
  <c r="BS199" i="28" s="1"/>
  <c r="BR200" i="28"/>
  <c r="BS200" i="28" s="1"/>
  <c r="BR201" i="28"/>
  <c r="BS201" i="28" s="1"/>
  <c r="BR202" i="28"/>
  <c r="BS202" i="28" s="1"/>
  <c r="BR203" i="28"/>
  <c r="BS203" i="28" s="1"/>
  <c r="BR204" i="28"/>
  <c r="BS204" i="28" s="1"/>
  <c r="BR205" i="28"/>
  <c r="BS205" i="28" s="1"/>
  <c r="BR206" i="28"/>
  <c r="BS206" i="28" s="1"/>
  <c r="BR207" i="28"/>
  <c r="BS207" i="28" s="1"/>
  <c r="BR208" i="28"/>
  <c r="BS208" i="28" s="1"/>
  <c r="BR209" i="28"/>
  <c r="BS209" i="28" s="1"/>
  <c r="BR210" i="28"/>
  <c r="BS210" i="28" s="1"/>
  <c r="BR211" i="28"/>
  <c r="BS211" i="28" s="1"/>
  <c r="BR212" i="28"/>
  <c r="BS212" i="28" s="1"/>
  <c r="BR213" i="28"/>
  <c r="BS213" i="28" s="1"/>
  <c r="BR214" i="28"/>
  <c r="BS214" i="28" s="1"/>
  <c r="BR215" i="28"/>
  <c r="BS215" i="28" s="1"/>
  <c r="BR216" i="28"/>
  <c r="BS216" i="28" s="1"/>
  <c r="BR217" i="28"/>
  <c r="BS217" i="28" s="1"/>
  <c r="BR218" i="28"/>
  <c r="BS218" i="28" s="1"/>
  <c r="BR219" i="28"/>
  <c r="BS219" i="28" s="1"/>
  <c r="BR220" i="28"/>
  <c r="BS220" i="28" s="1"/>
  <c r="BR221" i="28"/>
  <c r="BS221" i="28" s="1"/>
  <c r="BR222" i="28"/>
  <c r="BS222" i="28" s="1"/>
  <c r="BR223" i="28"/>
  <c r="BS223" i="28" s="1"/>
  <c r="BR224" i="28"/>
  <c r="BS224" i="28" s="1"/>
  <c r="BR225" i="28"/>
  <c r="BS225" i="28" s="1"/>
  <c r="BR226" i="28"/>
  <c r="BS226" i="28" s="1"/>
  <c r="BR227" i="28"/>
  <c r="BS227" i="28" s="1"/>
  <c r="BR228" i="28"/>
  <c r="BS228" i="28" s="1"/>
  <c r="BR229" i="28"/>
  <c r="BS229" i="28" s="1"/>
  <c r="BR230" i="28"/>
  <c r="BS230" i="28" s="1"/>
  <c r="BR231" i="28"/>
  <c r="BS231" i="28" s="1"/>
  <c r="BR232" i="28"/>
  <c r="BS232" i="28" s="1"/>
  <c r="BR233" i="28"/>
  <c r="BS233" i="28" s="1"/>
  <c r="BR234" i="28"/>
  <c r="BS234" i="28" s="1"/>
  <c r="BR235" i="28"/>
  <c r="BS235" i="28" s="1"/>
  <c r="BR236" i="28"/>
  <c r="BS236" i="28" s="1"/>
  <c r="BR237" i="28"/>
  <c r="BS237" i="28" s="1"/>
  <c r="BR238" i="28"/>
  <c r="BS238" i="28" s="1"/>
  <c r="BR239" i="28"/>
  <c r="BS239" i="28" s="1"/>
  <c r="BR240" i="28"/>
  <c r="BS240" i="28" s="1"/>
  <c r="BR241" i="28"/>
  <c r="BS241" i="28" s="1"/>
  <c r="BR242" i="28"/>
  <c r="BS242" i="28" s="1"/>
  <c r="BR243" i="28"/>
  <c r="BS243" i="28" s="1"/>
  <c r="BR244" i="28"/>
  <c r="BS244" i="28" s="1"/>
  <c r="BR245" i="28"/>
  <c r="BS245" i="28" s="1"/>
  <c r="BR246" i="28"/>
  <c r="BS246" i="28" s="1"/>
  <c r="BR247" i="28"/>
  <c r="BS247" i="28" s="1"/>
  <c r="BR248" i="28"/>
  <c r="BS248" i="28" s="1"/>
  <c r="BR249" i="28"/>
  <c r="BS249" i="28" s="1"/>
  <c r="BR250" i="28"/>
  <c r="BS250" i="28" s="1"/>
  <c r="BR251" i="28"/>
  <c r="BS251" i="28" s="1"/>
  <c r="BR252" i="28"/>
  <c r="BS252" i="28" s="1"/>
  <c r="BR253" i="28"/>
  <c r="BS253" i="28" s="1"/>
  <c r="BR254" i="28"/>
  <c r="BS254" i="28" s="1"/>
  <c r="BR255" i="28"/>
  <c r="BS255" i="28" s="1"/>
  <c r="BR256" i="28"/>
  <c r="BS256" i="28" s="1"/>
  <c r="BR257" i="28"/>
  <c r="BS257" i="28" s="1"/>
  <c r="BR258" i="28"/>
  <c r="BS258" i="28" s="1"/>
  <c r="BR259" i="28"/>
  <c r="BS259" i="28" s="1"/>
  <c r="BR3" i="28"/>
  <c r="BO3" i="28"/>
  <c r="BN3" i="28"/>
  <c r="BM3" i="28"/>
  <c r="J7" i="42"/>
  <c r="BE4" i="28"/>
  <c r="BE5" i="28"/>
  <c r="BE6" i="28"/>
  <c r="BE7" i="28"/>
  <c r="BE8" i="28"/>
  <c r="BE9" i="28"/>
  <c r="BE10" i="28"/>
  <c r="BE11" i="28"/>
  <c r="BE12" i="28"/>
  <c r="BE13" i="28"/>
  <c r="BE14" i="28"/>
  <c r="BE15" i="28"/>
  <c r="BE16" i="28"/>
  <c r="BE17" i="28"/>
  <c r="BE18" i="28"/>
  <c r="BE19" i="28"/>
  <c r="BE20" i="28"/>
  <c r="BE21" i="28"/>
  <c r="BE22" i="28"/>
  <c r="BE23" i="28"/>
  <c r="BE24" i="28"/>
  <c r="BE25" i="28"/>
  <c r="BE26" i="28"/>
  <c r="BE27" i="28"/>
  <c r="BE28" i="28"/>
  <c r="BE29" i="28"/>
  <c r="BE30" i="28"/>
  <c r="BE31" i="28"/>
  <c r="BE32" i="28"/>
  <c r="BE33" i="28"/>
  <c r="BE34" i="28"/>
  <c r="BE35" i="28"/>
  <c r="BE36" i="28"/>
  <c r="BE37" i="28"/>
  <c r="BE38" i="28"/>
  <c r="BE39" i="28"/>
  <c r="BE40" i="28"/>
  <c r="BE41" i="28"/>
  <c r="BE42" i="28"/>
  <c r="BE43" i="28"/>
  <c r="BE44" i="28"/>
  <c r="BE45" i="28"/>
  <c r="BE46" i="28"/>
  <c r="BE47" i="28"/>
  <c r="BE48" i="28"/>
  <c r="BE49" i="28"/>
  <c r="BE50" i="28"/>
  <c r="BE51" i="28"/>
  <c r="BE52" i="28"/>
  <c r="BE53" i="28"/>
  <c r="BE54" i="28"/>
  <c r="BE55" i="28"/>
  <c r="BE56" i="28"/>
  <c r="BE57" i="28"/>
  <c r="BE58" i="28"/>
  <c r="BE59" i="28"/>
  <c r="BE60" i="28"/>
  <c r="BE61" i="28"/>
  <c r="BE62" i="28"/>
  <c r="BE63" i="28"/>
  <c r="BE64" i="28"/>
  <c r="BE65" i="28"/>
  <c r="BE66" i="28"/>
  <c r="BE67" i="28"/>
  <c r="BE68" i="28"/>
  <c r="BE69" i="28"/>
  <c r="BE70" i="28"/>
  <c r="BE71" i="28"/>
  <c r="BE72" i="28"/>
  <c r="BE73" i="28"/>
  <c r="BE74" i="28"/>
  <c r="BE75" i="28"/>
  <c r="BE76" i="28"/>
  <c r="BE77" i="28"/>
  <c r="BE78" i="28"/>
  <c r="BE79" i="28"/>
  <c r="BE80" i="28"/>
  <c r="BE81" i="28"/>
  <c r="BE82" i="28"/>
  <c r="BE83" i="28"/>
  <c r="BE84" i="28"/>
  <c r="BE85" i="28"/>
  <c r="BE86" i="28"/>
  <c r="BE87" i="28"/>
  <c r="BE88" i="28"/>
  <c r="BE89" i="28"/>
  <c r="BE90" i="28"/>
  <c r="BE91" i="28"/>
  <c r="BE92" i="28"/>
  <c r="BE93" i="28"/>
  <c r="BE94" i="28"/>
  <c r="BE95" i="28"/>
  <c r="BE96" i="28"/>
  <c r="BE97" i="28"/>
  <c r="BE98" i="28"/>
  <c r="BE99" i="28"/>
  <c r="BE100" i="28"/>
  <c r="BE101" i="28"/>
  <c r="BE102" i="28"/>
  <c r="BE103" i="28"/>
  <c r="BE104" i="28"/>
  <c r="BE105" i="28"/>
  <c r="BE106" i="28"/>
  <c r="BE107" i="28"/>
  <c r="BE108" i="28"/>
  <c r="BE109" i="28"/>
  <c r="BE110" i="28"/>
  <c r="BE111" i="28"/>
  <c r="BE112" i="28"/>
  <c r="BE113" i="28"/>
  <c r="BE114" i="28"/>
  <c r="BE115" i="28"/>
  <c r="BE116" i="28"/>
  <c r="BE117" i="28"/>
  <c r="BE118" i="28"/>
  <c r="BE119" i="28"/>
  <c r="BE120" i="28"/>
  <c r="BE121" i="28"/>
  <c r="BE122" i="28"/>
  <c r="BE123" i="28"/>
  <c r="BE124" i="28"/>
  <c r="BE125" i="28"/>
  <c r="BE126" i="28"/>
  <c r="BE127" i="28"/>
  <c r="BE128" i="28"/>
  <c r="BE129" i="28"/>
  <c r="BE130" i="28"/>
  <c r="BE131" i="28"/>
  <c r="BE132" i="28"/>
  <c r="BE133" i="28"/>
  <c r="BE134" i="28"/>
  <c r="BE135" i="28"/>
  <c r="BE136" i="28"/>
  <c r="BE137" i="28"/>
  <c r="BE138" i="28"/>
  <c r="BE139" i="28"/>
  <c r="BE140" i="28"/>
  <c r="BE141" i="28"/>
  <c r="BE142" i="28"/>
  <c r="BE143" i="28"/>
  <c r="BE144" i="28"/>
  <c r="BE145" i="28"/>
  <c r="BE146" i="28"/>
  <c r="BE147" i="28"/>
  <c r="BE148" i="28"/>
  <c r="BE149" i="28"/>
  <c r="BE150" i="28"/>
  <c r="BE151" i="28"/>
  <c r="BE152" i="28"/>
  <c r="BE153" i="28"/>
  <c r="BE154" i="28"/>
  <c r="BE155" i="28"/>
  <c r="BE156" i="28"/>
  <c r="BE157" i="28"/>
  <c r="BE158" i="28"/>
  <c r="BE159" i="28"/>
  <c r="BE160" i="28"/>
  <c r="BE161" i="28"/>
  <c r="BE162" i="28"/>
  <c r="BE163" i="28"/>
  <c r="BE164" i="28"/>
  <c r="BE165" i="28"/>
  <c r="BE166" i="28"/>
  <c r="BE167" i="28"/>
  <c r="BE168" i="28"/>
  <c r="BE169" i="28"/>
  <c r="BE170" i="28"/>
  <c r="BE171" i="28"/>
  <c r="BE172" i="28"/>
  <c r="BE173" i="28"/>
  <c r="BE174" i="28"/>
  <c r="BE175" i="28"/>
  <c r="BE176" i="28"/>
  <c r="BE177" i="28"/>
  <c r="BE178" i="28"/>
  <c r="BE179" i="28"/>
  <c r="BE180" i="28"/>
  <c r="BE181" i="28"/>
  <c r="BE182" i="28"/>
  <c r="BE183" i="28"/>
  <c r="BE184" i="28"/>
  <c r="BE185" i="28"/>
  <c r="BE186" i="28"/>
  <c r="BE187" i="28"/>
  <c r="BE188" i="28"/>
  <c r="BE189" i="28"/>
  <c r="BE190" i="28"/>
  <c r="BE191" i="28"/>
  <c r="BE192" i="28"/>
  <c r="BE193" i="28"/>
  <c r="BE194" i="28"/>
  <c r="BE195" i="28"/>
  <c r="BE196" i="28"/>
  <c r="BE197" i="28"/>
  <c r="BE198" i="28"/>
  <c r="BE199" i="28"/>
  <c r="BE200" i="28"/>
  <c r="BE201" i="28"/>
  <c r="BE202" i="28"/>
  <c r="BE203" i="28"/>
  <c r="BE204" i="28"/>
  <c r="BE205" i="28"/>
  <c r="BE206" i="28"/>
  <c r="BE207" i="28"/>
  <c r="BE208" i="28"/>
  <c r="BE209" i="28"/>
  <c r="BE210" i="28"/>
  <c r="BE211" i="28"/>
  <c r="BE212" i="28"/>
  <c r="BE213" i="28"/>
  <c r="BE214" i="28"/>
  <c r="BE215" i="28"/>
  <c r="BE216" i="28"/>
  <c r="BE217" i="28"/>
  <c r="BE218" i="28"/>
  <c r="BE219" i="28"/>
  <c r="BE220" i="28"/>
  <c r="BE221" i="28"/>
  <c r="BE222" i="28"/>
  <c r="BE223" i="28"/>
  <c r="BE224" i="28"/>
  <c r="BE225" i="28"/>
  <c r="BE226" i="28"/>
  <c r="BE227" i="28"/>
  <c r="BE228" i="28"/>
  <c r="BE229" i="28"/>
  <c r="BE230" i="28"/>
  <c r="BE231" i="28"/>
  <c r="BE232" i="28"/>
  <c r="BE233" i="28"/>
  <c r="BE234" i="28"/>
  <c r="BE235" i="28"/>
  <c r="BE236" i="28"/>
  <c r="BE237" i="28"/>
  <c r="BE238" i="28"/>
  <c r="BE239" i="28"/>
  <c r="BE240" i="28"/>
  <c r="BE241" i="28"/>
  <c r="BE242" i="28"/>
  <c r="BE243" i="28"/>
  <c r="BE244" i="28"/>
  <c r="BE245" i="28"/>
  <c r="BE246" i="28"/>
  <c r="BE247" i="28"/>
  <c r="BE248" i="28"/>
  <c r="BE249" i="28"/>
  <c r="BE250" i="28"/>
  <c r="BE251" i="28"/>
  <c r="BE252" i="28"/>
  <c r="BE253" i="28"/>
  <c r="BE254" i="28"/>
  <c r="BE255" i="28"/>
  <c r="BE256" i="28"/>
  <c r="BE257" i="28"/>
  <c r="BE258" i="28"/>
  <c r="BE259" i="28"/>
  <c r="BE3" i="28"/>
  <c r="F13" i="18"/>
  <c r="O31" i="18"/>
  <c r="N31" i="18"/>
  <c r="M31" i="18"/>
  <c r="L31" i="18"/>
  <c r="K31" i="18"/>
  <c r="I31" i="18"/>
  <c r="H31" i="18"/>
  <c r="F31" i="18"/>
  <c r="F26" i="18"/>
  <c r="E26" i="18"/>
  <c r="C26" i="18"/>
  <c r="O8" i="42"/>
  <c r="C264" i="28" s="1"/>
  <c r="AA264" i="28" s="1"/>
  <c r="O9" i="42"/>
  <c r="D264" i="28" s="1"/>
  <c r="O10" i="42"/>
  <c r="E264" i="28" s="1"/>
  <c r="AX264" i="28" s="1"/>
  <c r="O11" i="42"/>
  <c r="A264" i="28" s="1"/>
  <c r="O12" i="42"/>
  <c r="F264" i="28" s="1"/>
  <c r="O13" i="42"/>
  <c r="G264" i="28" s="1"/>
  <c r="O14" i="42"/>
  <c r="H264" i="28" s="1"/>
  <c r="O15" i="42"/>
  <c r="I264" i="28" s="1"/>
  <c r="O16" i="42"/>
  <c r="J264" i="28" s="1"/>
  <c r="O17" i="42"/>
  <c r="A266" i="28" s="1"/>
  <c r="U267" i="28" s="1"/>
  <c r="O18" i="42"/>
  <c r="B266" i="28" s="1"/>
  <c r="AA267" i="28" s="1"/>
  <c r="O7" i="42"/>
  <c r="B264" i="28" s="1"/>
  <c r="R13" i="62"/>
  <c r="Q13" i="62"/>
  <c r="P13" i="62"/>
  <c r="O13" i="62"/>
  <c r="N13" i="62"/>
  <c r="M13" i="62"/>
  <c r="L13" i="62"/>
  <c r="K13" i="62"/>
  <c r="J13" i="62"/>
  <c r="I13" i="62"/>
  <c r="H13" i="62"/>
  <c r="G13" i="62"/>
  <c r="F13" i="62"/>
  <c r="F8" i="62"/>
  <c r="E8" i="62"/>
  <c r="D8" i="62"/>
  <c r="C8" i="62"/>
  <c r="N259" i="28"/>
  <c r="N258" i="28"/>
  <c r="N257" i="28"/>
  <c r="N256" i="28"/>
  <c r="N254" i="28"/>
  <c r="N253" i="28"/>
  <c r="N252" i="28"/>
  <c r="N251" i="28"/>
  <c r="N250" i="28"/>
  <c r="N249" i="28"/>
  <c r="N248" i="28"/>
  <c r="N247" i="28"/>
  <c r="N246" i="28"/>
  <c r="N245" i="28"/>
  <c r="N244" i="28"/>
  <c r="N243" i="28"/>
  <c r="N242" i="28"/>
  <c r="N241" i="28"/>
  <c r="N240" i="28"/>
  <c r="N239" i="28"/>
  <c r="N238" i="28"/>
  <c r="N237" i="28"/>
  <c r="N236" i="28"/>
  <c r="N235" i="28"/>
  <c r="N234" i="28"/>
  <c r="N233" i="28"/>
  <c r="N232" i="28"/>
  <c r="N231" i="28"/>
  <c r="N230" i="28"/>
  <c r="N229" i="28"/>
  <c r="N228" i="28"/>
  <c r="N227" i="28"/>
  <c r="N226" i="28"/>
  <c r="N225" i="28"/>
  <c r="N224" i="28"/>
  <c r="N223" i="28"/>
  <c r="N222" i="28"/>
  <c r="N221" i="28"/>
  <c r="N220" i="28"/>
  <c r="N219" i="28"/>
  <c r="N218" i="28"/>
  <c r="N217" i="28"/>
  <c r="N216" i="28"/>
  <c r="N215" i="28"/>
  <c r="N214" i="28"/>
  <c r="N213" i="28"/>
  <c r="N212" i="28"/>
  <c r="N211" i="28"/>
  <c r="N210" i="28"/>
  <c r="N209" i="28"/>
  <c r="N208" i="28"/>
  <c r="N207" i="28"/>
  <c r="N206" i="28"/>
  <c r="N205" i="28"/>
  <c r="N204" i="28"/>
  <c r="N203" i="28"/>
  <c r="N202" i="28"/>
  <c r="N201" i="28"/>
  <c r="N200" i="28"/>
  <c r="N199" i="28"/>
  <c r="N198" i="28"/>
  <c r="N197" i="28"/>
  <c r="N196" i="28"/>
  <c r="N195" i="28"/>
  <c r="N194" i="28"/>
  <c r="N193" i="28"/>
  <c r="N192" i="28"/>
  <c r="N191" i="28"/>
  <c r="N190" i="28"/>
  <c r="N189" i="28"/>
  <c r="N188" i="28"/>
  <c r="N187" i="28"/>
  <c r="N186" i="28"/>
  <c r="N185" i="28"/>
  <c r="N184" i="28"/>
  <c r="N183" i="28"/>
  <c r="N182" i="28"/>
  <c r="N181" i="28"/>
  <c r="N180" i="28"/>
  <c r="N179" i="28"/>
  <c r="N178" i="28"/>
  <c r="N177" i="28"/>
  <c r="N176" i="28"/>
  <c r="N175" i="28"/>
  <c r="N174" i="28"/>
  <c r="N173" i="28"/>
  <c r="N171" i="28"/>
  <c r="N170" i="28"/>
  <c r="N169" i="28"/>
  <c r="N168" i="28"/>
  <c r="N167" i="28"/>
  <c r="N166" i="28"/>
  <c r="N165" i="28"/>
  <c r="N164" i="28"/>
  <c r="N163" i="28"/>
  <c r="N162" i="28"/>
  <c r="N161" i="28"/>
  <c r="N160" i="28"/>
  <c r="N159" i="28"/>
  <c r="N158" i="28"/>
  <c r="N157" i="28"/>
  <c r="N156" i="28"/>
  <c r="N155" i="28"/>
  <c r="N154" i="28"/>
  <c r="N153" i="28"/>
  <c r="N152" i="28"/>
  <c r="N151" i="28"/>
  <c r="N150" i="28"/>
  <c r="N149" i="28"/>
  <c r="N148" i="28"/>
  <c r="N147" i="28"/>
  <c r="N146" i="28"/>
  <c r="N145" i="28"/>
  <c r="N144" i="28"/>
  <c r="N143" i="28"/>
  <c r="N142" i="28"/>
  <c r="N141" i="28"/>
  <c r="N140" i="28"/>
  <c r="N139" i="28"/>
  <c r="N138" i="28"/>
  <c r="N137" i="28"/>
  <c r="N136" i="28"/>
  <c r="N135" i="28"/>
  <c r="N134" i="28"/>
  <c r="N133" i="28"/>
  <c r="N132" i="28"/>
  <c r="N131" i="28"/>
  <c r="N130" i="28"/>
  <c r="N129" i="28"/>
  <c r="N128" i="28"/>
  <c r="N127" i="28"/>
  <c r="N126" i="28"/>
  <c r="N125" i="28"/>
  <c r="N124" i="28"/>
  <c r="N123" i="28"/>
  <c r="N122" i="28"/>
  <c r="N119" i="28"/>
  <c r="N118" i="28"/>
  <c r="N117" i="28"/>
  <c r="N116" i="28"/>
  <c r="N115" i="28"/>
  <c r="N114" i="28"/>
  <c r="N113" i="28"/>
  <c r="N112" i="28"/>
  <c r="N111" i="28"/>
  <c r="N110" i="28"/>
  <c r="N109" i="28"/>
  <c r="N108" i="28"/>
  <c r="N107" i="28"/>
  <c r="N106" i="28"/>
  <c r="N105" i="28"/>
  <c r="N104" i="28"/>
  <c r="N103" i="28"/>
  <c r="N102" i="28"/>
  <c r="N101" i="28"/>
  <c r="N100" i="28"/>
  <c r="N99" i="28"/>
  <c r="N98" i="28"/>
  <c r="N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N71" i="28"/>
  <c r="N70" i="28"/>
  <c r="N69" i="28"/>
  <c r="N68" i="28"/>
  <c r="N67" i="28"/>
  <c r="N66" i="28"/>
  <c r="N65" i="28"/>
  <c r="N64" i="28"/>
  <c r="N63" i="28"/>
  <c r="N62" i="28"/>
  <c r="N61" i="28"/>
  <c r="N60" i="28"/>
  <c r="N59" i="28"/>
  <c r="N58" i="28"/>
  <c r="N57" i="28"/>
  <c r="N56" i="28"/>
  <c r="N55" i="28"/>
  <c r="N54" i="28"/>
  <c r="N53" i="28"/>
  <c r="N51" i="28"/>
  <c r="N50" i="28"/>
  <c r="N49" i="28"/>
  <c r="N48" i="28"/>
  <c r="N47" i="28"/>
  <c r="N46" i="28"/>
  <c r="N45" i="28"/>
  <c r="N44" i="28"/>
  <c r="N43" i="28"/>
  <c r="N42" i="28"/>
  <c r="N41" i="28"/>
  <c r="N40" i="28"/>
  <c r="N39" i="28"/>
  <c r="N38" i="28"/>
  <c r="N37" i="28"/>
  <c r="N36" i="28"/>
  <c r="N35" i="28"/>
  <c r="N34" i="28"/>
  <c r="N33" i="28"/>
  <c r="N32" i="28"/>
  <c r="N31" i="28"/>
  <c r="N30" i="28"/>
  <c r="N29" i="28"/>
  <c r="N28" i="28"/>
  <c r="N27" i="28"/>
  <c r="N26" i="28"/>
  <c r="N25" i="28"/>
  <c r="N24" i="28"/>
  <c r="N23" i="28"/>
  <c r="N22" i="28"/>
  <c r="N21" i="28"/>
  <c r="N20" i="28"/>
  <c r="N19" i="28"/>
  <c r="N18" i="28"/>
  <c r="N17" i="28"/>
  <c r="N16" i="28"/>
  <c r="N15" i="28"/>
  <c r="N14" i="28"/>
  <c r="N13" i="28"/>
  <c r="N12" i="28"/>
  <c r="N11" i="28"/>
  <c r="N10" i="28"/>
  <c r="N9" i="28"/>
  <c r="N8" i="28"/>
  <c r="N7" i="28"/>
  <c r="N6" i="28"/>
  <c r="N5" i="28"/>
  <c r="N4" i="28"/>
  <c r="N3" i="28"/>
  <c r="O22" i="18"/>
  <c r="J9" i="65" s="1"/>
  <c r="N31" i="62" l="1"/>
  <c r="EP4" i="28"/>
  <c r="I31" i="62"/>
  <c r="EO2" i="28"/>
  <c r="M31" i="62" s="1"/>
  <c r="CT215" i="28"/>
  <c r="CT219" i="28"/>
  <c r="EK4" i="28"/>
  <c r="CR214" i="28"/>
  <c r="CR219" i="28"/>
  <c r="EQ2" i="28"/>
  <c r="O31" i="62" s="1"/>
  <c r="K31" i="62"/>
  <c r="EM4" i="28"/>
  <c r="CS216" i="28"/>
  <c r="CS219" i="28"/>
  <c r="EN2" i="28"/>
  <c r="L31" i="62" s="1"/>
  <c r="H31" i="62"/>
  <c r="EL4" i="28"/>
  <c r="E26" i="62"/>
  <c r="DT264" i="28"/>
  <c r="EA264" i="28"/>
  <c r="DU264" i="28"/>
  <c r="EB264" i="28"/>
  <c r="DV264" i="28"/>
  <c r="EC264" i="28"/>
  <c r="DS264" i="28"/>
  <c r="DW264" i="28"/>
  <c r="DX264" i="28"/>
  <c r="DY264" i="28"/>
  <c r="DZ264" i="28"/>
  <c r="CJ264" i="28"/>
  <c r="CK264" i="28"/>
  <c r="CL264" i="28"/>
  <c r="CF264" i="28"/>
  <c r="CH264" i="28"/>
  <c r="CG264" i="28"/>
  <c r="CI264" i="28"/>
  <c r="AF267" i="28"/>
  <c r="CS215" i="28"/>
  <c r="DJ214" i="28"/>
  <c r="DJ215" i="28" s="1"/>
  <c r="AH267" i="28"/>
  <c r="AC267" i="28"/>
  <c r="AD267" i="28"/>
  <c r="N267" i="28"/>
  <c r="AB267" i="28"/>
  <c r="O267" i="28"/>
  <c r="T267" i="28"/>
  <c r="W267" i="28"/>
  <c r="V267" i="28"/>
  <c r="P267" i="28"/>
  <c r="R267" i="28"/>
  <c r="X267" i="28"/>
  <c r="AG267" i="28"/>
  <c r="AI267" i="28"/>
  <c r="AE267" i="28"/>
  <c r="S267" i="28"/>
  <c r="Y267" i="28"/>
  <c r="Q267" i="28"/>
  <c r="Z267" i="28"/>
  <c r="DV4" i="28"/>
  <c r="DV213" i="28" s="1"/>
  <c r="DW213" i="28"/>
  <c r="DW216" i="28" s="1"/>
  <c r="EJ3" i="28" s="1"/>
  <c r="EG264" i="28"/>
  <c r="EF264" i="28"/>
  <c r="EE264" i="28"/>
  <c r="ED264" i="28"/>
  <c r="EI264" i="28"/>
  <c r="EJ264" i="28"/>
  <c r="EK264" i="28"/>
  <c r="EL264" i="28"/>
  <c r="EM264" i="28"/>
  <c r="EH264" i="28"/>
  <c r="EN264" i="28"/>
  <c r="DM264" i="28"/>
  <c r="CS214" i="28"/>
  <c r="CS217" i="28" s="1"/>
  <c r="CS218" i="28" s="1"/>
  <c r="CT216" i="28"/>
  <c r="CT214" i="28"/>
  <c r="CR216" i="28"/>
  <c r="CR215" i="28"/>
  <c r="CB215" i="28"/>
  <c r="CB214" i="28"/>
  <c r="CB216" i="28"/>
  <c r="CC215" i="28"/>
  <c r="CC214" i="28"/>
  <c r="CC216" i="28"/>
  <c r="CA215" i="28"/>
  <c r="CA214" i="28"/>
  <c r="CA216" i="28"/>
  <c r="DL264" i="28"/>
  <c r="BK264" i="28"/>
  <c r="BL264" i="28"/>
  <c r="BM264" i="28"/>
  <c r="BN264" i="28"/>
  <c r="BG264" i="28"/>
  <c r="BO264" i="28"/>
  <c r="BH264" i="28"/>
  <c r="BP264" i="28"/>
  <c r="BI264" i="28"/>
  <c r="BF264" i="28"/>
  <c r="BJ264" i="28"/>
  <c r="AO267" i="28"/>
  <c r="AP267" i="28"/>
  <c r="AQ267" i="28"/>
  <c r="AJ267" i="28"/>
  <c r="AR267" i="28"/>
  <c r="AK267" i="28"/>
  <c r="AS267" i="28"/>
  <c r="AL267" i="28"/>
  <c r="AT267" i="28"/>
  <c r="AM267" i="28"/>
  <c r="AN267" i="28"/>
  <c r="AH264" i="28"/>
  <c r="AF264" i="28"/>
  <c r="AE264" i="28"/>
  <c r="Z264" i="28"/>
  <c r="AD264" i="28"/>
  <c r="AG264" i="28"/>
  <c r="AC264" i="28"/>
  <c r="Y264" i="28"/>
  <c r="AB264" i="28"/>
  <c r="AI264" i="28"/>
  <c r="DA264" i="28"/>
  <c r="DB264" i="28"/>
  <c r="DC264" i="28"/>
  <c r="DD264" i="28"/>
  <c r="DE264" i="28"/>
  <c r="CW264" i="28"/>
  <c r="CX264" i="28"/>
  <c r="DF264" i="28"/>
  <c r="CZ264" i="28"/>
  <c r="CY264" i="28"/>
  <c r="DG264" i="28"/>
  <c r="CC264" i="28"/>
  <c r="CD264" i="28"/>
  <c r="CE264" i="28"/>
  <c r="CB264" i="28"/>
  <c r="AM264" i="28"/>
  <c r="AJ264" i="28"/>
  <c r="AT264" i="28"/>
  <c r="AN264" i="28"/>
  <c r="AO264" i="28"/>
  <c r="AL264" i="28"/>
  <c r="AP264" i="28"/>
  <c r="AQ264" i="28"/>
  <c r="AR264" i="28"/>
  <c r="AK264" i="28"/>
  <c r="AS264" i="28"/>
  <c r="DH264" i="28"/>
  <c r="DK264" i="28"/>
  <c r="DR264" i="28"/>
  <c r="DJ264" i="28"/>
  <c r="DQ264" i="28"/>
  <c r="DI264" i="28"/>
  <c r="DP264" i="28"/>
  <c r="DO264" i="28"/>
  <c r="DN264" i="28"/>
  <c r="CS264" i="28"/>
  <c r="CT264" i="28"/>
  <c r="CR264" i="28"/>
  <c r="CU264" i="28"/>
  <c r="CN264" i="28"/>
  <c r="CV264" i="28"/>
  <c r="CO264" i="28"/>
  <c r="CM264" i="28"/>
  <c r="CP264" i="28"/>
  <c r="CQ264" i="28"/>
  <c r="BR264" i="28"/>
  <c r="BZ264" i="28"/>
  <c r="BS264" i="28"/>
  <c r="CA264" i="28"/>
  <c r="BT264" i="28"/>
  <c r="BQ264" i="28"/>
  <c r="BU264" i="28"/>
  <c r="BV264" i="28"/>
  <c r="BW264" i="28"/>
  <c r="BY264" i="28"/>
  <c r="BX264" i="28"/>
  <c r="BD264" i="28"/>
  <c r="AV264" i="28"/>
  <c r="BC264" i="28"/>
  <c r="BE264" i="28"/>
  <c r="BB264" i="28"/>
  <c r="BA264" i="28"/>
  <c r="AZ264" i="28"/>
  <c r="AY264" i="28"/>
  <c r="AW264" i="28"/>
  <c r="AU264" i="28"/>
  <c r="P264" i="28"/>
  <c r="X264" i="28"/>
  <c r="R264" i="28"/>
  <c r="Q264" i="28"/>
  <c r="N264" i="28"/>
  <c r="S264" i="28"/>
  <c r="T264" i="28"/>
  <c r="U264" i="28"/>
  <c r="V264" i="28"/>
  <c r="O264" i="28"/>
  <c r="W264" i="28"/>
  <c r="B26" i="18"/>
  <c r="BS3" i="28"/>
  <c r="BT3" i="28" s="1"/>
  <c r="BT254" i="28"/>
  <c r="BT246" i="28"/>
  <c r="BT238" i="28"/>
  <c r="BT230" i="28"/>
  <c r="BT222" i="28"/>
  <c r="BT214" i="28"/>
  <c r="BT206" i="28"/>
  <c r="BT198" i="28"/>
  <c r="BT190" i="28"/>
  <c r="BT182" i="28"/>
  <c r="BT174" i="28"/>
  <c r="BT253" i="28"/>
  <c r="BT245" i="28"/>
  <c r="BT237" i="28"/>
  <c r="BT229" i="28"/>
  <c r="BT221" i="28"/>
  <c r="BT213" i="28"/>
  <c r="BT205" i="28"/>
  <c r="BT197" i="28"/>
  <c r="BT189" i="28"/>
  <c r="BT181" i="28"/>
  <c r="BT173" i="28"/>
  <c r="BT252" i="28"/>
  <c r="BT244" i="28"/>
  <c r="BT236" i="28"/>
  <c r="BT228" i="28"/>
  <c r="BT220" i="28"/>
  <c r="BT212" i="28"/>
  <c r="BT204" i="28"/>
  <c r="BT196" i="28"/>
  <c r="BT188" i="28"/>
  <c r="BT180" i="28"/>
  <c r="BT172" i="28"/>
  <c r="BT259" i="28"/>
  <c r="BT251" i="28"/>
  <c r="BT243" i="28"/>
  <c r="BT235" i="28"/>
  <c r="BT227" i="28"/>
  <c r="BT219" i="28"/>
  <c r="BT211" i="28"/>
  <c r="BT203" i="28"/>
  <c r="BT195" i="28"/>
  <c r="BT187" i="28"/>
  <c r="BT179" i="28"/>
  <c r="BT171" i="28"/>
  <c r="BT258" i="28"/>
  <c r="BT250" i="28"/>
  <c r="BT242" i="28"/>
  <c r="BT234" i="28"/>
  <c r="BT226" i="28"/>
  <c r="BT218" i="28"/>
  <c r="BT210" i="28"/>
  <c r="BT202" i="28"/>
  <c r="BT194" i="28"/>
  <c r="BT186" i="28"/>
  <c r="BT178" i="28"/>
  <c r="BT170" i="28"/>
  <c r="BT162" i="28"/>
  <c r="BT154" i="28"/>
  <c r="BT257" i="28"/>
  <c r="BT249" i="28"/>
  <c r="BT241" i="28"/>
  <c r="BT233" i="28"/>
  <c r="BT225" i="28"/>
  <c r="BT217" i="28"/>
  <c r="BT209" i="28"/>
  <c r="BT201" i="28"/>
  <c r="BT193" i="28"/>
  <c r="BT185" i="28"/>
  <c r="BT177" i="28"/>
  <c r="BT169" i="28"/>
  <c r="BT153" i="28"/>
  <c r="BT145" i="28"/>
  <c r="BT129" i="28"/>
  <c r="BT113" i="28"/>
  <c r="BT97" i="28"/>
  <c r="BT89" i="28"/>
  <c r="BT81" i="28"/>
  <c r="BT65" i="28"/>
  <c r="BT49" i="28"/>
  <c r="BT33" i="28"/>
  <c r="BT25" i="28"/>
  <c r="BT17" i="28"/>
  <c r="BT256" i="28"/>
  <c r="BT248" i="28"/>
  <c r="BT240" i="28"/>
  <c r="BT232" i="28"/>
  <c r="BT224" i="28"/>
  <c r="BT216" i="28"/>
  <c r="BT208" i="28"/>
  <c r="BT200" i="28"/>
  <c r="BT192" i="28"/>
  <c r="BT184" i="28"/>
  <c r="BT176" i="28"/>
  <c r="BT168" i="28"/>
  <c r="BT160" i="28"/>
  <c r="BT152" i="28"/>
  <c r="BT255" i="28"/>
  <c r="BT247" i="28"/>
  <c r="BT239" i="28"/>
  <c r="BT231" i="28"/>
  <c r="BT223" i="28"/>
  <c r="BT215" i="28"/>
  <c r="BT207" i="28"/>
  <c r="BT199" i="28"/>
  <c r="BT191" i="28"/>
  <c r="BT183" i="28"/>
  <c r="BT175" i="28"/>
  <c r="BT167" i="28"/>
  <c r="BT157" i="28"/>
  <c r="BT149" i="28"/>
  <c r="BT141" i="28"/>
  <c r="BT133" i="28"/>
  <c r="BT125" i="28"/>
  <c r="BT117" i="28"/>
  <c r="BT109" i="28"/>
  <c r="BT101" i="28"/>
  <c r="BT85" i="28"/>
  <c r="BT77" i="28"/>
  <c r="BT69" i="28"/>
  <c r="BT61" i="28"/>
  <c r="BT53" i="28"/>
  <c r="BT45" i="28"/>
  <c r="BT37" i="28"/>
  <c r="BT29" i="28"/>
  <c r="BT21" i="28"/>
  <c r="BT13" i="28"/>
  <c r="BT5" i="28"/>
  <c r="BT163" i="28"/>
  <c r="BT155" i="28"/>
  <c r="BT147" i="28"/>
  <c r="BT139" i="28"/>
  <c r="BT131" i="28"/>
  <c r="BT123" i="28"/>
  <c r="BT115" i="28"/>
  <c r="BT107" i="28"/>
  <c r="BT99" i="28"/>
  <c r="BT91" i="28"/>
  <c r="BT83" i="28"/>
  <c r="BT75" i="28"/>
  <c r="BT67" i="28"/>
  <c r="BT59" i="28"/>
  <c r="BT51" i="28"/>
  <c r="BT43" i="28"/>
  <c r="BT35" i="28"/>
  <c r="BT27" i="28"/>
  <c r="BT19" i="28"/>
  <c r="BT11" i="28"/>
  <c r="BT105" i="28"/>
  <c r="BT41" i="28"/>
  <c r="BT164" i="28"/>
  <c r="BT148" i="28"/>
  <c r="BT132" i="28"/>
  <c r="BT116" i="28"/>
  <c r="BT100" i="28"/>
  <c r="BT84" i="28"/>
  <c r="BT68" i="28"/>
  <c r="BT52" i="28"/>
  <c r="BT36" i="28"/>
  <c r="BT20" i="28"/>
  <c r="BT4" i="28"/>
  <c r="BT144" i="28"/>
  <c r="BT136" i="28"/>
  <c r="BT128" i="28"/>
  <c r="BT120" i="28"/>
  <c r="BT112" i="28"/>
  <c r="BT104" i="28"/>
  <c r="BT96" i="28"/>
  <c r="BT88" i="28"/>
  <c r="BT80" i="28"/>
  <c r="BT72" i="28"/>
  <c r="BT64" i="28"/>
  <c r="BT56" i="28"/>
  <c r="BT48" i="28"/>
  <c r="BT40" i="28"/>
  <c r="BT32" i="28"/>
  <c r="BT24" i="28"/>
  <c r="BT16" i="28"/>
  <c r="BT8" i="28"/>
  <c r="BT156" i="28"/>
  <c r="BT140" i="28"/>
  <c r="BT124" i="28"/>
  <c r="BT108" i="28"/>
  <c r="BT92" i="28"/>
  <c r="BT76" i="28"/>
  <c r="BT60" i="28"/>
  <c r="BT44" i="28"/>
  <c r="BT28" i="28"/>
  <c r="BT12" i="28"/>
  <c r="BT159" i="28"/>
  <c r="BT151" i="28"/>
  <c r="BT143" i="28"/>
  <c r="BT135" i="28"/>
  <c r="BT127" i="28"/>
  <c r="BT119" i="28"/>
  <c r="BT111" i="28"/>
  <c r="BT103" i="28"/>
  <c r="BT95" i="28"/>
  <c r="BT87" i="28"/>
  <c r="BT79" i="28"/>
  <c r="BT71" i="28"/>
  <c r="BT63" i="28"/>
  <c r="BT55" i="28"/>
  <c r="BT47" i="28"/>
  <c r="BT39" i="28"/>
  <c r="BT31" i="28"/>
  <c r="BT23" i="28"/>
  <c r="BT15" i="28"/>
  <c r="BT7" i="28"/>
  <c r="BT166" i="28"/>
  <c r="BT158" i="28"/>
  <c r="BT150" i="28"/>
  <c r="BT142" i="28"/>
  <c r="BT134" i="28"/>
  <c r="BT126" i="28"/>
  <c r="BT118" i="28"/>
  <c r="BT110" i="28"/>
  <c r="BT102" i="28"/>
  <c r="BT94" i="28"/>
  <c r="BT86" i="28"/>
  <c r="BT78" i="28"/>
  <c r="BT70" i="28"/>
  <c r="BT62" i="28"/>
  <c r="BT54" i="28"/>
  <c r="BT46" i="28"/>
  <c r="BT38" i="28"/>
  <c r="BT30" i="28"/>
  <c r="BT22" i="28"/>
  <c r="BT14" i="28"/>
  <c r="BT6" i="28"/>
  <c r="BT165" i="28"/>
  <c r="BT137" i="28"/>
  <c r="BT73" i="28"/>
  <c r="BT9" i="28"/>
  <c r="BP3" i="28"/>
  <c r="BF3" i="28"/>
  <c r="O19" i="42"/>
  <c r="Q22" i="18"/>
  <c r="P22" i="18"/>
  <c r="K9" i="65" s="1"/>
  <c r="M22" i="18"/>
  <c r="L22" i="18"/>
  <c r="G9" i="65" s="1"/>
  <c r="K22" i="18"/>
  <c r="F9" i="65" s="1"/>
  <c r="J22" i="18"/>
  <c r="E9" i="65" s="1"/>
  <c r="N22" i="18"/>
  <c r="I22" i="18"/>
  <c r="D9" i="65" s="1"/>
  <c r="H22" i="18"/>
  <c r="C9" i="65" s="1"/>
  <c r="F22" i="18"/>
  <c r="R13" i="18"/>
  <c r="Q13" i="18"/>
  <c r="P13" i="18"/>
  <c r="O13" i="18"/>
  <c r="I9" i="65" s="1"/>
  <c r="N13" i="18"/>
  <c r="M13" i="18"/>
  <c r="L13" i="18"/>
  <c r="H9" i="65" s="1"/>
  <c r="K13" i="18"/>
  <c r="J13" i="18"/>
  <c r="I13" i="18"/>
  <c r="H13" i="18"/>
  <c r="G13" i="18"/>
  <c r="F8" i="18"/>
  <c r="F17" i="18"/>
  <c r="E17" i="18"/>
  <c r="D17" i="18"/>
  <c r="C17" i="18"/>
  <c r="B17" i="18"/>
  <c r="C8" i="18"/>
  <c r="E8" i="18"/>
  <c r="D8" i="18"/>
  <c r="CR217" i="28" l="1"/>
  <c r="CR218" i="28" s="1"/>
  <c r="CV2" i="28" s="1"/>
  <c r="F26" i="62" s="1"/>
  <c r="DV214" i="28"/>
  <c r="DV216" i="28"/>
  <c r="CV3" i="28"/>
  <c r="BI3" i="28"/>
  <c r="BL3" i="28"/>
  <c r="BG3" i="28"/>
  <c r="BH3" i="28" s="1"/>
  <c r="EI4" i="28"/>
  <c r="EI2" i="28"/>
  <c r="F31" i="62" s="1"/>
  <c r="EW264" i="28"/>
  <c r="EV264" i="28"/>
  <c r="EU264" i="28"/>
  <c r="ET264" i="28"/>
  <c r="ER264" i="28"/>
  <c r="EX264" i="28"/>
  <c r="ES264" i="28"/>
  <c r="EP264" i="28"/>
  <c r="EY264" i="28"/>
  <c r="EQ264" i="28"/>
  <c r="EO264" i="28"/>
  <c r="DV215" i="28"/>
  <c r="EI3" i="28" s="1"/>
  <c r="CT217" i="28"/>
  <c r="CT218" i="28" s="1"/>
  <c r="CV4" i="28" s="1"/>
  <c r="CC217" i="28"/>
  <c r="CC218" i="28" s="1"/>
  <c r="CE4" i="28" s="1"/>
  <c r="CA217" i="28"/>
  <c r="CA218" i="28" s="1"/>
  <c r="CB217" i="28"/>
  <c r="CB218" i="28" s="1"/>
  <c r="BJ3" i="28"/>
  <c r="D17" i="62"/>
  <c r="FC264" i="28" l="1"/>
  <c r="FA264" i="28"/>
  <c r="FW264" i="28"/>
  <c r="FU264" i="28"/>
  <c r="FI264" i="28"/>
  <c r="FK264" i="28"/>
  <c r="FZ264" i="28"/>
  <c r="FX264" i="28"/>
  <c r="FY264" i="28" s="1"/>
  <c r="GG264" i="28"/>
  <c r="GI264" i="28"/>
  <c r="GC264" i="28"/>
  <c r="GA264" i="28"/>
  <c r="GB264" i="28" s="1"/>
  <c r="FH264" i="28"/>
  <c r="FD264" i="28"/>
  <c r="FE264" i="28" s="1"/>
  <c r="FQ264" i="28"/>
  <c r="FO264" i="28"/>
  <c r="GF264" i="28"/>
  <c r="GD264" i="28"/>
  <c r="GE264" i="28" s="1"/>
  <c r="FN264" i="28"/>
  <c r="FL264" i="28"/>
  <c r="FT264" i="28"/>
  <c r="FR264" i="28"/>
  <c r="CE2" i="28"/>
  <c r="C26" i="62" s="1"/>
  <c r="CE3" i="28"/>
  <c r="GH264" i="28"/>
  <c r="E17" i="62"/>
  <c r="BK3" i="28"/>
  <c r="J8" i="42"/>
  <c r="Q22" i="62" l="1"/>
  <c r="N22" i="62"/>
  <c r="P22" i="62"/>
  <c r="O22" i="62"/>
  <c r="H22" i="62"/>
  <c r="FJ264" i="28"/>
  <c r="FB264" i="28"/>
  <c r="B17" i="62"/>
  <c r="F22" i="62" l="1"/>
  <c r="I22" i="62"/>
  <c r="FP264" i="28"/>
  <c r="FS264" i="28"/>
  <c r="FM264" i="28"/>
  <c r="C17" i="62"/>
  <c r="D20" i="42"/>
  <c r="D20" i="10"/>
  <c r="J21" i="42"/>
  <c r="J20" i="42"/>
  <c r="J19" i="42"/>
  <c r="J18" i="42"/>
  <c r="J15" i="42"/>
  <c r="J14" i="42"/>
  <c r="J13" i="42"/>
  <c r="J12" i="42"/>
  <c r="J11" i="42"/>
  <c r="J10" i="42"/>
  <c r="J9" i="42"/>
  <c r="M19" i="42"/>
  <c r="L22" i="62" l="1"/>
  <c r="K22" i="62"/>
  <c r="FV264" i="28"/>
  <c r="EZ264" i="28"/>
  <c r="J22"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GL264" i="28" l="1"/>
  <c r="GJ264" i="28"/>
  <c r="GK264" i="28" s="1"/>
  <c r="M22" i="62"/>
  <c r="G7" i="42"/>
  <c r="F17" i="62" l="1"/>
  <c r="D8" i="42" l="1"/>
  <c r="D9" i="42"/>
  <c r="D10" i="42"/>
  <c r="D11" i="42"/>
  <c r="D12" i="42"/>
  <c r="D13" i="42"/>
  <c r="D14" i="42"/>
  <c r="D15" i="42"/>
  <c r="D16" i="42"/>
  <c r="D17" i="42"/>
  <c r="D18" i="42"/>
  <c r="D19" i="42"/>
  <c r="C7" i="42"/>
  <c r="C8" i="42"/>
  <c r="G8" i="42"/>
  <c r="C19" i="42"/>
  <c r="C18" i="42"/>
  <c r="C17" i="42"/>
  <c r="C16" i="42"/>
  <c r="C15" i="42"/>
  <c r="C14" i="42"/>
  <c r="C13" i="42"/>
  <c r="C12" i="42"/>
  <c r="C11" i="42"/>
  <c r="C10" i="42"/>
  <c r="C9" i="42"/>
  <c r="M13" i="1"/>
  <c r="L13" i="1"/>
  <c r="K13" i="1"/>
  <c r="K10" i="1"/>
  <c r="F13" i="1"/>
  <c r="F12" i="1"/>
  <c r="E13" i="1"/>
  <c r="E12" i="1"/>
  <c r="E11" i="1"/>
  <c r="D14" i="1"/>
  <c r="D13" i="1"/>
  <c r="D12" i="1"/>
  <c r="D11" i="1"/>
  <c r="D10" i="1"/>
  <c r="H2" i="36"/>
  <c r="H3" i="36"/>
  <c r="H4" i="36"/>
  <c r="H5" i="36"/>
  <c r="H6" i="36"/>
  <c r="H7" i="36"/>
  <c r="H8" i="36"/>
  <c r="H9" i="36"/>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77" i="36"/>
  <c r="H78" i="36"/>
  <c r="H79" i="36"/>
  <c r="H80" i="36"/>
  <c r="H81" i="36"/>
  <c r="H82" i="36"/>
  <c r="H83" i="36"/>
  <c r="H84" i="36"/>
  <c r="H85" i="36"/>
  <c r="H86" i="36"/>
  <c r="H87" i="36"/>
  <c r="H88" i="36"/>
  <c r="H89" i="36"/>
  <c r="H90" i="36"/>
  <c r="H91" i="36"/>
  <c r="H92" i="36"/>
  <c r="H93" i="36"/>
  <c r="H94" i="36"/>
  <c r="H95" i="36"/>
  <c r="H96" i="36"/>
  <c r="H97" i="36"/>
  <c r="H98" i="36"/>
  <c r="H99" i="36"/>
  <c r="H100" i="36"/>
  <c r="H101" i="36"/>
  <c r="H102" i="36"/>
  <c r="H103" i="36"/>
  <c r="H104" i="36"/>
  <c r="H105" i="36"/>
  <c r="H106" i="36"/>
  <c r="H107" i="36"/>
  <c r="H108" i="36"/>
  <c r="H109" i="36"/>
  <c r="H110" i="36"/>
  <c r="H111" i="36"/>
  <c r="H112" i="36"/>
  <c r="H113" i="36"/>
  <c r="H114" i="36"/>
  <c r="H115" i="36"/>
  <c r="H116" i="36"/>
  <c r="H117" i="36"/>
  <c r="H118" i="36"/>
  <c r="H119" i="36"/>
  <c r="H120" i="36"/>
  <c r="H121" i="36"/>
  <c r="H122" i="36"/>
  <c r="H123" i="36"/>
  <c r="H124" i="36"/>
  <c r="H125" i="36"/>
  <c r="H126" i="36"/>
  <c r="H127" i="36"/>
  <c r="H128" i="36"/>
  <c r="H129" i="36"/>
  <c r="H130" i="36"/>
  <c r="H131" i="36"/>
  <c r="H132" i="36"/>
  <c r="H133" i="36"/>
  <c r="H134" i="36"/>
  <c r="H135" i="36"/>
  <c r="H136" i="36"/>
  <c r="H137" i="36"/>
  <c r="H138" i="36"/>
  <c r="H139" i="36"/>
  <c r="H140" i="36"/>
  <c r="H141" i="36"/>
  <c r="H142" i="36"/>
  <c r="H143" i="36"/>
  <c r="H144" i="36"/>
  <c r="H145" i="36"/>
  <c r="H146" i="36"/>
  <c r="H147" i="36"/>
  <c r="H148" i="36"/>
  <c r="H149" i="36"/>
  <c r="H150" i="36"/>
  <c r="H151" i="36"/>
  <c r="H152" i="36"/>
  <c r="H153" i="36"/>
  <c r="H154" i="36"/>
  <c r="H155" i="36"/>
  <c r="H156" i="36"/>
  <c r="H157" i="36"/>
  <c r="H158" i="36"/>
  <c r="H159" i="36"/>
  <c r="H160" i="36"/>
  <c r="H161" i="36"/>
  <c r="H162" i="36"/>
  <c r="H163" i="36"/>
  <c r="H164" i="36"/>
  <c r="H165" i="36"/>
  <c r="H166" i="36"/>
  <c r="H167" i="36"/>
  <c r="H168" i="36"/>
  <c r="H169" i="36"/>
  <c r="H170" i="36"/>
  <c r="H171" i="36"/>
  <c r="H172" i="36"/>
  <c r="H173" i="36"/>
  <c r="H174" i="36"/>
  <c r="H175" i="36"/>
  <c r="H176" i="36"/>
  <c r="H177" i="36"/>
  <c r="H178" i="36"/>
  <c r="H179" i="36"/>
  <c r="H180" i="36"/>
  <c r="H181" i="36"/>
  <c r="H182" i="36"/>
  <c r="H183" i="36"/>
  <c r="H184" i="36"/>
  <c r="H185" i="36"/>
  <c r="H186" i="36"/>
  <c r="H187" i="36"/>
  <c r="H188" i="36"/>
  <c r="H189" i="36"/>
  <c r="H190" i="36"/>
  <c r="H191" i="36"/>
  <c r="H192" i="36"/>
  <c r="H193" i="36"/>
  <c r="H194" i="36"/>
  <c r="H195" i="36"/>
  <c r="H196" i="36"/>
  <c r="H197" i="36"/>
  <c r="H198" i="36"/>
  <c r="H199" i="36"/>
  <c r="H200" i="36"/>
  <c r="H201" i="36"/>
  <c r="H202" i="36"/>
  <c r="H203" i="36"/>
  <c r="H204" i="36"/>
  <c r="H205" i="36"/>
  <c r="H206" i="36"/>
  <c r="H207" i="36"/>
  <c r="H208" i="36"/>
  <c r="H209" i="36"/>
  <c r="H210" i="36"/>
  <c r="H211" i="36"/>
  <c r="H212" i="36"/>
  <c r="H213" i="36"/>
  <c r="H214" i="36"/>
  <c r="H215" i="36"/>
  <c r="H216" i="36"/>
  <c r="H217" i="36"/>
  <c r="H218" i="36"/>
  <c r="H219" i="36"/>
  <c r="H220" i="36"/>
  <c r="H221" i="36"/>
  <c r="H222" i="36"/>
  <c r="H223" i="36"/>
  <c r="H224" i="36"/>
  <c r="H225" i="36"/>
  <c r="H226" i="36"/>
  <c r="H227" i="36"/>
  <c r="H228" i="36"/>
  <c r="H229" i="36"/>
  <c r="H230" i="36"/>
  <c r="H231" i="36"/>
  <c r="H232" i="36"/>
  <c r="H233" i="36"/>
  <c r="H234" i="36"/>
  <c r="H235" i="36"/>
  <c r="H236" i="36"/>
  <c r="H237" i="36"/>
  <c r="H238" i="36"/>
  <c r="H239" i="36"/>
  <c r="H240" i="36"/>
  <c r="H241" i="36"/>
  <c r="H242" i="36"/>
  <c r="H243" i="36"/>
  <c r="H244" i="36"/>
  <c r="H245" i="36"/>
  <c r="H246" i="36"/>
  <c r="H247" i="36"/>
  <c r="H248" i="36"/>
  <c r="H249" i="36"/>
  <c r="H250" i="36"/>
  <c r="H251" i="36"/>
  <c r="H252" i="36"/>
  <c r="H253" i="36"/>
  <c r="H254" i="36"/>
  <c r="H255" i="36"/>
  <c r="H256" i="36"/>
  <c r="H257" i="36"/>
  <c r="N44" i="52"/>
  <c r="H29" i="54" s="1"/>
  <c r="N43" i="52"/>
  <c r="N42" i="52"/>
  <c r="N41" i="52"/>
  <c r="H34" i="54" s="1"/>
  <c r="N40" i="52"/>
  <c r="H33" i="54" s="1"/>
  <c r="N39" i="52"/>
  <c r="N38" i="52"/>
  <c r="N37" i="52"/>
  <c r="N36" i="52"/>
  <c r="N35" i="52"/>
  <c r="N34" i="52"/>
  <c r="N33" i="52"/>
  <c r="H30" i="54" s="1"/>
  <c r="N32" i="52"/>
  <c r="N31" i="52"/>
  <c r="O25" i="52"/>
  <c r="O24" i="52"/>
  <c r="O15" i="52"/>
  <c r="O14" i="52"/>
  <c r="H14" i="54" s="1"/>
  <c r="O13" i="52"/>
  <c r="O12" i="52"/>
  <c r="O11" i="52"/>
  <c r="H17" i="54" s="1"/>
  <c r="O10" i="52"/>
  <c r="O9" i="52"/>
  <c r="H13" i="54" s="1"/>
  <c r="O8" i="52"/>
  <c r="O7" i="52"/>
  <c r="O6" i="52"/>
  <c r="H7" i="54" s="1"/>
  <c r="O5" i="52"/>
  <c r="H12" i="54" s="1"/>
  <c r="O4" i="52"/>
  <c r="H10" i="54" s="1"/>
  <c r="O3" i="52"/>
  <c r="H9" i="54" s="1"/>
  <c r="H15" i="54" l="1"/>
  <c r="H16" i="54"/>
  <c r="H11" i="54"/>
  <c r="H8" i="54"/>
  <c r="H32" i="54"/>
  <c r="H28" i="54"/>
  <c r="H35" i="54"/>
  <c r="H36" i="54"/>
  <c r="H38" i="54"/>
  <c r="H37" i="54"/>
  <c r="H31" i="54"/>
  <c r="J16" i="42"/>
  <c r="C20" i="42"/>
  <c r="D23" i="1"/>
  <c r="M12" i="1"/>
  <c r="M11" i="1"/>
  <c r="L12" i="1"/>
  <c r="L11" i="1"/>
  <c r="K12" i="1"/>
  <c r="K11" i="1"/>
  <c r="P115" i="30"/>
  <c r="P114" i="30"/>
  <c r="P113" i="30"/>
  <c r="P112" i="30"/>
  <c r="P111" i="30"/>
  <c r="P110" i="30"/>
  <c r="P109" i="30"/>
  <c r="P108" i="30"/>
  <c r="P107" i="30"/>
  <c r="P106" i="30"/>
  <c r="P105" i="30"/>
  <c r="P104" i="30"/>
  <c r="P103" i="30"/>
  <c r="P102" i="30"/>
  <c r="P101" i="30"/>
  <c r="P100" i="30"/>
  <c r="P99" i="30"/>
  <c r="P98" i="30"/>
  <c r="P97" i="30"/>
  <c r="P96" i="30"/>
  <c r="P95" i="30"/>
  <c r="P94" i="30"/>
  <c r="P93" i="30"/>
  <c r="P92" i="30"/>
  <c r="P91" i="30"/>
  <c r="P90" i="30"/>
  <c r="P89" i="30"/>
  <c r="P88" i="30"/>
  <c r="P87" i="30"/>
  <c r="P86" i="30"/>
  <c r="P85" i="30"/>
  <c r="P84" i="30"/>
  <c r="P83" i="30"/>
  <c r="P82" i="30"/>
  <c r="P81" i="30"/>
  <c r="P80" i="30"/>
  <c r="P79" i="30"/>
  <c r="P78" i="30"/>
  <c r="P77" i="30"/>
  <c r="P76" i="30"/>
  <c r="P75" i="30"/>
  <c r="P74" i="30"/>
  <c r="P73" i="30"/>
  <c r="P72" i="30"/>
  <c r="P71" i="30"/>
  <c r="P70" i="30"/>
  <c r="P69" i="30"/>
  <c r="P68" i="30"/>
  <c r="P67" i="30"/>
  <c r="P66" i="30"/>
  <c r="P65" i="30"/>
  <c r="P64" i="30"/>
  <c r="P63" i="30"/>
  <c r="P62" i="30"/>
  <c r="P61" i="30"/>
  <c r="P60" i="30"/>
  <c r="P59" i="30"/>
  <c r="P58" i="30"/>
  <c r="P57" i="30"/>
  <c r="P56" i="30"/>
  <c r="P55" i="30"/>
  <c r="P54" i="30"/>
  <c r="P53" i="30"/>
  <c r="P52" i="30"/>
  <c r="P51" i="30"/>
  <c r="P50" i="30"/>
  <c r="P49" i="30"/>
  <c r="P48" i="30"/>
  <c r="P47" i="30"/>
  <c r="P46" i="30"/>
  <c r="P45" i="30"/>
  <c r="P44" i="30"/>
  <c r="P43" i="30"/>
  <c r="P42" i="30"/>
  <c r="P41" i="30"/>
  <c r="P40" i="30"/>
  <c r="P39" i="30"/>
  <c r="P38" i="30"/>
  <c r="P37" i="30"/>
  <c r="P36" i="30"/>
  <c r="P35" i="30"/>
  <c r="P34" i="30"/>
  <c r="P33" i="30"/>
  <c r="P32" i="30"/>
  <c r="P31" i="30"/>
  <c r="P30" i="30"/>
  <c r="P29" i="30"/>
  <c r="P28" i="30"/>
  <c r="P27" i="30"/>
  <c r="P26" i="30"/>
  <c r="P25" i="30"/>
  <c r="P24" i="30"/>
  <c r="P23" i="30"/>
  <c r="P22" i="30"/>
  <c r="P21" i="30"/>
  <c r="P20" i="30"/>
  <c r="P19" i="30"/>
  <c r="P18" i="30"/>
  <c r="P17" i="30"/>
  <c r="P16" i="30"/>
  <c r="P15" i="30"/>
  <c r="P14" i="30"/>
  <c r="P13" i="30"/>
  <c r="P12" i="30"/>
  <c r="P11" i="30"/>
  <c r="P10" i="30"/>
  <c r="P9" i="30"/>
  <c r="P8" i="30"/>
  <c r="P7" i="30"/>
  <c r="P6" i="30"/>
  <c r="P5" i="30"/>
  <c r="P4" i="30"/>
  <c r="P3"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8" i="30"/>
  <c r="H27" i="30"/>
  <c r="H26" i="30"/>
  <c r="H25" i="30"/>
  <c r="H24" i="30"/>
  <c r="H23" i="30"/>
  <c r="H22" i="30"/>
  <c r="H21" i="30"/>
  <c r="H20" i="30"/>
  <c r="H19" i="30"/>
  <c r="H18" i="30"/>
  <c r="H17" i="30"/>
  <c r="H16" i="30"/>
  <c r="H15" i="30"/>
  <c r="H14" i="30"/>
  <c r="H13" i="30"/>
  <c r="H12" i="30"/>
  <c r="H11" i="30"/>
  <c r="H10" i="30"/>
  <c r="H9" i="30"/>
  <c r="H8" i="30"/>
  <c r="H7" i="30"/>
  <c r="H6" i="30"/>
  <c r="H5" i="30"/>
  <c r="H4" i="30"/>
  <c r="H3" i="30"/>
  <c r="B4" i="30"/>
  <c r="B5" i="30"/>
  <c r="B6" i="30"/>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108" i="30"/>
  <c r="B109" i="30"/>
  <c r="B110" i="30"/>
  <c r="B111" i="30"/>
  <c r="B112" i="30"/>
  <c r="B113" i="30"/>
  <c r="B114" i="30"/>
  <c r="B115" i="30"/>
  <c r="B3" i="30"/>
  <c r="L10" i="36"/>
  <c r="L18" i="36"/>
  <c r="L26" i="36"/>
  <c r="L34" i="36"/>
  <c r="L42" i="36"/>
  <c r="L50" i="36"/>
  <c r="L58" i="36"/>
  <c r="L66" i="36"/>
  <c r="L74" i="36"/>
  <c r="L82" i="36"/>
  <c r="L90" i="36"/>
  <c r="L98" i="36"/>
  <c r="L106" i="36"/>
  <c r="L114" i="36"/>
  <c r="L122" i="36"/>
  <c r="L130" i="36"/>
  <c r="L138" i="36"/>
  <c r="L146" i="36"/>
  <c r="L154" i="36"/>
  <c r="L162" i="36"/>
  <c r="L170" i="36"/>
  <c r="L178" i="36"/>
  <c r="L186" i="36"/>
  <c r="L194" i="36"/>
  <c r="L202" i="36"/>
  <c r="L210" i="36"/>
  <c r="L218" i="36"/>
  <c r="L226" i="36"/>
  <c r="L234" i="36"/>
  <c r="L242" i="36"/>
  <c r="L250" i="36"/>
  <c r="H258" i="36"/>
  <c r="L258" i="36" s="1"/>
  <c r="L2" i="36"/>
  <c r="U4" i="36"/>
  <c r="U5" i="36"/>
  <c r="U6" i="36"/>
  <c r="U7" i="36"/>
  <c r="U8" i="36"/>
  <c r="U9" i="36"/>
  <c r="U10" i="36"/>
  <c r="U11" i="36"/>
  <c r="U12" i="36"/>
  <c r="U13" i="36"/>
  <c r="U14" i="36"/>
  <c r="U15" i="36"/>
  <c r="U16" i="36"/>
  <c r="U17" i="36"/>
  <c r="U18" i="36"/>
  <c r="U19" i="36"/>
  <c r="U20" i="36"/>
  <c r="U21" i="36"/>
  <c r="U22" i="36"/>
  <c r="U23" i="36"/>
  <c r="U24" i="36"/>
  <c r="U25" i="36"/>
  <c r="U26" i="36"/>
  <c r="U27" i="36"/>
  <c r="U28" i="36"/>
  <c r="U29" i="36"/>
  <c r="U30" i="36"/>
  <c r="U31" i="36"/>
  <c r="U32" i="36"/>
  <c r="U33" i="36"/>
  <c r="U34" i="36"/>
  <c r="U35" i="36"/>
  <c r="U36" i="36"/>
  <c r="U37" i="36"/>
  <c r="U38" i="36"/>
  <c r="U39" i="36"/>
  <c r="U40" i="36"/>
  <c r="U41" i="36"/>
  <c r="U42" i="36"/>
  <c r="U43" i="36"/>
  <c r="U44" i="36"/>
  <c r="U45" i="36"/>
  <c r="U46" i="36"/>
  <c r="U47" i="36"/>
  <c r="U48" i="36"/>
  <c r="U49" i="36"/>
  <c r="U50" i="36"/>
  <c r="U51" i="36"/>
  <c r="U52" i="36"/>
  <c r="U53" i="36"/>
  <c r="U54" i="36"/>
  <c r="U55" i="36"/>
  <c r="U56" i="36"/>
  <c r="U57" i="36"/>
  <c r="U58" i="36"/>
  <c r="U59" i="36"/>
  <c r="U60" i="36"/>
  <c r="U61" i="36"/>
  <c r="U62" i="36"/>
  <c r="U63" i="36"/>
  <c r="U64" i="36"/>
  <c r="U65" i="36"/>
  <c r="U66" i="36"/>
  <c r="U67" i="36"/>
  <c r="U68" i="36"/>
  <c r="U69" i="36"/>
  <c r="U70" i="36"/>
  <c r="U71" i="36"/>
  <c r="U72" i="36"/>
  <c r="U73" i="36"/>
  <c r="U74" i="36"/>
  <c r="U75" i="36"/>
  <c r="U76" i="36"/>
  <c r="U77" i="36"/>
  <c r="U78" i="36"/>
  <c r="U79" i="36"/>
  <c r="U80" i="36"/>
  <c r="U81" i="36"/>
  <c r="U82" i="36"/>
  <c r="U83" i="36"/>
  <c r="U84" i="36"/>
  <c r="U85" i="36"/>
  <c r="U86" i="36"/>
  <c r="U87" i="36"/>
  <c r="U88" i="36"/>
  <c r="U89" i="36"/>
  <c r="U90" i="36"/>
  <c r="U91" i="36"/>
  <c r="U92" i="36"/>
  <c r="U93" i="36"/>
  <c r="U94" i="36"/>
  <c r="U95" i="36"/>
  <c r="U96" i="36"/>
  <c r="U97" i="36"/>
  <c r="U98" i="36"/>
  <c r="U99" i="36"/>
  <c r="U100" i="36"/>
  <c r="U101" i="36"/>
  <c r="U102" i="36"/>
  <c r="U103" i="36"/>
  <c r="U104" i="36"/>
  <c r="U105" i="36"/>
  <c r="U106" i="36"/>
  <c r="U107" i="36"/>
  <c r="U108" i="36"/>
  <c r="U109" i="36"/>
  <c r="U110" i="36"/>
  <c r="U111" i="36"/>
  <c r="U112" i="36"/>
  <c r="U113" i="36"/>
  <c r="U114" i="36"/>
  <c r="U115" i="36"/>
  <c r="U116" i="36"/>
  <c r="U117" i="36"/>
  <c r="U118" i="36"/>
  <c r="U119" i="36"/>
  <c r="U120" i="36"/>
  <c r="U121" i="36"/>
  <c r="U122" i="36"/>
  <c r="U123" i="36"/>
  <c r="U124" i="36"/>
  <c r="U125" i="36"/>
  <c r="U126" i="36"/>
  <c r="U127" i="36"/>
  <c r="U128" i="36"/>
  <c r="U129" i="36"/>
  <c r="U130" i="36"/>
  <c r="U131" i="36"/>
  <c r="U3" i="36"/>
  <c r="G4" i="1"/>
  <c r="E4" i="1"/>
  <c r="E20" i="1" s="1"/>
  <c r="L257" i="36"/>
  <c r="L256" i="36"/>
  <c r="L255" i="36"/>
  <c r="L254" i="36"/>
  <c r="L253" i="36"/>
  <c r="L252" i="36"/>
  <c r="L251" i="36"/>
  <c r="L249" i="36"/>
  <c r="L248" i="36"/>
  <c r="L247" i="36"/>
  <c r="L246" i="36"/>
  <c r="L245" i="36"/>
  <c r="L244" i="36"/>
  <c r="L243" i="36"/>
  <c r="L241" i="36"/>
  <c r="L240" i="36"/>
  <c r="L239" i="36"/>
  <c r="L238" i="36"/>
  <c r="L237" i="36"/>
  <c r="L236" i="36"/>
  <c r="L235" i="36"/>
  <c r="L233" i="36"/>
  <c r="L232" i="36"/>
  <c r="L231" i="36"/>
  <c r="L230" i="36"/>
  <c r="L229" i="36"/>
  <c r="L228" i="36"/>
  <c r="L227" i="36"/>
  <c r="L225" i="36"/>
  <c r="L224" i="36"/>
  <c r="L223" i="36"/>
  <c r="L222" i="36"/>
  <c r="L221" i="36"/>
  <c r="L220" i="36"/>
  <c r="L219" i="36"/>
  <c r="L217" i="36"/>
  <c r="L216" i="36"/>
  <c r="L215" i="36"/>
  <c r="L214" i="36"/>
  <c r="L213" i="36"/>
  <c r="L212" i="36"/>
  <c r="L211" i="36"/>
  <c r="L209" i="36"/>
  <c r="L208" i="36"/>
  <c r="L207" i="36"/>
  <c r="L206" i="36"/>
  <c r="L205" i="36"/>
  <c r="L204" i="36"/>
  <c r="L203" i="36"/>
  <c r="L201" i="36"/>
  <c r="L200" i="36"/>
  <c r="L199" i="36"/>
  <c r="L198" i="36"/>
  <c r="L197" i="36"/>
  <c r="L196" i="36"/>
  <c r="L195" i="36"/>
  <c r="L193" i="36"/>
  <c r="L192" i="36"/>
  <c r="L191" i="36"/>
  <c r="L190" i="36"/>
  <c r="L189" i="36"/>
  <c r="L188" i="36"/>
  <c r="L187" i="36"/>
  <c r="L185" i="36"/>
  <c r="L184" i="36"/>
  <c r="L183" i="36"/>
  <c r="L182" i="36"/>
  <c r="L181" i="36"/>
  <c r="L180" i="36"/>
  <c r="L179" i="36"/>
  <c r="L177" i="36"/>
  <c r="L176" i="36"/>
  <c r="L175" i="36"/>
  <c r="L174" i="36"/>
  <c r="L173" i="36"/>
  <c r="L172" i="36"/>
  <c r="L171" i="36"/>
  <c r="L169" i="36"/>
  <c r="L168" i="36"/>
  <c r="L167" i="36"/>
  <c r="L166" i="36"/>
  <c r="L165" i="36"/>
  <c r="L164" i="36"/>
  <c r="L163" i="36"/>
  <c r="L161" i="36"/>
  <c r="L160" i="36"/>
  <c r="L159" i="36"/>
  <c r="L158" i="36"/>
  <c r="L157" i="36"/>
  <c r="L156" i="36"/>
  <c r="L155" i="36"/>
  <c r="L153" i="36"/>
  <c r="L152" i="36"/>
  <c r="L151" i="36"/>
  <c r="L150" i="36"/>
  <c r="L149" i="36"/>
  <c r="L148" i="36"/>
  <c r="L147" i="36"/>
  <c r="L145" i="36"/>
  <c r="L144" i="36"/>
  <c r="L143" i="36"/>
  <c r="L142" i="36"/>
  <c r="L141" i="36"/>
  <c r="L140" i="36"/>
  <c r="L139" i="36"/>
  <c r="L137" i="36"/>
  <c r="L136" i="36"/>
  <c r="L135" i="36"/>
  <c r="L134" i="36"/>
  <c r="L133" i="36"/>
  <c r="L132" i="36"/>
  <c r="L131" i="36"/>
  <c r="L129" i="36"/>
  <c r="L128" i="36"/>
  <c r="L127" i="36"/>
  <c r="L126" i="36"/>
  <c r="L125" i="36"/>
  <c r="L124" i="36"/>
  <c r="L123" i="36"/>
  <c r="L121" i="36"/>
  <c r="L120" i="36"/>
  <c r="L119" i="36"/>
  <c r="L118" i="36"/>
  <c r="L117" i="36"/>
  <c r="L116" i="36"/>
  <c r="L115" i="36"/>
  <c r="L113" i="36"/>
  <c r="L112" i="36"/>
  <c r="L111" i="36"/>
  <c r="L110" i="36"/>
  <c r="L109" i="36"/>
  <c r="L108" i="36"/>
  <c r="L107" i="36"/>
  <c r="L105" i="36"/>
  <c r="L104" i="36"/>
  <c r="L103" i="36"/>
  <c r="L102" i="36"/>
  <c r="L101" i="36"/>
  <c r="L100" i="36"/>
  <c r="L99" i="36"/>
  <c r="L97" i="36"/>
  <c r="L96" i="36"/>
  <c r="L95" i="36"/>
  <c r="L94" i="36"/>
  <c r="L93" i="36"/>
  <c r="L92" i="36"/>
  <c r="L91" i="36"/>
  <c r="L89" i="36"/>
  <c r="L88" i="36"/>
  <c r="L87" i="36"/>
  <c r="L86" i="36"/>
  <c r="L85" i="36"/>
  <c r="L84" i="36"/>
  <c r="L83" i="36"/>
  <c r="L81" i="36"/>
  <c r="L80" i="36"/>
  <c r="L79" i="36"/>
  <c r="L78" i="36"/>
  <c r="L77" i="36"/>
  <c r="L76" i="36"/>
  <c r="L75" i="36"/>
  <c r="L73" i="36"/>
  <c r="L72" i="36"/>
  <c r="L71" i="36"/>
  <c r="L70" i="36"/>
  <c r="L69" i="36"/>
  <c r="L68" i="36"/>
  <c r="L67" i="36"/>
  <c r="L65" i="36"/>
  <c r="L64" i="36"/>
  <c r="L63" i="36"/>
  <c r="L62" i="36"/>
  <c r="L61" i="36"/>
  <c r="L60" i="36"/>
  <c r="L59" i="36"/>
  <c r="L57" i="36"/>
  <c r="L56" i="36"/>
  <c r="L55" i="36"/>
  <c r="L54" i="36"/>
  <c r="L53" i="36"/>
  <c r="L52" i="36"/>
  <c r="L51" i="36"/>
  <c r="L49" i="36"/>
  <c r="L48" i="36"/>
  <c r="L47" i="36"/>
  <c r="L46" i="36"/>
  <c r="L45" i="36"/>
  <c r="L44" i="36"/>
  <c r="L43" i="36"/>
  <c r="L41" i="36"/>
  <c r="L40" i="36"/>
  <c r="L39" i="36"/>
  <c r="L38" i="36"/>
  <c r="L37" i="36"/>
  <c r="L36" i="36"/>
  <c r="L35" i="36"/>
  <c r="L33" i="36"/>
  <c r="L32" i="36"/>
  <c r="L31" i="36"/>
  <c r="L30" i="36"/>
  <c r="L29" i="36"/>
  <c r="L28" i="36"/>
  <c r="L27" i="36"/>
  <c r="L25" i="36"/>
  <c r="L24" i="36"/>
  <c r="L23" i="36"/>
  <c r="L22" i="36"/>
  <c r="L21" i="36"/>
  <c r="L20" i="36"/>
  <c r="L19" i="36"/>
  <c r="L17" i="36"/>
  <c r="L16" i="36"/>
  <c r="L15" i="36"/>
  <c r="L14" i="36"/>
  <c r="L13" i="36"/>
  <c r="L12" i="36"/>
  <c r="L11" i="36"/>
  <c r="L9" i="36"/>
  <c r="L8" i="36"/>
  <c r="L7" i="36"/>
  <c r="L6" i="36"/>
  <c r="L5" i="36"/>
  <c r="L4" i="36"/>
  <c r="L3" i="36"/>
  <c r="H18" i="54" l="1"/>
  <c r="H39" i="54"/>
  <c r="E19" i="1"/>
  <c r="E22" i="1"/>
  <c r="E21" i="1"/>
  <c r="K14" i="1"/>
  <c r="G9" i="42" l="1"/>
  <c r="J22" i="62" l="1"/>
</calcChain>
</file>

<file path=xl/sharedStrings.xml><?xml version="1.0" encoding="utf-8"?>
<sst xmlns="http://schemas.openxmlformats.org/spreadsheetml/2006/main" count="10775" uniqueCount="1512">
  <si>
    <t>MUNICIPIO</t>
  </si>
  <si>
    <t>Abadiño</t>
  </si>
  <si>
    <t>Ajangiz</t>
  </si>
  <si>
    <t>Alonsotegi</t>
  </si>
  <si>
    <t>Amorebieta-Etxano</t>
  </si>
  <si>
    <t>Amoroto</t>
  </si>
  <si>
    <t>Arakaldo</t>
  </si>
  <si>
    <t>Arantzazu</t>
  </si>
  <si>
    <t>Areatza</t>
  </si>
  <si>
    <t>Arrankudiaga</t>
  </si>
  <si>
    <t>Arratzu</t>
  </si>
  <si>
    <t>Arrieta</t>
  </si>
  <si>
    <t>Arrigorriaga</t>
  </si>
  <si>
    <t>Artea</t>
  </si>
  <si>
    <t>Artzentales</t>
  </si>
  <si>
    <t>Atxondo</t>
  </si>
  <si>
    <t>Aulesti</t>
  </si>
  <si>
    <t>Bakio</t>
  </si>
  <si>
    <t>Balmaseda</t>
  </si>
  <si>
    <t>Barakaldo</t>
  </si>
  <si>
    <t>Barrika</t>
  </si>
  <si>
    <t>Basauri</t>
  </si>
  <si>
    <t>Bedia</t>
  </si>
  <si>
    <t>Berango</t>
  </si>
  <si>
    <t>Bermeo</t>
  </si>
  <si>
    <t>Berriatua</t>
  </si>
  <si>
    <t>Berriz</t>
  </si>
  <si>
    <t>Bilbao</t>
  </si>
  <si>
    <t>Busturia</t>
  </si>
  <si>
    <t>Derio</t>
  </si>
  <si>
    <t>Dima</t>
  </si>
  <si>
    <t>Durango</t>
  </si>
  <si>
    <t>Ea</t>
  </si>
  <si>
    <t>Elantxobe</t>
  </si>
  <si>
    <t>Elorrio</t>
  </si>
  <si>
    <t>Erandio</t>
  </si>
  <si>
    <t>Ereño</t>
  </si>
  <si>
    <t>Ermua</t>
  </si>
  <si>
    <t>Errigoiti</t>
  </si>
  <si>
    <t>Etxebarri</t>
  </si>
  <si>
    <t>Etxebarria</t>
  </si>
  <si>
    <t>Forua</t>
  </si>
  <si>
    <t>Fruiz</t>
  </si>
  <si>
    <t>Galdakao</t>
  </si>
  <si>
    <t>Galdames</t>
  </si>
  <si>
    <t>Gamiz-Fika</t>
  </si>
  <si>
    <t>Garai</t>
  </si>
  <si>
    <t>Gatika</t>
  </si>
  <si>
    <t>Gautegiz Arteaga</t>
  </si>
  <si>
    <t>Gernika-Lumo</t>
  </si>
  <si>
    <t>Getxo</t>
  </si>
  <si>
    <t>Gizaburuaga</t>
  </si>
  <si>
    <t>Gordexola</t>
  </si>
  <si>
    <t>Gorliz</t>
  </si>
  <si>
    <t>Güeñes</t>
  </si>
  <si>
    <t>Ibarrangelu</t>
  </si>
  <si>
    <t>Igorre</t>
  </si>
  <si>
    <t>Ispaster</t>
  </si>
  <si>
    <t>Iurreta</t>
  </si>
  <si>
    <t>Izurtza</t>
  </si>
  <si>
    <t>Kortezubi</t>
  </si>
  <si>
    <t>Lanestosa</t>
  </si>
  <si>
    <t>Larrabetzu</t>
  </si>
  <si>
    <t>Laukiz</t>
  </si>
  <si>
    <t>Leioa</t>
  </si>
  <si>
    <t>Lekeitio</t>
  </si>
  <si>
    <t>Lemoa</t>
  </si>
  <si>
    <t>Lemoiz</t>
  </si>
  <si>
    <t>Lezama</t>
  </si>
  <si>
    <t>Loiu</t>
  </si>
  <si>
    <t>Mallabia</t>
  </si>
  <si>
    <t>Mañaria</t>
  </si>
  <si>
    <t>Markina-Xemein</t>
  </si>
  <si>
    <t>Maruri-Jatabe</t>
  </si>
  <si>
    <t>Mendata</t>
  </si>
  <si>
    <t>Mendexa</t>
  </si>
  <si>
    <t>Meñaka</t>
  </si>
  <si>
    <t>Morga</t>
  </si>
  <si>
    <t>Mundaka</t>
  </si>
  <si>
    <t>Mungia</t>
  </si>
  <si>
    <t>Munitibar-Arbatzegi Gerrikaitz</t>
  </si>
  <si>
    <t>Murueta</t>
  </si>
  <si>
    <t>Muskiz</t>
  </si>
  <si>
    <t>Muxika</t>
  </si>
  <si>
    <t>Nabarniz</t>
  </si>
  <si>
    <t>Ondarroa</t>
  </si>
  <si>
    <t>Orozko</t>
  </si>
  <si>
    <t>Ortuella</t>
  </si>
  <si>
    <t>Otxandio</t>
  </si>
  <si>
    <t>Plentzia</t>
  </si>
  <si>
    <t>Portugalete</t>
  </si>
  <si>
    <t>Santurtzi</t>
  </si>
  <si>
    <t>Sestao</t>
  </si>
  <si>
    <t>Sondika</t>
  </si>
  <si>
    <t>Sopela</t>
  </si>
  <si>
    <t>Sopuerta</t>
  </si>
  <si>
    <t>Sukarrieta</t>
  </si>
  <si>
    <t>Ubide</t>
  </si>
  <si>
    <t>Ugao-Miraballes</t>
  </si>
  <si>
    <t>Urduliz</t>
  </si>
  <si>
    <t>Valle de Trápaga-Trapagaran</t>
  </si>
  <si>
    <t>Zaldibar</t>
  </si>
  <si>
    <t>Zalla</t>
  </si>
  <si>
    <t>Zamudio</t>
  </si>
  <si>
    <t>Zaratamo</t>
  </si>
  <si>
    <t>Zeanuri</t>
  </si>
  <si>
    <t>Zeberio</t>
  </si>
  <si>
    <t>Zierbena</t>
  </si>
  <si>
    <t>Ziortza-Bolibar</t>
  </si>
  <si>
    <t>Abaltzisketa</t>
  </si>
  <si>
    <t>Aduna</t>
  </si>
  <si>
    <t>Aia</t>
  </si>
  <si>
    <t>Aizarnazabal</t>
  </si>
  <si>
    <t>Albiztur</t>
  </si>
  <si>
    <t>Alegia</t>
  </si>
  <si>
    <t>Alkiza</t>
  </si>
  <si>
    <t>Altzaga</t>
  </si>
  <si>
    <t>Altzo</t>
  </si>
  <si>
    <t>Amezketa</t>
  </si>
  <si>
    <t>Andoain</t>
  </si>
  <si>
    <t>Anoeta</t>
  </si>
  <si>
    <t>Antzuola</t>
  </si>
  <si>
    <t>Arama</t>
  </si>
  <si>
    <t>Aretxabaleta</t>
  </si>
  <si>
    <t>Asteasu</t>
  </si>
  <si>
    <t>Astigarraga</t>
  </si>
  <si>
    <t>Ataun</t>
  </si>
  <si>
    <t>Azkoitia</t>
  </si>
  <si>
    <t>Azpeitia</t>
  </si>
  <si>
    <t>Baliarrain</t>
  </si>
  <si>
    <t>Beasain</t>
  </si>
  <si>
    <t>Beizama</t>
  </si>
  <si>
    <t>Belauntza</t>
  </si>
  <si>
    <t>Berastegi</t>
  </si>
  <si>
    <t>Bergara</t>
  </si>
  <si>
    <t>Berrobi</t>
  </si>
  <si>
    <t>Bidania-Goiatz</t>
  </si>
  <si>
    <t>Deba</t>
  </si>
  <si>
    <t>Eibar</t>
  </si>
  <si>
    <t>Elduain</t>
  </si>
  <si>
    <t>Elgeta</t>
  </si>
  <si>
    <t>Elgoibar</t>
  </si>
  <si>
    <t>Errenteria</t>
  </si>
  <si>
    <t>Errezil</t>
  </si>
  <si>
    <t>Eskoriatza</t>
  </si>
  <si>
    <t>Ezkio-Itsaso</t>
  </si>
  <si>
    <t>Gabiria</t>
  </si>
  <si>
    <t>Gaintza</t>
  </si>
  <si>
    <t>Gaztelu</t>
  </si>
  <si>
    <t>Getaria</t>
  </si>
  <si>
    <t>Hernani</t>
  </si>
  <si>
    <t>Hernialde</t>
  </si>
  <si>
    <t>Hondarribia</t>
  </si>
  <si>
    <t>Ibarra</t>
  </si>
  <si>
    <t>Idiazabal</t>
  </si>
  <si>
    <t>Ikaztegieta</t>
  </si>
  <si>
    <t>Irun</t>
  </si>
  <si>
    <t>Irura</t>
  </si>
  <si>
    <t>Itsasondo</t>
  </si>
  <si>
    <t>Larraul</t>
  </si>
  <si>
    <t>Lasarte-Oria</t>
  </si>
  <si>
    <t>Lazkao</t>
  </si>
  <si>
    <t>Leaburu</t>
  </si>
  <si>
    <t>Legazpi</t>
  </si>
  <si>
    <t>Legorreta</t>
  </si>
  <si>
    <t>Lezo</t>
  </si>
  <si>
    <t>Lizartza</t>
  </si>
  <si>
    <t>Mendaro</t>
  </si>
  <si>
    <t>Mutiloa</t>
  </si>
  <si>
    <t>Mutriku</t>
  </si>
  <si>
    <t>Oiartzun</t>
  </si>
  <si>
    <t>Olaberria</t>
  </si>
  <si>
    <t>Oñati</t>
  </si>
  <si>
    <t>Ordizia</t>
  </si>
  <si>
    <t>Orendain</t>
  </si>
  <si>
    <t>Orexa</t>
  </si>
  <si>
    <t>Orio</t>
  </si>
  <si>
    <t>Ormaiztegi</t>
  </si>
  <si>
    <t>Pasaia</t>
  </si>
  <si>
    <t>Segura</t>
  </si>
  <si>
    <t>Soraluze-Placencia de las Armas</t>
  </si>
  <si>
    <t>Tolosa</t>
  </si>
  <si>
    <t>Urnieta</t>
  </si>
  <si>
    <t>Urretxu</t>
  </si>
  <si>
    <t>Usurbil</t>
  </si>
  <si>
    <t>Villabona</t>
  </si>
  <si>
    <t>Zaldibia</t>
  </si>
  <si>
    <t>Zarautz</t>
  </si>
  <si>
    <t>Zegama</t>
  </si>
  <si>
    <t>Zerain</t>
  </si>
  <si>
    <t>Zestoa</t>
  </si>
  <si>
    <t>Zizurkil</t>
  </si>
  <si>
    <t>Zumaia</t>
  </si>
  <si>
    <t>Zumarraga</t>
  </si>
  <si>
    <t>Alegría-Dulantzi</t>
  </si>
  <si>
    <t>Amurrio</t>
  </si>
  <si>
    <t>Añana</t>
  </si>
  <si>
    <t>Aramaio</t>
  </si>
  <si>
    <t>Armiñón</t>
  </si>
  <si>
    <t>Arraia-Maeztu</t>
  </si>
  <si>
    <t>Arratzua-Ubarrundia</t>
  </si>
  <si>
    <t>Artziniega</t>
  </si>
  <si>
    <t>Asparrena</t>
  </si>
  <si>
    <t>Barrundia</t>
  </si>
  <si>
    <t>Berantevilla</t>
  </si>
  <si>
    <t>Bernedo</t>
  </si>
  <si>
    <t>Elciego</t>
  </si>
  <si>
    <t>Iruraiz-Gauna</t>
  </si>
  <si>
    <t>Kripan</t>
  </si>
  <si>
    <t>Kuartango</t>
  </si>
  <si>
    <t>Lagrán</t>
  </si>
  <si>
    <t>Laguardia</t>
  </si>
  <si>
    <t>Lantarón</t>
  </si>
  <si>
    <t>Lapuebla de Labarca</t>
  </si>
  <si>
    <t>Legutio</t>
  </si>
  <si>
    <t>Leza</t>
  </si>
  <si>
    <t>Navaridas</t>
  </si>
  <si>
    <t>Okondo</t>
  </si>
  <si>
    <t>Oyón-Oion</t>
  </si>
  <si>
    <t>Samaniego</t>
  </si>
  <si>
    <t>Urkabustaiz</t>
  </si>
  <si>
    <t>Vitoria-Gasteiz</t>
  </si>
  <si>
    <t>Zalduondo</t>
  </si>
  <si>
    <t>Zambrana</t>
  </si>
  <si>
    <t>Zigoitia</t>
  </si>
  <si>
    <t>Zuia</t>
  </si>
  <si>
    <t>Tejados, fachadas y muros verdes </t>
  </si>
  <si>
    <t>Tilia tomentosa</t>
  </si>
  <si>
    <t>Tilia cordata</t>
  </si>
  <si>
    <t>Magnolia grandiflora</t>
  </si>
  <si>
    <t>Especie</t>
  </si>
  <si>
    <t>Multifuncionalidad</t>
  </si>
  <si>
    <t>Acer buergerianum</t>
  </si>
  <si>
    <t>Acer rubrum</t>
  </si>
  <si>
    <t>Acer saccharinum</t>
  </si>
  <si>
    <t>Aesculus hippocastanum</t>
  </si>
  <si>
    <t>Albizia julibrissin</t>
  </si>
  <si>
    <t>Betula pendula</t>
  </si>
  <si>
    <t>Carpinus betulus</t>
  </si>
  <si>
    <t>Catalpa bignonioides</t>
  </si>
  <si>
    <t>Cedrus atlantica</t>
  </si>
  <si>
    <t>Cedrus libani</t>
  </si>
  <si>
    <t>Celtis australis</t>
  </si>
  <si>
    <t>Citrus aurantium</t>
  </si>
  <si>
    <t>Corylus colurna</t>
  </si>
  <si>
    <t>Crataegus laevigata</t>
  </si>
  <si>
    <t>Crataegus monogyna</t>
  </si>
  <si>
    <t>Cupressus arizonica</t>
  </si>
  <si>
    <t>Fraxinus angustifolia</t>
  </si>
  <si>
    <t>Ginkgo biloba</t>
  </si>
  <si>
    <t>Koelreuteria paniculata</t>
  </si>
  <si>
    <t>Liquidambar styraciflua</t>
  </si>
  <si>
    <t>Liriodendron tulipifera</t>
  </si>
  <si>
    <t>Malus floribunda</t>
  </si>
  <si>
    <t>Melia azedarach</t>
  </si>
  <si>
    <t>Metasequoia glyptostroboides</t>
  </si>
  <si>
    <t>Morus alba</t>
  </si>
  <si>
    <t>Morus nigra</t>
  </si>
  <si>
    <t>Olea europaea</t>
  </si>
  <si>
    <t>Picea pungens</t>
  </si>
  <si>
    <t>Pinus pinea</t>
  </si>
  <si>
    <t>Pinus sylvestris</t>
  </si>
  <si>
    <t>Populus alba</t>
  </si>
  <si>
    <t>Prunus serrulata</t>
  </si>
  <si>
    <t>Pyrus calleryana</t>
  </si>
  <si>
    <t>Quercus cerris</t>
  </si>
  <si>
    <t>Quercus palustris</t>
  </si>
  <si>
    <t>Salix alba</t>
  </si>
  <si>
    <t>Sorbus intermedia</t>
  </si>
  <si>
    <t>Tamarix gallica</t>
  </si>
  <si>
    <t>Taxodium distichum</t>
  </si>
  <si>
    <t>Thuja occidentalis</t>
  </si>
  <si>
    <t>Thuja plicata</t>
  </si>
  <si>
    <t>Zelkova serrata</t>
  </si>
  <si>
    <t>Especies</t>
  </si>
  <si>
    <t>Accesibilidad</t>
  </si>
  <si>
    <t xml:space="preserve">Conectividad </t>
  </si>
  <si>
    <t>Calidad</t>
  </si>
  <si>
    <t>Cantidad</t>
  </si>
  <si>
    <t>Elementos urbanos</t>
  </si>
  <si>
    <t>Superficie (ha)</t>
  </si>
  <si>
    <t>Número</t>
  </si>
  <si>
    <t>Betula alba</t>
  </si>
  <si>
    <t>Picea abies</t>
  </si>
  <si>
    <t>Alimentos</t>
  </si>
  <si>
    <t>Madera</t>
  </si>
  <si>
    <t>Infraestructura Verde-Azul definida en las DOT</t>
  </si>
  <si>
    <t>Leintz-Gatzaga</t>
  </si>
  <si>
    <t>Enirio-Aralar</t>
  </si>
  <si>
    <t>Urkiola</t>
  </si>
  <si>
    <t>Embalse Ibiur; Aralar</t>
  </si>
  <si>
    <t>Urtzu</t>
  </si>
  <si>
    <t>Area de Zierbena; Rios Mayor-Las Tobas-Akirtza</t>
  </si>
  <si>
    <t>Atxulondo-Abaloz</t>
  </si>
  <si>
    <t>Oria</t>
  </si>
  <si>
    <t>Entzia</t>
  </si>
  <si>
    <t>Zadorra</t>
  </si>
  <si>
    <t>Hernio-Gatzume; Pagoeta; Inurritza; Ría del Oria</t>
  </si>
  <si>
    <t>Granadaerreka (Altsolarats)</t>
  </si>
  <si>
    <t>Urola; Granadaerreka</t>
  </si>
  <si>
    <t>Urdaibai</t>
  </si>
  <si>
    <t>Oka; Oka Transición</t>
  </si>
  <si>
    <t>Hernio-Gatzume</t>
  </si>
  <si>
    <t>Valles de Araxes, Jazkugaqe y Basabe; Alto Oria</t>
  </si>
  <si>
    <t xml:space="preserve">Montes de Vitoria </t>
  </si>
  <si>
    <t>Dulantzi/Alegría; Egileta</t>
  </si>
  <si>
    <t>Monte Ganekogorta</t>
  </si>
  <si>
    <t>Cadagua</t>
  </si>
  <si>
    <t>Valles de Araxes, Jazkugaqe y Basabe; Río Araxes</t>
  </si>
  <si>
    <t>Araxes; Oria</t>
  </si>
  <si>
    <t>Aralar</t>
  </si>
  <si>
    <t>Urkiola; Urdaibai</t>
  </si>
  <si>
    <t>Ibaizabal</t>
  </si>
  <si>
    <t>Río Lea</t>
  </si>
  <si>
    <t>Lea; Lea transición</t>
  </si>
  <si>
    <t>Arkamu-Gibillo-Arrastaria; Gorbeia; Sierra Salvada</t>
  </si>
  <si>
    <t>Altube; Nerbioi</t>
  </si>
  <si>
    <t>Atxulondo-Abaloz; Leitzaran</t>
  </si>
  <si>
    <t>Leitzaran; Oria</t>
  </si>
  <si>
    <t>Akulegi; Oria</t>
  </si>
  <si>
    <t>Urola</t>
  </si>
  <si>
    <t>Diapiro de Añana</t>
  </si>
  <si>
    <t>Alto Oria</t>
  </si>
  <si>
    <t>Oria; Zaldibia</t>
  </si>
  <si>
    <t>Embalse  Albina; Urkiola; Embalses de Ulivarri-Gamboa y Urrunaga</t>
  </si>
  <si>
    <t>Arratia</t>
  </si>
  <si>
    <t>Gorbeia</t>
  </si>
  <si>
    <t>Sierras de Aizkorri, Alzania, Urkilla-Elgea y Zaraya; Embalse  Urkulu</t>
  </si>
  <si>
    <t>Rio Zadorra</t>
  </si>
  <si>
    <t>Zadorra; Ihuda (Ayuda)</t>
  </si>
  <si>
    <t>Berron; Igorin; Izki</t>
  </si>
  <si>
    <t>Udalaitz</t>
  </si>
  <si>
    <t>Deba; Oñati</t>
  </si>
  <si>
    <t>Goiolako; Oka transición</t>
  </si>
  <si>
    <t>Embalse Uribarri-Ganboa; Sierras de Aizkorri, Alzania, Urkilla-Elgea y Zaraya; Salburua; Robledales isla de la Llanada Alavesa; Rio Zadorra; Embalses del sistema del Zadorra</t>
  </si>
  <si>
    <t>Dulantzi/Alegría; Errekabarri; Santa Engrazia; Zadorra; Embalse Ullibarri</t>
  </si>
  <si>
    <t>Butroe</t>
  </si>
  <si>
    <t>Ibaizabal; Nerbioi</t>
  </si>
  <si>
    <t>Zeberioerreka; Arratia</t>
  </si>
  <si>
    <t>Ordunte</t>
  </si>
  <si>
    <t>Sierra Salvada</t>
  </si>
  <si>
    <t>Artziniega; Ayega; Herrerías</t>
  </si>
  <si>
    <t>Arakil; Barrundia</t>
  </si>
  <si>
    <t>Aiako Harria</t>
  </si>
  <si>
    <t>Landarbaso; Urumea transicion</t>
  </si>
  <si>
    <t>Aralar; Alto Oria</t>
  </si>
  <si>
    <t>Arrazola; Ibaizabal</t>
  </si>
  <si>
    <t>Rio Lea</t>
  </si>
  <si>
    <t>Lea; Oiz</t>
  </si>
  <si>
    <t>Artziniega; Herrerías; Izalde; Nerbioi</t>
  </si>
  <si>
    <t>Valle de Haranerreka; Izarraitz; Karakate-Irukurutzeta-Agerre Buru; Valle de Haranerreka</t>
  </si>
  <si>
    <t>Embalse  Ibaieder; Izarraitz; Murumendi</t>
  </si>
  <si>
    <t>Errezil; Ibaieder; Urola</t>
  </si>
  <si>
    <t>Badaia elkarrekikoa/Parzonería Badaia</t>
  </si>
  <si>
    <t>Armintza-Bakio; Espacio marino de la Ría de Mundaka-Cabo de Ogoño; Urdaibai</t>
  </si>
  <si>
    <t>Embalse Ibiur</t>
  </si>
  <si>
    <t>Rio Ebro</t>
  </si>
  <si>
    <t>Ebro</t>
  </si>
  <si>
    <t>Punta Galea-Barrika; Espacio marino de la Ría de Mundaka-Cabo de Ogoño; Ría de Plentzia</t>
  </si>
  <si>
    <t>Butroe Transición</t>
  </si>
  <si>
    <t>Sierras de Aizkorri, Alzania, Urkilla-Elgea y Zaraya; Montes de Aldaia; Rio Barrundia; Embalses del sistema del Zadorra; Embalse Uribarri-Ganboa</t>
  </si>
  <si>
    <t>Barrundia; Zadorra; Embalse Ullibarri</t>
  </si>
  <si>
    <t>Embalse Arriaran; Murumendi; Alto Oria; Embalse Ibaieder</t>
  </si>
  <si>
    <t>Agauntza; Ibaieder; Oria</t>
  </si>
  <si>
    <t>Embalse  Ibaieder; Murumendi</t>
  </si>
  <si>
    <t>Ibaieder</t>
  </si>
  <si>
    <t>Ihuda (Ayuda); Jugalez (Inglares); Zadorra</t>
  </si>
  <si>
    <t>Valles de Araxes, Jazkugaqe y Basabe; Leitzaran</t>
  </si>
  <si>
    <t>Gezain; Leitzaran</t>
  </si>
  <si>
    <t>Karakate-Irukurutzeta-Agerre Buru</t>
  </si>
  <si>
    <t>Deba; Oñati; Urola</t>
  </si>
  <si>
    <t>Ega; Ihuda (Ayuda); Errekabarri; Izki</t>
  </si>
  <si>
    <t>Artibai</t>
  </si>
  <si>
    <t>Monte Oiz</t>
  </si>
  <si>
    <t>Murumendi; Hernio-Gatzume</t>
  </si>
  <si>
    <t>Oka Transición</t>
  </si>
  <si>
    <t>Berrón; Izki; Ega</t>
  </si>
  <si>
    <t>Valle de Haranerreka; Izarraitz; Tramo litoral Deba-Zumaia; Monte Andutz</t>
  </si>
  <si>
    <t>Arlapatz; Deba; Deba Transición</t>
  </si>
  <si>
    <t>Asua</t>
  </si>
  <si>
    <t xml:space="preserve">Urkiola; Embalses del sistema del Zadorra </t>
  </si>
  <si>
    <t>Zadorra; Indusi; Santa Engrazia</t>
  </si>
  <si>
    <t>Atxulondo-Abaloz; Uila; Arroyos de Mendizorrotz; Aiako Harria</t>
  </si>
  <si>
    <t>Deba; Urko</t>
  </si>
  <si>
    <t>Espacio marino de la Ría de Mundaka-Cabo de Ogoño; Urdaibai</t>
  </si>
  <si>
    <t>Sierras de Aizkorri, Alzania, Urkilla-Elgea y Zaraya; Robledales isla de la Llana; Embalse  Uribarri-Ganboa</t>
  </si>
  <si>
    <t>Dulantzi/Alegria; Egileta; Embalse Ullibarri</t>
  </si>
  <si>
    <t>Rio Mayor; Ebro</t>
  </si>
  <si>
    <t xml:space="preserve">Leitzaran </t>
  </si>
  <si>
    <t>Leitzaran</t>
  </si>
  <si>
    <t>Embalse  Aixola</t>
  </si>
  <si>
    <t>Deba; Intsusadi; San Lorenzo</t>
  </si>
  <si>
    <t>Embalse  Aixola; Udalaitz</t>
  </si>
  <si>
    <t>Sierra de Cantabria-Toloño</t>
  </si>
  <si>
    <t>Aralar; Lareo</t>
  </si>
  <si>
    <t>Agauntza</t>
  </si>
  <si>
    <t>Embalse Añarbe; Aiako Harria</t>
  </si>
  <si>
    <t>Bentatxuri; Landarbaso; Oiartzun; Oiartzun Transición; Urumea</t>
  </si>
  <si>
    <t xml:space="preserve">Hernio-Gatzume; Pagoeta </t>
  </si>
  <si>
    <t>Errezil; Granadaerreka</t>
  </si>
  <si>
    <t>Baia; Zadorra</t>
  </si>
  <si>
    <t>Sierras de Aizkorri, Alzania, Urkilla-Elgea y Zaraya</t>
  </si>
  <si>
    <t>Urko</t>
  </si>
  <si>
    <t>Embalse  Arriaran</t>
  </si>
  <si>
    <t>Aretxabalgane; Ibaizabal; Nerbioi</t>
  </si>
  <si>
    <t>Ria de Plentzia</t>
  </si>
  <si>
    <t>Butroe; Butroe Transición</t>
  </si>
  <si>
    <t>Araxes</t>
  </si>
  <si>
    <t>Goilako; Oka; Oka Transición</t>
  </si>
  <si>
    <t>Punta Galea-Barrika</t>
  </si>
  <si>
    <t>Ibaizabal Transición</t>
  </si>
  <si>
    <t>Sierras de Aizkorri, Alzania, Urkilla-Elgea y Zaraya; Aralar</t>
  </si>
  <si>
    <t>Lea</t>
  </si>
  <si>
    <t>Ayega; Herrerías; Izalde</t>
  </si>
  <si>
    <t>Gorliz-Armintza; Espacio marino de la Ría de Mundaka-Cabo de Ogoño; Ria de Plentzia</t>
  </si>
  <si>
    <t>Sierra de Santiago de Loquiz; Entzia</t>
  </si>
  <si>
    <t>Landarbaso; Urumea transicion; Urumea</t>
  </si>
  <si>
    <t>Jaizkibel; Txingudi</t>
  </si>
  <si>
    <t>Bidasoa Transición</t>
  </si>
  <si>
    <t>Espacio marino de la Ria de Mundaka-Cabo de Ogoño; Urdaibai</t>
  </si>
  <si>
    <t>Indusi; Arratia</t>
  </si>
  <si>
    <t>Alto Oria; Embalse Ibiur</t>
  </si>
  <si>
    <t>Txingudi; Aiako Harria</t>
  </si>
  <si>
    <t>Ibarrola; Airzondo; Bidasoa; Bidasoa Transición; Artia</t>
  </si>
  <si>
    <t>Zalla; Zadorra</t>
  </si>
  <si>
    <t>Robledales isla de la Llanada Alavesa; Entzia; Montes de Vitoria</t>
  </si>
  <si>
    <t>Dulantzi/Alegria; Egileta; Errekabarri</t>
  </si>
  <si>
    <t>Lea Transición</t>
  </si>
  <si>
    <t>Murumendi; Alto Oria</t>
  </si>
  <si>
    <t>Ordunte; Armañon</t>
  </si>
  <si>
    <t>Calera; Callejo; Karrantza; Cuadro; Pozonegro</t>
  </si>
  <si>
    <t>Sierra de Cantabria-Toloño; Carrascales secos en la Rioja Alavesa</t>
  </si>
  <si>
    <t>Baia</t>
  </si>
  <si>
    <t>Ega; Ega1; Jugalez (Inglares)</t>
  </si>
  <si>
    <t>Riomayor; Ebro</t>
  </si>
  <si>
    <t>Calera</t>
  </si>
  <si>
    <t>Aretxabalgane</t>
  </si>
  <si>
    <t>Altube;Nerbioi</t>
  </si>
  <si>
    <t>Agauntza; Oria; Zaldibia</t>
  </si>
  <si>
    <t>Sierras de Aizkorri, Alzania, Urkilla-Elgea y Zaraya; Monte Gorostiaga; Embalse  Barrendiola</t>
  </si>
  <si>
    <t>Bostibaieta (Albina); Santa Engrazia; Embalse Urrunaga</t>
  </si>
  <si>
    <t>Arratia; Ibaizabal</t>
  </si>
  <si>
    <t>Armintza-Bakio; Espacio marino de la Ría de Mundaka-Cabo de Ogoño; Gorliz_Armintza; Ria de Plentzia</t>
  </si>
  <si>
    <t>Sierra de Cantabria-Toloño; Carrascales secos en la Rioja Alavesa; Quejigales en Leza</t>
  </si>
  <si>
    <t>Riomayior</t>
  </si>
  <si>
    <t>Jaizkibel</t>
  </si>
  <si>
    <t>Oiartzun Transición</t>
  </si>
  <si>
    <t>Embalses del sistema del Zadorra</t>
  </si>
  <si>
    <t>Ibarbatz (Urkiola); Olaeta</t>
  </si>
  <si>
    <t>Artibai; Urko</t>
  </si>
  <si>
    <t>Armintza-Bakio</t>
  </si>
  <si>
    <t>Valle de Haranerreka; Arno</t>
  </si>
  <si>
    <t>Deba; Intsusadi; Deba Transición</t>
  </si>
  <si>
    <t>Monte Oiz; Urdaibai</t>
  </si>
  <si>
    <t>Goiolako</t>
  </si>
  <si>
    <t>Urdaibai; Monte Oiz</t>
  </si>
  <si>
    <t>Goiolako; Lea</t>
  </si>
  <si>
    <t>Oria; Deba; Deba Transición; Arlapatz</t>
  </si>
  <si>
    <t>Carrascales secos en la Rioja Alavesa</t>
  </si>
  <si>
    <t>Riomayor</t>
  </si>
  <si>
    <t>Arditurri; Oiartzun</t>
  </si>
  <si>
    <t>Izalde; Cadagua</t>
  </si>
  <si>
    <t>Artibai; Artibai Transición</t>
  </si>
  <si>
    <t>Sierras de Aizkorri, Alzania, Urkilla-Elgea y Zaraya; Monte Gorostiaga</t>
  </si>
  <si>
    <t>Arantzazu; Oñati; Deba</t>
  </si>
  <si>
    <t>Embalse Ibiur; Alto Oria</t>
  </si>
  <si>
    <t>Valles de Araxes, Jazkugaqe y Basabe</t>
  </si>
  <si>
    <t>Ria del Oria; Arroyos de Mendizorrotz</t>
  </si>
  <si>
    <t>Oria Transición</t>
  </si>
  <si>
    <t>Altube; Arnauri; Baia</t>
  </si>
  <si>
    <t>Embalses del sistema del Zadorra; Embalse  Urrunaga</t>
  </si>
  <si>
    <t>Ibarbaltz (Urkiola); Olaeta; Santa Engrazia; Embalse Urrunaga</t>
  </si>
  <si>
    <t>Jaizkibel; Ulia</t>
  </si>
  <si>
    <t>Jugalez (Inglares); Ega</t>
  </si>
  <si>
    <t>Arakil; Barrundia; Dulantzi/Alegría; Zadorra</t>
  </si>
  <si>
    <t>Area de Zierbena</t>
  </si>
  <si>
    <t>Galindo; Ibaizabal Transición</t>
  </si>
  <si>
    <t>Armañon</t>
  </si>
  <si>
    <t>Agüera</t>
  </si>
  <si>
    <t>Nerbioi; Zeberioerreka</t>
  </si>
  <si>
    <t>Arkamu-Gibillo-Arrastaria; Sierra Salvada</t>
  </si>
  <si>
    <t>Nerbioi</t>
  </si>
  <si>
    <t>Altube; Baia</t>
  </si>
  <si>
    <t>Urumea</t>
  </si>
  <si>
    <t>Oria; Oria Transición</t>
  </si>
  <si>
    <t>Omecillo; Tumecillo; Cascajo; Ebro; Purón</t>
  </si>
  <si>
    <t>Akulegi; Leitzaran; Oria</t>
  </si>
  <si>
    <t>Dulantzi/Alegria; Errekaleor; Santa Engrazia; Zadorra; Errekabarri; Zalla; Egileta</t>
  </si>
  <si>
    <t>Urtzu; Zaldibia</t>
  </si>
  <si>
    <t>Sierras de Aizkorri, Alzania, Urkilla-Elgea y Zaraya; Robledales isla de la Llanada Alavesa</t>
  </si>
  <si>
    <t>Arakil</t>
  </si>
  <si>
    <t>Ebro;Jugalez (Inglares); Zadorra</t>
  </si>
  <si>
    <t>Urkiola; Gorbeia</t>
  </si>
  <si>
    <t>Arratia; Baia; Zalla</t>
  </si>
  <si>
    <t>Zeberioerreka; Nerbioi</t>
  </si>
  <si>
    <t>Sierras de Aizkorri, Alzania, Urkilla-Elgea y Zaraya; Alto Oria</t>
  </si>
  <si>
    <t>Granadaerreka (Altsolarats); Urola; Urola Transición</t>
  </si>
  <si>
    <t>Embalse  Urrunaga; Sierras de Badayo y Arrato; Gorbeia; Embalses del sistema del Zadorra</t>
  </si>
  <si>
    <t>Zalla; Embalse Urrunaga</t>
  </si>
  <si>
    <t>Artibai; Oiz</t>
  </si>
  <si>
    <t>Urola; Santiyo; Urola Transición</t>
  </si>
  <si>
    <t xml:space="preserve">Corredores ecológicos </t>
  </si>
  <si>
    <t>Abastecimiento</t>
  </si>
  <si>
    <t>Calidad del aire</t>
  </si>
  <si>
    <t>Calidad del agua</t>
  </si>
  <si>
    <t>Regulación de clima</t>
  </si>
  <si>
    <t>Regulación de la temperatura</t>
  </si>
  <si>
    <t>Mantenimiento del hábitat</t>
  </si>
  <si>
    <t>Polinización</t>
  </si>
  <si>
    <t>Paisaje</t>
  </si>
  <si>
    <t>Culturales</t>
  </si>
  <si>
    <t>Abies alba</t>
  </si>
  <si>
    <t>Abies nordmanniana</t>
  </si>
  <si>
    <t>Abies pinsapo</t>
  </si>
  <si>
    <t>Acer cappadocicum</t>
  </si>
  <si>
    <t>Acer ginnala</t>
  </si>
  <si>
    <t>Acer monspessulanum</t>
  </si>
  <si>
    <t>Acer palmatum</t>
  </si>
  <si>
    <t>Betula verrucosa</t>
  </si>
  <si>
    <t>Catalpa bungeii</t>
  </si>
  <si>
    <t>Cedrus deodara</t>
  </si>
  <si>
    <t>Citrus limon</t>
  </si>
  <si>
    <t>Citrus sinensis</t>
  </si>
  <si>
    <t>Cupressocyparis leylandii</t>
  </si>
  <si>
    <t>Eriobotrya japonica</t>
  </si>
  <si>
    <t>Ficus carica</t>
  </si>
  <si>
    <t>Hibiscus syriacus</t>
  </si>
  <si>
    <t>Lagunaria patersonii</t>
  </si>
  <si>
    <t>Ligustrum japonicum</t>
  </si>
  <si>
    <t>Nerium oleander</t>
  </si>
  <si>
    <t>Phoenix canariensis</t>
  </si>
  <si>
    <t>Photinia serrulata</t>
  </si>
  <si>
    <t>Schinus molle</t>
  </si>
  <si>
    <t>Sequoia sempervirens</t>
  </si>
  <si>
    <t>Sequoiadendron giganteum</t>
  </si>
  <si>
    <t>Sophora japonica</t>
  </si>
  <si>
    <t>Thuja orientalis</t>
  </si>
  <si>
    <t>Tilia argentea</t>
  </si>
  <si>
    <t>Trachycarpus fortunei</t>
  </si>
  <si>
    <t>Acer negundo</t>
  </si>
  <si>
    <t>Acer platanoides</t>
  </si>
  <si>
    <t>Cercis siliquastrum</t>
  </si>
  <si>
    <t>Cupressus macrocarpa</t>
  </si>
  <si>
    <t>Cupressus sempervirens</t>
  </si>
  <si>
    <t>Eucalyptus globulus</t>
  </si>
  <si>
    <t>Fraxinus ornus</t>
  </si>
  <si>
    <t>Gleditsia triacanthos</t>
  </si>
  <si>
    <t>Juglans nigra</t>
  </si>
  <si>
    <t>Juglans regia</t>
  </si>
  <si>
    <t>Ligustrum lucidum</t>
  </si>
  <si>
    <t>Malus domestica</t>
  </si>
  <si>
    <t>Paulownia tomentosa</t>
  </si>
  <si>
    <t>Prunus domestica</t>
  </si>
  <si>
    <t>Prunus laurocerasus</t>
  </si>
  <si>
    <t>Pterocarya fraxinifolia</t>
  </si>
  <si>
    <t>Pyrus communis</t>
  </si>
  <si>
    <t>Quercus rubra</t>
  </si>
  <si>
    <t>Salix babylonica</t>
  </si>
  <si>
    <t>Ulmus pumila</t>
  </si>
  <si>
    <t>Elaeagnus angustifolia</t>
  </si>
  <si>
    <t>Otras</t>
  </si>
  <si>
    <t>Recreo</t>
  </si>
  <si>
    <t>Aire</t>
  </si>
  <si>
    <t>R. hídrica</t>
  </si>
  <si>
    <t>Habitantes</t>
  </si>
  <si>
    <t>Control de la erosión</t>
  </si>
  <si>
    <t>Regulación de la calidad del aire</t>
  </si>
  <si>
    <t>Regulación hídrica</t>
  </si>
  <si>
    <t>3: Alto</t>
  </si>
  <si>
    <t>2: Medio</t>
  </si>
  <si>
    <t>1: Bajo</t>
  </si>
  <si>
    <t>Olas de calor</t>
  </si>
  <si>
    <t>TOTAL</t>
  </si>
  <si>
    <t>Cambio climático</t>
  </si>
  <si>
    <t>TIPO DE ACTUACION</t>
  </si>
  <si>
    <t>FICHA</t>
  </si>
  <si>
    <t>Peñacerrada-Urizaharra</t>
  </si>
  <si>
    <t>Corredores ecológicos</t>
  </si>
  <si>
    <t>URBANO</t>
  </si>
  <si>
    <t>Atxarte; Ibaizabal; Ibarbaltz (Urkiola)</t>
  </si>
  <si>
    <t>Nombre</t>
  </si>
  <si>
    <t>numero</t>
  </si>
  <si>
    <t>nombre</t>
  </si>
  <si>
    <t>Jaizkibel - Aiako Harria</t>
  </si>
  <si>
    <t>Aiako Harria - Leitzaran</t>
  </si>
  <si>
    <t>Leitzaran - Leitzaran</t>
  </si>
  <si>
    <t>Leitzaran - Leitzaran2</t>
  </si>
  <si>
    <t>Leitzaran - Valle del Araxes</t>
  </si>
  <si>
    <t>Leitzaran - Valle del Araxes2</t>
  </si>
  <si>
    <t>Valle del Araxes - Valle del Araxes</t>
  </si>
  <si>
    <t>Hernio - Leitzaran</t>
  </si>
  <si>
    <t>Hernio - Leitzaran2</t>
  </si>
  <si>
    <t>Hernio - Valle del Araxes</t>
  </si>
  <si>
    <t>Hernio - Valle del Araxes2</t>
  </si>
  <si>
    <t>Hernio - Valle del Araxes3</t>
  </si>
  <si>
    <t>Hernio - Valle del Araxes4</t>
  </si>
  <si>
    <t>Hernio - Valle del Araxes5</t>
  </si>
  <si>
    <t>Valle del Araxes - Aralar</t>
  </si>
  <si>
    <t>Valle del Araxes - Aralar2</t>
  </si>
  <si>
    <t>Valle del Araxes - Aralar3</t>
  </si>
  <si>
    <t>Hernio - Aralar</t>
  </si>
  <si>
    <t>Hernio - Aralar2</t>
  </si>
  <si>
    <t>Murumendi - Aralar</t>
  </si>
  <si>
    <t>Murumendi - Aralar2</t>
  </si>
  <si>
    <t>Hernio - Murumendi</t>
  </si>
  <si>
    <t>Hernio - Murumendi2</t>
  </si>
  <si>
    <t>Hernio - Murumendi3</t>
  </si>
  <si>
    <t>Murumendi - Valle del Araxes</t>
  </si>
  <si>
    <t>Murumendi - Valle del Araxes2</t>
  </si>
  <si>
    <t>Hernio - Pagoeta</t>
  </si>
  <si>
    <t>Hernio - Izarraitz</t>
  </si>
  <si>
    <t>Murumendi - Karakate</t>
  </si>
  <si>
    <t>Murumendi - Izarraitz</t>
  </si>
  <si>
    <t>Pagoeta - Izarraitz</t>
  </si>
  <si>
    <t>Pagoeta - Izarraitz2</t>
  </si>
  <si>
    <t>Pagoeta - Izarraitz3</t>
  </si>
  <si>
    <t>Pagoeta - Pagoeta</t>
  </si>
  <si>
    <t>Pagoeta - Arno</t>
  </si>
  <si>
    <t>Pagoeta - Arno2</t>
  </si>
  <si>
    <t>Pagoeta - Arno3</t>
  </si>
  <si>
    <t>Pagoeta - Arno4</t>
  </si>
  <si>
    <t>Karakate - Izarraitz</t>
  </si>
  <si>
    <t>Arno - Izarraitz</t>
  </si>
  <si>
    <t>Arno - Urdaibai</t>
  </si>
  <si>
    <t>Karakate - Aizkorri</t>
  </si>
  <si>
    <t>Karakate - Aizkorri2</t>
  </si>
  <si>
    <t>Aizkorri - Udalaitz</t>
  </si>
  <si>
    <t>Aizkorri - Udalaitz2</t>
  </si>
  <si>
    <t>Karakate - Udalaitz</t>
  </si>
  <si>
    <t>Udalaitz - Urkiola</t>
  </si>
  <si>
    <t>Urdaibai - Urkiola</t>
  </si>
  <si>
    <t>Urdaibai - Urkiola2</t>
  </si>
  <si>
    <t>Urdaibai - Urkiola3</t>
  </si>
  <si>
    <t>Urdaibai - Urkiola4</t>
  </si>
  <si>
    <t>Urkiola - Gorbeia</t>
  </si>
  <si>
    <t>Urkiola - Gorbeia2</t>
  </si>
  <si>
    <t>Urkiola - Gorbeia3</t>
  </si>
  <si>
    <t>Urkiola - Aizkorri</t>
  </si>
  <si>
    <t>Gorbeia - Gorbeia</t>
  </si>
  <si>
    <t>Gorbeia - Gorbeia2</t>
  </si>
  <si>
    <t>Gorbeia - Sierras de Badayo y Arrato</t>
  </si>
  <si>
    <t>Gorbeia - Sierras de Badayo y Arrato2</t>
  </si>
  <si>
    <t>Gorbeia - Sierras de Badayo y Arrato3</t>
  </si>
  <si>
    <t>Gorbeia - Robledales isla de Urkabustaiz</t>
  </si>
  <si>
    <t>Gorbeia - Urdaibai</t>
  </si>
  <si>
    <t>Gorbeia - Sierra Salvada</t>
  </si>
  <si>
    <t>Urdaibai - Sierra Salvada</t>
  </si>
  <si>
    <t>Siera Salvada - Sierra Salvada</t>
  </si>
  <si>
    <t>Siera Salvada - Sierra Salvada2</t>
  </si>
  <si>
    <t>Siera Salvada - Sierra Salvada3</t>
  </si>
  <si>
    <t>Siera Salvada - Sierra Salvada4</t>
  </si>
  <si>
    <t>Siera Salvada - Sierra Salvada5</t>
  </si>
  <si>
    <t>Arkamu - Sierras de Badayo y Arrato</t>
  </si>
  <si>
    <t>Arkamu - Arkamu</t>
  </si>
  <si>
    <t>Arkamu - Arkamu2</t>
  </si>
  <si>
    <t>Arkamu - Monte Raso</t>
  </si>
  <si>
    <t>Arkamu - Monte Raso2</t>
  </si>
  <si>
    <t>Arkamu - Monte Raso3</t>
  </si>
  <si>
    <t>Arkamu - Monte Raso4</t>
  </si>
  <si>
    <t>Arkamu - Lago de Caicedo Yuso y Arreo</t>
  </si>
  <si>
    <t>Arkamu - Monte San Formerio</t>
  </si>
  <si>
    <t>Arkamu - Sierra de Tuyo</t>
  </si>
  <si>
    <t>Monte Raso - Sierra de Tuyo</t>
  </si>
  <si>
    <t>Monte Raso - Sierra de Tuyo2</t>
  </si>
  <si>
    <t>Monte Raso - Lago de Caicedo Yuso y Arreo</t>
  </si>
  <si>
    <t>Monte Raso - Lago de Caicedo Yuso y Arreo2</t>
  </si>
  <si>
    <t>Monte Raso - Monte San Formerio</t>
  </si>
  <si>
    <t>Monte Raso - Monte San Formerio2</t>
  </si>
  <si>
    <t>Monte Raso - Sierra de Boveda</t>
  </si>
  <si>
    <t>Monte San Formerio - Quejigales en el monte el Cerro</t>
  </si>
  <si>
    <t>Quejigales en el monte el Cerro - Quejigales en el monte el Cerro</t>
  </si>
  <si>
    <t>Quejigales en el monte el Cerro - Montes de Vitoria occidentales</t>
  </si>
  <si>
    <t>Montes de Vitoria occidentales - Montes Altos de Vitoria</t>
  </si>
  <si>
    <t>Montes Altos de Vitoria - Montes de Vitoria orientales</t>
  </si>
  <si>
    <t>Montes Altos de Vitoria - Montes de Vitoria orientales2</t>
  </si>
  <si>
    <t>Montes de Vitoria orientales - Entzia</t>
  </si>
  <si>
    <t>Montes de Vitoria orientales - Entzia2</t>
  </si>
  <si>
    <t>Montes de Vitoria orientales - Entzia3</t>
  </si>
  <si>
    <t>Montes de Vitoria orientales - Entzia4</t>
  </si>
  <si>
    <t>Entzia - Entzia</t>
  </si>
  <si>
    <t>Entzia - Aizkorri</t>
  </si>
  <si>
    <t>Aizkorri - Aralar</t>
  </si>
  <si>
    <t>Aizkorri - Montes de Aldaia</t>
  </si>
  <si>
    <t>Aizkorri - Montes de Aldaia2</t>
  </si>
  <si>
    <t>Aizkorri - Montes de Aldaia3</t>
  </si>
  <si>
    <t>Aizkorri - Montes de Aldaia4</t>
  </si>
  <si>
    <t>Izki - Area del monte Jaundel</t>
  </si>
  <si>
    <t>Izki - Area del monte Jaundel2</t>
  </si>
  <si>
    <t>Izki - Area del monte Jaundel3</t>
  </si>
  <si>
    <t>Izki - Area del monte Jaundel4</t>
  </si>
  <si>
    <t>Izki - Izki</t>
  </si>
  <si>
    <t>Area del monte Jaundel - Sierras meriodionales de ├ülava</t>
  </si>
  <si>
    <t>Area del monte Jaundel - Barranco del Prado</t>
  </si>
  <si>
    <t>BILBO</t>
  </si>
  <si>
    <t>VITORIA</t>
  </si>
  <si>
    <t>COV</t>
  </si>
  <si>
    <t xml:space="preserve">Calocedrus decurrens </t>
  </si>
  <si>
    <t xml:space="preserve">Yucca aloifolia </t>
  </si>
  <si>
    <t>Reservas de Biodiversidad</t>
  </si>
  <si>
    <t>Infraestructura Verde terrestre</t>
  </si>
  <si>
    <t>Infraestructura Azul terrestre</t>
  </si>
  <si>
    <t>Infraestructura Verde-Azul definida en el Territorio Histórico</t>
  </si>
  <si>
    <t>GAB-GOTO-02</t>
  </si>
  <si>
    <t>GAB-GOTO-01</t>
  </si>
  <si>
    <t>GAB-TO-05</t>
  </si>
  <si>
    <t>GAB-DGGOUK-01</t>
  </si>
  <si>
    <t>GAB-TO-13</t>
  </si>
  <si>
    <t>GAB-GO-09</t>
  </si>
  <si>
    <t>GAB-BBDO-02</t>
  </si>
  <si>
    <t>GAB-GO-06</t>
  </si>
  <si>
    <t>GAB-DOTO-01; GAB-DOTOUK-01; GAB-TO-01</t>
  </si>
  <si>
    <t>GAB-DOTOUK-01; GAB-TOUK-01; GAB-UK-02; GAB-UK-03; GAB-UK-05; GAB-UK-06; GAB-UK-07; GAB-UK-08; GAB-UK-09; GAB-UK-10</t>
  </si>
  <si>
    <t>GAB-UK-02; GAB-UK-03</t>
  </si>
  <si>
    <t>Entzia; Montes de Vitoria; Izki; Río Ega-Berrín</t>
  </si>
  <si>
    <t>Sierras de Aizkorri, Alzania, Urkilla-Elgea y Zaraya; Rio Arakil; Entzia; Río Barrundia</t>
  </si>
  <si>
    <t xml:space="preserve">Embalse  Maroño; Sierra Salvada </t>
  </si>
  <si>
    <t>Quejigal en el cerro la Solana; Sierra de Cantabria-Toloño; Río Zadorra; Río Ihuda</t>
  </si>
  <si>
    <t xml:space="preserve">Sierra de Cantabria-Toloño; Montes de Vitoria; Izki; Area del monte Jaundel; Río Ega-Berrón; Río Ihuda </t>
  </si>
  <si>
    <t>Río Artibai; Mendexa-Berriatua</t>
  </si>
  <si>
    <t xml:space="preserve">Carrascal de Arta; Solanas del monte Hornillo; Sierra de Codes; Sierra de Santiago de Loquiz; Entzia; Izki; Río Berrón </t>
  </si>
  <si>
    <t>Río Ebro</t>
  </si>
  <si>
    <t>Sierra de Tuyo; Diapiro de Añana; Arkamu-Gibillo-Arrastaria; Sierras de Badayo y Arrato; Río Zadorra; Río Baia</t>
  </si>
  <si>
    <t>Meatzaldea-Zona Minera de Bizkaia; Río Mayor-Las Tobas-Akirtza</t>
  </si>
  <si>
    <t>San Antón (Ratón) de Getaria; Garate-Santa Bárbara</t>
  </si>
  <si>
    <t>Monte Ganekogorta; Meatzaldea-Zona Minera de Bizkaia; Río Mayor-Las Tobas-Akirtza</t>
  </si>
  <si>
    <t>Río Urumea; Aiako Harria</t>
  </si>
  <si>
    <t>Sierra de Tuyo; Montes de Vitoria; Sierras de Badayo y Arrato; Río Zadorra</t>
  </si>
  <si>
    <t>Río Lea; Monte y acantilados de Otoio</t>
  </si>
  <si>
    <t xml:space="preserve">Arkamu-Gibillo-Arrastaria; Sierras de Badayo y Arrato; Río Baia </t>
  </si>
  <si>
    <t>Sierra de Cantabria-Toloño; Río Ebro</t>
  </si>
  <si>
    <t>Sierra de Cantabria-Toloño; Area del monte Jaundel; Río Ega-Berrón</t>
  </si>
  <si>
    <t>Musco-Complejo lagunar Laguardia; Río Ebro; Laguna de Carravalseca-Complejo lagunar Laguardia; Lagunas de Laguardia; Carralogroño-Complejo lagunar Laguardia; Laguna de Prao de la Paúl</t>
  </si>
  <si>
    <t>Sobrón; Diapiro de Añana; Río Omecillo-Tumecillo; Río Ebro; Carrascales en Fontecha</t>
  </si>
  <si>
    <t>Río Araxes</t>
  </si>
  <si>
    <t>Embalse  Albina; Embalse  Urrunaga; Embalses de Ulivarri-Gamboa y Urrunaga; Gorbeia; Embalses del sistema del Zadorra; Río Zadorra</t>
  </si>
  <si>
    <t>Monte Oiz; Río Artibai</t>
  </si>
  <si>
    <t>Río Lea; Mendexa-Berriatua</t>
  </si>
  <si>
    <t>Río Mayor-Las Tobas-Akirtza; Río del Barbadún, Marismas de Pobella y playa de la Arena; Área de Zierbena</t>
  </si>
  <si>
    <t>Acantilados de Mutriku-Saturrarán; Arno</t>
  </si>
  <si>
    <t>Río Artibai</t>
  </si>
  <si>
    <t>Pinar de Dueqas; Río Ebro</t>
  </si>
  <si>
    <t>Barranco del Prado; Sierra de Cantabria-Toloño; Área del monte Jaundel</t>
  </si>
  <si>
    <t>Monte "El Encinal"; Río Zadorra; Río Baia</t>
  </si>
  <si>
    <t>Sierras de Aizkorri, Alzania, Urkilla-Elgea y Zaraya; Montes de Aldaia; Robledales isla de la Llanada Alavesa; Entzia; Montes de Vitoria; Río Barrundia</t>
  </si>
  <si>
    <t>Valles de Araxes, Jazkugaqe y Basabe; Hernio-Gatzume; Aralar; Río Araxes; Alto Oria</t>
  </si>
  <si>
    <t xml:space="preserve">Robledales isla de Urkabustaiz; Arkamu-Gibillo-Arrastaria; Sierras de Badayo y Arrato; Gorbeia; Río Baia </t>
  </si>
  <si>
    <t>Río Urumea; Aiako Harria; Leitzaran</t>
  </si>
  <si>
    <t>Atxulondo-Abaloz; Ría de Oria</t>
  </si>
  <si>
    <t>Monte Raso-Desfiladero de Angosto; Sobrón; Valderejo; Arkamu-Gibillo-Arrastaria; Río Omecillo-Tumecillo; Río Ebro; Valderejo</t>
  </si>
  <si>
    <t>Robledales isla de la Llanada Alavesa; Salburua; Montes de Vitoria; Sierras de Badayo y Arrato; Río Zadorra</t>
  </si>
  <si>
    <t>Sierra de Cantabria-Toloño; Río Ebro; Río Zadorra</t>
  </si>
  <si>
    <t>Garate-Santa Bárbara; Pagoeta; Inurritza</t>
  </si>
  <si>
    <t xml:space="preserve">Izarraitz; Pagoeta; Ría de Urola </t>
  </si>
  <si>
    <t>Ría del Barbadún, Marismas de Pobeña y playa de la Arena; Área de Zierbena</t>
  </si>
  <si>
    <t>Monte Oiz; Río Lea; Río Artibai</t>
  </si>
  <si>
    <t>Complejo lagunar de Altube-Charca de Monreal; Robledales isla de Urkabustaiz; Montes de Oro; Sierras de Badayo y Arrato; Gorbeia; Robledales de fondo de valle en Zuya; Río Baia</t>
  </si>
  <si>
    <t>Tramo litoral Deba-Zumaia; Ría del Urola</t>
  </si>
  <si>
    <t>Arrazola; Bostibaieta (Albina); Ibarbaltz (Urkiola); Olaeta</t>
  </si>
  <si>
    <t>Agüera; Barbadún</t>
  </si>
  <si>
    <t>Agauntza; Zaldibia</t>
  </si>
  <si>
    <t>Embalse El Regato; Cadagua; Galindo; Embalse Gorostitza; Ibaizabal Transición; Asua</t>
  </si>
  <si>
    <t xml:space="preserve">Cadagua; Ibaizabal; Ibaizabal Transición </t>
  </si>
  <si>
    <t>Bentatxuri; Landarbaso; Oria; Urumea Transición; Urumea</t>
  </si>
  <si>
    <t xml:space="preserve">Asua; Galindo; Ibaizabal Transición </t>
  </si>
  <si>
    <t>Barbadún; Galdames</t>
  </si>
  <si>
    <t>Herrerías; Cadagua; Izalde</t>
  </si>
  <si>
    <t>Ebro; Omecillo</t>
  </si>
  <si>
    <t>Barbadún; Barbadún Transición</t>
  </si>
  <si>
    <t>17; 18; 19; 21</t>
  </si>
  <si>
    <t>27; 31; 32; 33; 34; 35; 36; 37; 38</t>
  </si>
  <si>
    <t>32; 33; 35; 36; 37; 38</t>
  </si>
  <si>
    <t>9; 10; 12; 13; 14; 18; 19; 21; 22; 23; 25; 26</t>
  </si>
  <si>
    <t>8; 11</t>
  </si>
  <si>
    <t>17; 18; 19; 20; 21</t>
  </si>
  <si>
    <t>7; 9; 10; 12; 13; 14; 17; 25; 26</t>
  </si>
  <si>
    <t>15; 16</t>
  </si>
  <si>
    <t>48; 49; 50; 51; 63; 66; 67</t>
  </si>
  <si>
    <t>71; 72</t>
  </si>
  <si>
    <t>42; 43; 44</t>
  </si>
  <si>
    <t>84; 85; 89; 90; 91; 92; 93; 94</t>
  </si>
  <si>
    <t>63; 64; 65</t>
  </si>
  <si>
    <t>47; 53; 54; 55; 56</t>
  </si>
  <si>
    <t>43; 45</t>
  </si>
  <si>
    <t>107; 108; 109; 110</t>
  </si>
  <si>
    <t>63; 64; 65; 66; 67</t>
  </si>
  <si>
    <t>43; 44; 45; 46; 47</t>
  </si>
  <si>
    <t>54; 55; 56</t>
  </si>
  <si>
    <t>63; 66; 67</t>
  </si>
  <si>
    <t>64; 66; 73; 78</t>
  </si>
  <si>
    <t>65; 67; 69; 70; 73</t>
  </si>
  <si>
    <t>29; 39; 40</t>
  </si>
  <si>
    <t>24; 28; 29; 30</t>
  </si>
  <si>
    <t>114; 115; 116; 117</t>
  </si>
  <si>
    <t>24; 25; 29; 30</t>
  </si>
  <si>
    <t>5; 6; 7; 9; 11</t>
  </si>
  <si>
    <t>98; 99; 100</t>
  </si>
  <si>
    <t>119; 120; 121; 122; 124; 125</t>
  </si>
  <si>
    <t>48; 50</t>
  </si>
  <si>
    <t>110; 111; 118; 119; 120; 121; 124</t>
  </si>
  <si>
    <t>31; 32; 33; 35; 36; 37; 38; 40</t>
  </si>
  <si>
    <t>48; 49; 50; 51</t>
  </si>
  <si>
    <t>2; 4; 5; 6; 7; 9; 11</t>
  </si>
  <si>
    <t>21; 22; 23; 24; 26; 27; 28; 30</t>
  </si>
  <si>
    <t>84; 85; 86; 87; 88; 89; 90; 91; 92; 93; 94; 97</t>
  </si>
  <si>
    <t>64; 66; 73</t>
  </si>
  <si>
    <t>4; 6; 8; 11</t>
  </si>
  <si>
    <t>13; 14; 17; 18; 19; 21; 22; 23; 26</t>
  </si>
  <si>
    <t>106; 107</t>
  </si>
  <si>
    <t>20; 21; 22; 23; 26</t>
  </si>
  <si>
    <t>75; 76; 77</t>
  </si>
  <si>
    <t>79; 80; 81</t>
  </si>
  <si>
    <t>86; 87; 91; 92; 93; 94; 97</t>
  </si>
  <si>
    <t>63; 64; 65; 66; 67; 73</t>
  </si>
  <si>
    <t>7; 9; 10; 12; 25</t>
  </si>
  <si>
    <t>42; 44</t>
  </si>
  <si>
    <t>53; 54; 55; 56</t>
  </si>
  <si>
    <t>7; 9</t>
  </si>
  <si>
    <t>35; 36; 37; 38; 40</t>
  </si>
  <si>
    <t>35; 36; 37; 38; 40; 41</t>
  </si>
  <si>
    <t>64; 65; 66; 67; 73</t>
  </si>
  <si>
    <t>42; 43; 44; 45</t>
  </si>
  <si>
    <t>13; 14; 17; 18; 19; 21; 26</t>
  </si>
  <si>
    <t>5; 6; 7; 11</t>
  </si>
  <si>
    <t>127; 128; 129</t>
  </si>
  <si>
    <t>87; 93; 94</t>
  </si>
  <si>
    <t>106; 107; 115; 116; 117</t>
  </si>
  <si>
    <t>64; 66; 73; 74; 78</t>
  </si>
  <si>
    <t>62; 72</t>
  </si>
  <si>
    <t>4; 6; 8</t>
  </si>
  <si>
    <t>55; 103; 104; 105</t>
  </si>
  <si>
    <t>33; 34; 35; 37</t>
  </si>
  <si>
    <t>53; 54; 57; 58; 59; 60</t>
  </si>
  <si>
    <t>59; 60; 61; 62</t>
  </si>
  <si>
    <t>GAB-GOTOUK-01; GAB-TO-07; GAB-TO-08; GAB-TOUK-03</t>
  </si>
  <si>
    <t>GAB-GOTO-01; GAB-TO-08; GAB-TO-14; GAB-TO-17</t>
  </si>
  <si>
    <t>GAB-GO-01; GAB-GO-04; GAB-GOTO-01; GAB-GOTO-02</t>
  </si>
  <si>
    <t>GAB-GOTO-01; GAB-TO-11; GAB-TO-12</t>
  </si>
  <si>
    <t>GAB-TO-14; GAB-TO-16; GAB-TO-17; GAB-TO-18</t>
  </si>
  <si>
    <t>GAB-DO-03; GAB-DO-08; GAB-DOTO-01; GAB-DOTO-02</t>
  </si>
  <si>
    <t>GAB-DOTO-01; GAB-TO-05; GAB-TO-12</t>
  </si>
  <si>
    <t>GAB-DG-03; GAB-DG-04; GAB-DG-07;GAB-DGGO-01; GAB-DGGO-02; GAB-DGGOUK-01</t>
  </si>
  <si>
    <t>GAB-GO-01; GAB-GO-04; GAB-GOTO-01</t>
  </si>
  <si>
    <t>GAB-DBDG-03; GAB-DG-08; GAB-DG-09; GAB-DG-10; GAB-DG-12</t>
  </si>
  <si>
    <t>GAB-DBDG-01; GAB-DBDG-03; GAB-DG-05; GAB-DG-08; GAB-DG-09; GAB-DG-10</t>
  </si>
  <si>
    <t>GAB-TO-02; GAB-TO-03; GAB-TOUK-01</t>
  </si>
  <si>
    <t>GAB-TO-02; GAB-TO-04; GAB-DO-07</t>
  </si>
  <si>
    <t>GAB-GO-01; GAB-GO-03; GAB-GO-04</t>
  </si>
  <si>
    <t>GAB-DBUK-04; GAB-DBUK-05; GAB-DBUK-06; GAB-GOUK-01; GAB-UK-12</t>
  </si>
  <si>
    <t>GAB-DBUK-03; GAB-DGGOUK-01; GAB-GOUK-01; GAB-TOUK-02; GAB-UK-11; GAB-UK-12; GAB-UK-13</t>
  </si>
  <si>
    <t>GAB-GOTO-01; GAB-GOTO-02</t>
  </si>
  <si>
    <t>GAB-DGGOUK-01; GAB-GO-03; GAB-GOTO-01; GAB-GOUK-01</t>
  </si>
  <si>
    <t>GAB-DGGOUK-01; GAB-GOTOUK-01; GAB-GOUK-01; GAB-TOUK-02; GAB-TOUK-03</t>
  </si>
  <si>
    <t>GAB-DOTO-02; GAB-TO-04; GAB-TO-05; GAB-TO-06; GAB-TO-13; GAB-TO-15</t>
  </si>
  <si>
    <t>GAB-DBDG-01; GAB-DBDG-02; GAB-DBDG-03; GAB-DG-01; GAB-DG-02; GAB-DG-03; GAB-DG-04; GAB-DG-06; GAB-DG-07; GAB-DGGOUK-01</t>
  </si>
  <si>
    <t>GAB-GOTOUK-01; GAB-TO-07; GAB-TOUK-02; GAB-TOUK-03</t>
  </si>
  <si>
    <t>GAB-DB-04; GAB-DB-05; GAB-DB-06; GAB-DB-07; GAB-DB-08; GAB-DBUK-01; GAB-DBUK-02; GAB-DBUK-03; GAB-DBUK-04</t>
  </si>
  <si>
    <t>GAB-DO-01; GAB-DO-03; GAB-DO-04; GAB-DO-07; GAB-DOTO-01; GAB-DOUK-01</t>
  </si>
  <si>
    <t>GAB-DB-10; GAB-DBDG-01</t>
  </si>
  <si>
    <t>GAB-DOTO-02; GAB-TO-04; GAB-TO-05; GAB-TO-13</t>
  </si>
  <si>
    <t>GAB-DBDG-01; GAB-DG-01</t>
  </si>
  <si>
    <t>GAB-DB-04; GAB-DB-09; GAB-DB-10; GAB-DB-11; GAB-DBUK-05; GAB-DBUK-06</t>
  </si>
  <si>
    <t>GAB-DO-04; GAB-DO-05; GAB-DO-06; GAB-DO-07</t>
  </si>
  <si>
    <t>GAB-GOTOUK-01; GAB-TOUK-02; GAB-UK-10; GAB-UK-11</t>
  </si>
  <si>
    <t>GAB-DG-09; GAB-DG-12; GAB-DG-13</t>
  </si>
  <si>
    <t>GAB-GO-02; GAB-GOTO-01</t>
  </si>
  <si>
    <t>GAB-GO-04; GAB-GOTO-02</t>
  </si>
  <si>
    <t>GAB-TO-10; GAB-TO-12; GAB-TO-13; GAB-TO-15</t>
  </si>
  <si>
    <t>GAB-UK-01; GAB-UK-03; GAB-UK-04; GAB-UK-05</t>
  </si>
  <si>
    <t>GAB-DO-01; GAB-DO-03; GAB-DO-07; GAB-DO-08; GAB-DOTO-02</t>
  </si>
  <si>
    <t>GAB-TO-05; GAB-TO-09</t>
  </si>
  <si>
    <t>GAB-BB-01; GAB-BB-02; GAB-BBDO-01; GAB-BBDO-02</t>
  </si>
  <si>
    <t>GAB-GO-06; GAB-GO-08; GAB-GO-09</t>
  </si>
  <si>
    <t>GAB-GOTO-01; GAB-GOTOUK-01; GAB-TO-14</t>
  </si>
  <si>
    <t>GAB-BB-02; GAB-BBDO-01; GAB-BBDO-02; GAB-BBDO-03</t>
  </si>
  <si>
    <t>GAB-GO-01; GAB-GOTO-01; GAB-GOTOUK-01</t>
  </si>
  <si>
    <t>GAB-DO-03; GAB-DOTO-01</t>
  </si>
  <si>
    <t>GAB-GO-01; GAB-GO-03; GAB-GO-04; GAB-GO-06; GAB-GO-07</t>
  </si>
  <si>
    <t>GAB-TO-10; GAB-TO-12</t>
  </si>
  <si>
    <t>GAB-DGGO-01; GAB-DGGO-03; GAB-DGGO-04; GAB-GO-02</t>
  </si>
  <si>
    <t>GAB-GOTO-01; GAB-GOTO-02; GAB-GOTOUK-01</t>
  </si>
  <si>
    <t>GAB-DG-13; GAB-DG-14</t>
  </si>
  <si>
    <t>GAB-BBDO-01; GAB-BBDO-02</t>
  </si>
  <si>
    <t>GAB-TO-10; GAB-TO-12;  GAB-TO-15</t>
  </si>
  <si>
    <t>GAB-DB-04; GAB-DB-07; GAB-DB-08; GAB-DB-09; GAB-DBUK-02; GAB-DBUK-04; GAB-DBUK-05</t>
  </si>
  <si>
    <t>GAB-GO-05; GAB-GO-08; GAB-GOTO-01</t>
  </si>
  <si>
    <t>GAB-DB-01; GAB-DB-02; GAB-DB-03; GAB-DB-04</t>
  </si>
  <si>
    <t>GAB-BBDO-01; GAB-BBDO-02; GAB-BBDO-03; GAB-DO-05; GAB-DO-06; GAB-DO-07</t>
  </si>
  <si>
    <t>GAB-GO-06; GAB-GO-08</t>
  </si>
  <si>
    <t>GAB-DBDG-03; GAB-DG-07; GAB-DG-08; GAB-DG-11; GAB-DGGO-02; GAB-DGGO-03; GAB-DGGO-04</t>
  </si>
  <si>
    <t>GAB-GOTO-01; GAB-TO-14</t>
  </si>
  <si>
    <t>GAB-DOUK-01; GAB-UK-05; GAB-UK-06</t>
  </si>
  <si>
    <t>GAB-GO-08; GAB-GOTO-01</t>
  </si>
  <si>
    <t>GAB-GO-05; GAB-GO-08</t>
  </si>
  <si>
    <t>GAB-DB-11; GAB-DBDG-01; GAB-DBDG-02; GAB-DBDG-03</t>
  </si>
  <si>
    <t>GAB-GOTO-01; GAB-GOTOUK-01; GAB-TO-05; GAB-TO-07; GAB-TO-08; GAB-TO-09; GAB-TO-11; GAB-TO-12; GAB-TO-14; GAB-TO-16; GAB-TO-17; GAB-TO-18; GAB-TOUK-03</t>
  </si>
  <si>
    <t>GAB-DO-03; GAB-DO-08; GAB-DOTO-02</t>
  </si>
  <si>
    <t>GAB-DO-02; GAB-DOTO-01; GAB-DOTOUK-01; GAB-DOUK-01</t>
  </si>
  <si>
    <t>GAB-DOTO-01; GAB-TO-03; GAB-TO-05</t>
  </si>
  <si>
    <t>GAB-GO-01; GAB-GO-04; GAB-GO-07</t>
  </si>
  <si>
    <t>GAB-UK-03; GAB-UK-05; GAB-UK-07</t>
  </si>
  <si>
    <t>GAB-DBUK-01; GAB-DBUK-02; GAB-DBUK-03; GAB-UK-02; GAB-UK-03; GAB-UK-10</t>
  </si>
  <si>
    <t>GAB-DOTO-01; GAB-DOTOUK-01; GAB-TO-01; GAB-TO-03; GAB-TOUK-01</t>
  </si>
  <si>
    <t>GAB-DBUK-01; GAB-UK-01; GAB-UK-02; GAB-UK-03; GAB-UK-04</t>
  </si>
  <si>
    <t>GAB-DGGOUK-01; GAB-GOUK-01</t>
  </si>
  <si>
    <t>GAB-DOTOUK-01; GAB-TOUK-01; GAB-UK-03; GAB-UK-05; GAB-UK-06; GAB-UK-07; GAB-UK-08; GAB-UK-09; GAB-UK-10</t>
  </si>
  <si>
    <t>GAB-GO-01; GAB-GOTO-01; GAB-GOTO-02</t>
  </si>
  <si>
    <t>GAB-TO-14; GAB-TO-16;  GAB-TO-18</t>
  </si>
  <si>
    <t>GAB-DO-08; GAB-DOTO-01; GAB-DOTO-02</t>
  </si>
  <si>
    <t>GAB-DOTO-01; GAB-TO-05</t>
  </si>
  <si>
    <t xml:space="preserve"> GAB-DG-08; GAB-DG-09; GAB-DG-10; GAB-DG-12</t>
  </si>
  <si>
    <t>GAB-DBDG-01; GAB-DG-05; GAB-DG-08; GAB-DG-09; GAB-DG-10</t>
  </si>
  <si>
    <t xml:space="preserve"> GAB-GO-03; GAB-GO-04</t>
  </si>
  <si>
    <t xml:space="preserve"> GAB-DGGOUK-01; GAB-GOUK-01; GAB-TOUK-02; GAB-UK-11; GAB-UK-12; GAB-UK-13</t>
  </si>
  <si>
    <t xml:space="preserve"> GAB-GOTO-02</t>
  </si>
  <si>
    <t>GAB-DGGOUK-01; GAB-GOUK-01; GAB-TOUK-02; GAB-TOUK-03</t>
  </si>
  <si>
    <t>GAB-TO-10; GAB-TO-13</t>
  </si>
  <si>
    <t>GAB-DOTO-02; GAB-TO-05; GAB-TO-06; GAB-TO-13; GAB-TO-15</t>
  </si>
  <si>
    <t>GAB-DBDG-01; GAB-DBDG-03; GAB-DG-01; GAB-DG-02; GAB-DG-03; GAB-DG-06; GAB-DG-07; GAB-DGGOUK-01</t>
  </si>
  <si>
    <t>GAB-TO-05; GAB-TO-13</t>
  </si>
  <si>
    <t>GAB-TO-04; GAB-TO-05; GAB-TO-13</t>
  </si>
  <si>
    <t>GAB-DB-04; GAB-DB-09; GAB-DB-10; GAB-DB-11; GAB-DBUK-06</t>
  </si>
  <si>
    <t>GAB-TOUK-02; GAB-UK-10; GAB-UK-11</t>
  </si>
  <si>
    <t>GAB-GO-08; GAB-GO-09</t>
  </si>
  <si>
    <t>GAB-GO-01; GAB-GOTO-01</t>
  </si>
  <si>
    <t xml:space="preserve"> GAB-TO-12;  GAB-TO-15</t>
  </si>
  <si>
    <t>GAB-DB-04; GAB-DB-07; GAB-DB-08; GAB-DB-09; GAB-DBUK-02; GAB-DBUK-04</t>
  </si>
  <si>
    <t>GAB-DBDG-03; GAB-DG-08; GAB-DG-11; GAB-DGGO-03; GAB-DGGO-04</t>
  </si>
  <si>
    <t>GAB-DBDG-01; GAB-DBDG-03</t>
  </si>
  <si>
    <t>GAB-DOTOUK-01; GAB-TO-01; GAB-TO-03; GAB-TOUK-01</t>
  </si>
  <si>
    <t xml:space="preserve">Número </t>
  </si>
  <si>
    <t>BIZKAIA</t>
  </si>
  <si>
    <t>16/17/18</t>
  </si>
  <si>
    <t>20/21/22</t>
  </si>
  <si>
    <t>Trucios-Turtzioz</t>
  </si>
  <si>
    <t>GIPUZKOA</t>
  </si>
  <si>
    <t>ARABA</t>
  </si>
  <si>
    <t>Agurain/Salvatierra</t>
  </si>
  <si>
    <t>Ayala/Aiara</t>
  </si>
  <si>
    <t>Baños de Ebro/Mañueta</t>
  </si>
  <si>
    <t>Arrasate/Mondragón</t>
  </si>
  <si>
    <t>Campezo/Kanpezu</t>
  </si>
  <si>
    <t>Elburgo/Burgelu</t>
  </si>
  <si>
    <t>Elvillar/Bilar</t>
  </si>
  <si>
    <t>Erriberagoitia/Ribera Alta</t>
  </si>
  <si>
    <t>Harana/Valle de Arana</t>
  </si>
  <si>
    <t>Iruña Oka/Iruña de Oca</t>
  </si>
  <si>
    <t>Labastida/Bastida</t>
  </si>
  <si>
    <t>Lanciego/Lantziego</t>
  </si>
  <si>
    <t>Laudio/Llodio</t>
  </si>
  <si>
    <t>Moreda de Álava/Moreda Araba</t>
  </si>
  <si>
    <t>Ribera Baja/Erribera Beitia</t>
  </si>
  <si>
    <t>San Millán/Donemiliaga</t>
  </si>
  <si>
    <t>Valdegovía/Gaubea</t>
  </si>
  <si>
    <t>Villabuena de Álava/Eskuernaga</t>
  </si>
  <si>
    <t>Yécora/Iekora</t>
  </si>
  <si>
    <t>Karrantza Harana/Valle de Carranza</t>
  </si>
  <si>
    <t>Leintz Gatzaga</t>
  </si>
  <si>
    <t>Urduña/Orduña</t>
  </si>
  <si>
    <t xml:space="preserve">Regulación hídrica </t>
  </si>
  <si>
    <t xml:space="preserve">Control de la erosión del suelo </t>
  </si>
  <si>
    <t>Reducción de la contaminación acústica</t>
  </si>
  <si>
    <t>Suelos permeables</t>
  </si>
  <si>
    <t>R.Climatica</t>
  </si>
  <si>
    <t>Mantenimiento de Hábitat</t>
  </si>
  <si>
    <t>% Urbano</t>
  </si>
  <si>
    <t xml:space="preserve">Nombre </t>
  </si>
  <si>
    <t xml:space="preserve">Infraestructura Verde-Azul Urbana/Periurbana </t>
  </si>
  <si>
    <t xml:space="preserve"> TOTAL</t>
  </si>
  <si>
    <t>Infraestructura Verde-Azul definida en los PTP</t>
  </si>
  <si>
    <t>3_27</t>
  </si>
  <si>
    <t>5_6</t>
  </si>
  <si>
    <t>7_8</t>
  </si>
  <si>
    <t>12_13</t>
  </si>
  <si>
    <t xml:space="preserve">Infraestructura Verde-Azul </t>
  </si>
  <si>
    <t xml:space="preserve"> Elementos Naturales y Seminaturales</t>
  </si>
  <si>
    <t xml:space="preserve"> Marismas</t>
  </si>
  <si>
    <t xml:space="preserve"> Humedales </t>
  </si>
  <si>
    <t xml:space="preserve"> Pastizales y prados</t>
  </si>
  <si>
    <t xml:space="preserve"> Matorrales</t>
  </si>
  <si>
    <t xml:space="preserve"> Brezales </t>
  </si>
  <si>
    <t xml:space="preserve"> Bosques de ribera</t>
  </si>
  <si>
    <t xml:space="preserve"> Hayedos</t>
  </si>
  <si>
    <t xml:space="preserve"> Bosques de frondosas </t>
  </si>
  <si>
    <t xml:space="preserve"> Encinares cantábricos</t>
  </si>
  <si>
    <t xml:space="preserve"> Bosques de coníferas</t>
  </si>
  <si>
    <t xml:space="preserve"> Vegetación de roquedos</t>
  </si>
  <si>
    <t xml:space="preserve"> Huertos urbanos </t>
  </si>
  <si>
    <t xml:space="preserve"> Zonas verdes deportivas </t>
  </si>
  <si>
    <t xml:space="preserve"> Cementerios</t>
  </si>
  <si>
    <t xml:space="preserve"> Jardineras</t>
  </si>
  <si>
    <t>TERRITORIO HISTÓRICO</t>
  </si>
  <si>
    <t>Donostia/San Sebastián</t>
  </si>
  <si>
    <t>Entzia elkarrekikoa/Parzonería de Entzia</t>
  </si>
  <si>
    <t>Limitadua/El Limitado</t>
  </si>
  <si>
    <t>Oyón/Oion</t>
  </si>
  <si>
    <t xml:space="preserve"> Plantaciones forestales</t>
  </si>
  <si>
    <t xml:space="preserve"> Monocultivos y Huertas</t>
  </si>
  <si>
    <t xml:space="preserve"> Tejados, fachadas y muros verdes </t>
  </si>
  <si>
    <t xml:space="preserve">  DIAGNÓSTICO DE LA INFRAESTRUCTURA VERDE-AZUL DEFINIDA EN LA LEGISLACIÓN</t>
  </si>
  <si>
    <t xml:space="preserve">   DIAGNÓSTICO DE LA INFRAESTRUCTURA VERDE-AZUL POTENCIAL QUE HAY EN EL MUNICIPIO</t>
  </si>
  <si>
    <t xml:space="preserve">  EVALUACIÓN DE LA INFRAESTRUCTURA VERDE-AZUL POTENCIAL </t>
  </si>
  <si>
    <t>Mantenim. Hábitat</t>
  </si>
  <si>
    <t>Calidad_Aire</t>
  </si>
  <si>
    <t>Regulación (R.)</t>
  </si>
  <si>
    <t>Control_Erosión</t>
  </si>
  <si>
    <t>Fertilidad_Suelo</t>
  </si>
  <si>
    <t>Protección_Costa</t>
  </si>
  <si>
    <t>R. Incendios</t>
  </si>
  <si>
    <t xml:space="preserve">   EVALUACIÓN DE LOS SERVICIOS DE LOS ECOSISTEMAS</t>
  </si>
  <si>
    <t xml:space="preserve"> EVALUACIÓN DE LA INFRAESTRUCTURA VERDE-AZUL URBANA POTENCIAL</t>
  </si>
  <si>
    <t xml:space="preserve">  EVALUACIÓN DE LOS SERVICIOS DE LOS ECOSISTEMAS URBANOS</t>
  </si>
  <si>
    <t>R. Clima</t>
  </si>
  <si>
    <t>Calidad_Agua</t>
  </si>
  <si>
    <t>R. Temperatura</t>
  </si>
  <si>
    <t>Nº</t>
  </si>
  <si>
    <t xml:space="preserve"> Árboles y arbustos Totales</t>
  </si>
  <si>
    <t xml:space="preserve"> Parques urbanos  (20-0.5 ha)</t>
  </si>
  <si>
    <t xml:space="preserve">Áreas núcleo </t>
  </si>
  <si>
    <t xml:space="preserve"> Áreas núcleo</t>
  </si>
  <si>
    <r>
      <t xml:space="preserve"> Parques urbanos/periurbanos (</t>
    </r>
    <r>
      <rPr>
        <sz val="11"/>
        <color rgb="FF000000"/>
        <rFont val="Calibri"/>
        <family val="2"/>
      </rPr>
      <t>≥</t>
    </r>
    <r>
      <rPr>
        <sz val="11"/>
        <color rgb="FF000000"/>
        <rFont val="Calibri"/>
        <family val="2"/>
        <scheme val="minor"/>
      </rPr>
      <t>20 ha)</t>
    </r>
  </si>
  <si>
    <t xml:space="preserve"> Árboles y arbustos en línea </t>
  </si>
  <si>
    <t xml:space="preserve"> Zona arbolada (&lt;0.5 ha) y Setos</t>
  </si>
  <si>
    <t xml:space="preserve"> Áreas núcleo/Corredores ecológicos</t>
  </si>
  <si>
    <t>Áreas de amortiguación/Corredores ecológicos</t>
  </si>
  <si>
    <t>Elementos Urbanos/Periurbanos</t>
  </si>
  <si>
    <t xml:space="preserve"> Parques urbanos/periurbanos (≥20 ha)</t>
  </si>
  <si>
    <r>
      <t xml:space="preserve"> Sistemas acuáticos </t>
    </r>
    <r>
      <rPr>
        <sz val="9"/>
        <color rgb="FF0070C0"/>
        <rFont val="Calibri"/>
        <family val="2"/>
        <scheme val="minor"/>
      </rPr>
      <t>(Río, Lago, Embalse)</t>
    </r>
  </si>
  <si>
    <r>
      <t xml:space="preserve"> Hábitats costeros </t>
    </r>
    <r>
      <rPr>
        <sz val="9"/>
        <color theme="1"/>
        <rFont val="Calibri"/>
        <family val="2"/>
        <scheme val="minor"/>
      </rPr>
      <t>(Playas, Dunas y Acantilados)</t>
    </r>
  </si>
  <si>
    <t>SUPERFICIE (ha)</t>
  </si>
  <si>
    <t xml:space="preserve"> Sistemas de Drenaje Sostenible (SUDs)</t>
  </si>
  <si>
    <t xml:space="preserve"> Parques fluviales</t>
  </si>
  <si>
    <t xml:space="preserve">Superficie de Suelo Artificializado(%) </t>
  </si>
  <si>
    <t>Abanto y Ciérvana/Abanto Zierbena</t>
  </si>
  <si>
    <t>Gipuzkoako eta Arabako Partzuergo Nagusia/Parzonería General de Gipuzkoa y Álava</t>
  </si>
  <si>
    <t>Gipuzkoako Partzuergo Txikia/ParzonerÍa Menor de Gipuzkoa</t>
  </si>
  <si>
    <t>Peñacerrada/Urizaharra</t>
  </si>
  <si>
    <t>Soraluze/Placencia de las Armas</t>
  </si>
  <si>
    <t>Trucíos/Turtzioz</t>
  </si>
  <si>
    <t>Valle de Trápaga/Trapagaran</t>
  </si>
  <si>
    <t xml:space="preserve">Infraestructura Azul terrestre </t>
  </si>
  <si>
    <t>Municipio (%)</t>
  </si>
  <si>
    <t>Urkiola - Propuesta (Aledaños Uribarri-Ganboa)</t>
  </si>
  <si>
    <t>Gorbeia - Armañón</t>
  </si>
  <si>
    <t>Urdaibai - Armañón</t>
  </si>
  <si>
    <t>Sierra Salvada - Armañón</t>
  </si>
  <si>
    <t>Armañón - Armañón</t>
  </si>
  <si>
    <t>Armañón - Armañón2</t>
  </si>
  <si>
    <t>Armañón - Ordunte</t>
  </si>
  <si>
    <t>Armañón - Ordunte2</t>
  </si>
  <si>
    <t>Armañón - Ordunte3</t>
  </si>
  <si>
    <t>Monte Raso - Sobrón</t>
  </si>
  <si>
    <t>Sobrón - Lago de Caicedo Yuso y Arreo</t>
  </si>
  <si>
    <t>Monte San Formerio - Sierras meridionales de Álava</t>
  </si>
  <si>
    <t>Quejigales en el monte el Cerro - Sierras meridionales de Álava</t>
  </si>
  <si>
    <t>Entzia - Sierras meridionales de Álava</t>
  </si>
  <si>
    <t>Izki - Sierras meriodionales de Álava</t>
  </si>
  <si>
    <t>Izki - Sierras meriodionales de Álava2</t>
  </si>
  <si>
    <t>Barranco del Prado - Sierras meriodionales de Álava</t>
  </si>
  <si>
    <t>Barranco del Prado - Sierras meriodionales de Álava2</t>
  </si>
  <si>
    <t>Sierras meriodionales de Álava - Sierras meriodionales de Álava</t>
  </si>
  <si>
    <t>Identificación de corredores ecológicos</t>
  </si>
  <si>
    <t xml:space="preserve"> EVALUACIÓN DE LOS SERVICIOS DE LOS ECOSISTEMAS DEL ARBOLADO URBANO</t>
  </si>
  <si>
    <t>Diservicios</t>
  </si>
  <si>
    <t>Alergenidad</t>
  </si>
  <si>
    <t xml:space="preserve">% del municipio </t>
  </si>
  <si>
    <t>.</t>
  </si>
  <si>
    <r>
      <t>BIZKAIA</t>
    </r>
    <r>
      <rPr>
        <sz val="5"/>
        <rFont val="Calibri"/>
        <family val="2"/>
        <scheme val="minor"/>
      </rPr>
      <t>.</t>
    </r>
  </si>
  <si>
    <r>
      <t>GIPUZKOA</t>
    </r>
    <r>
      <rPr>
        <sz val="5"/>
        <rFont val="Calibri"/>
        <family val="2"/>
        <scheme val="minor"/>
      </rPr>
      <t>.</t>
    </r>
  </si>
  <si>
    <t>2; 3; 4; 5; 6; 7; 8, 9; 11</t>
  </si>
  <si>
    <t>42; 43; 44; 45; 46</t>
  </si>
  <si>
    <t>12; 14; 18; 21; 22; 23; 25; 26</t>
  </si>
  <si>
    <t>4; 6; 7; 8; 9; 10; 11; 12; 13; 14; 15; 16; 17; 18; 19; 21; 22; 23; 25; 26</t>
  </si>
  <si>
    <t>82; 83; 84; 85; 89; 90; 91; 92; 93; 94; 95; 96; 97</t>
  </si>
  <si>
    <t>% del municipio</t>
  </si>
  <si>
    <t>%  Área Multifuncional</t>
  </si>
  <si>
    <t>Datos sacados tabla compensaciones (1-3: 0 y 1: 1; 2:2; 3:3)</t>
  </si>
  <si>
    <t>Sistemas Naturales</t>
  </si>
  <si>
    <r>
      <t xml:space="preserve"> Sistemas acuáticos </t>
    </r>
    <r>
      <rPr>
        <sz val="9"/>
        <rFont val="Calibri"/>
        <family val="2"/>
        <scheme val="minor"/>
      </rPr>
      <t>(Río, Lago, Embalse)</t>
    </r>
  </si>
  <si>
    <t>Actuar en bosques naturales</t>
  </si>
  <si>
    <t>Solo aparecen las que tienen valor 3 para ese SE</t>
  </si>
  <si>
    <t>Sistemas de amortiguacion</t>
  </si>
  <si>
    <t>Sistemas urbanos</t>
  </si>
  <si>
    <t xml:space="preserve"> Sistemas acuáticos (Río, Lago, Embalse)</t>
  </si>
  <si>
    <t>SE</t>
  </si>
  <si>
    <t>ELEMENTO DE LA IV</t>
  </si>
  <si>
    <t xml:space="preserve">Superficie de Suelo Artificializado (%) </t>
  </si>
  <si>
    <t>Superficie de Áreas Degradadas (%)</t>
  </si>
  <si>
    <r>
      <t xml:space="preserve"> Sistemas acuáticos </t>
    </r>
    <r>
      <rPr>
        <sz val="9"/>
        <rFont val="Calibri"/>
        <family val="2"/>
        <scheme val="minor"/>
      </rPr>
      <t>(Río, Charca, Estanque, Balsa)</t>
    </r>
  </si>
  <si>
    <t xml:space="preserve">Elementos Urbanos/Periurbanos </t>
  </si>
  <si>
    <t xml:space="preserve"> Jardines, macizos y parterres</t>
  </si>
  <si>
    <t xml:space="preserve"> Elementos </t>
  </si>
  <si>
    <t xml:space="preserve"> Árboles y arbustos no en línea </t>
  </si>
  <si>
    <t>Abies sp.</t>
  </si>
  <si>
    <t>Acer sp.</t>
  </si>
  <si>
    <t>Betula sp.</t>
  </si>
  <si>
    <t xml:space="preserve">Betula utilis </t>
  </si>
  <si>
    <t xml:space="preserve">Brachychiton populneus </t>
  </si>
  <si>
    <t xml:space="preserve">Broussonetia papyrifera </t>
  </si>
  <si>
    <t xml:space="preserve">Butia capitata </t>
  </si>
  <si>
    <t xml:space="preserve">Camellia japonica </t>
  </si>
  <si>
    <t>Cedrus sp.</t>
  </si>
  <si>
    <t xml:space="preserve">Cercis canadensis </t>
  </si>
  <si>
    <t xml:space="preserve">Cordyline australis </t>
  </si>
  <si>
    <t xml:space="preserve">Cornus florida </t>
  </si>
  <si>
    <t>Crataegus sp.</t>
  </si>
  <si>
    <t xml:space="preserve">Cycas revoluta </t>
  </si>
  <si>
    <t xml:space="preserve">Euonymus europaeus </t>
  </si>
  <si>
    <t xml:space="preserve">Fraxinus americana </t>
  </si>
  <si>
    <t xml:space="preserve">Fraxinus oxycarpa </t>
  </si>
  <si>
    <t xml:space="preserve">Jacaranda mimosifolia </t>
  </si>
  <si>
    <t>Laburnum anagyroides</t>
  </si>
  <si>
    <t xml:space="preserve">Lagerstroemia indica </t>
  </si>
  <si>
    <t xml:space="preserve">Parrotia persica </t>
  </si>
  <si>
    <t xml:space="preserve">Persea americana </t>
  </si>
  <si>
    <t xml:space="preserve">Phoenix dactylifera </t>
  </si>
  <si>
    <t xml:space="preserve">Phoenix roebelenii </t>
  </si>
  <si>
    <t xml:space="preserve">Pistacia chinensis </t>
  </si>
  <si>
    <t xml:space="preserve">Aesculus carnea </t>
  </si>
  <si>
    <t>Acacia sp.</t>
  </si>
  <si>
    <t>Albizia sp.</t>
  </si>
  <si>
    <t>Carpinus sp.</t>
  </si>
  <si>
    <t>Catalpa sp.</t>
  </si>
  <si>
    <t>Cercis sp.</t>
  </si>
  <si>
    <t>Chamaecyparis lawsoniana</t>
  </si>
  <si>
    <t>Prunus sp.</t>
  </si>
  <si>
    <t>Eucalyptus sp.</t>
  </si>
  <si>
    <t>Euonymus sp.</t>
  </si>
  <si>
    <t>Fagus sp.</t>
  </si>
  <si>
    <t>Gleditsia sp.</t>
  </si>
  <si>
    <t>Camellia sp.</t>
  </si>
  <si>
    <t>Populus sp.</t>
  </si>
  <si>
    <t xml:space="preserve">Populus canadensis </t>
  </si>
  <si>
    <t>Elaeagnus sp.</t>
  </si>
  <si>
    <t>Hibiscus sp.</t>
  </si>
  <si>
    <t>Lagerstroemia sp.</t>
  </si>
  <si>
    <t>Ligustrum sp.</t>
  </si>
  <si>
    <t>Liquidambar sp.</t>
  </si>
  <si>
    <t>Magnolia sp.</t>
  </si>
  <si>
    <t>Magnolia soulangeana</t>
  </si>
  <si>
    <t>Malus sp.</t>
  </si>
  <si>
    <t xml:space="preserve">Morus kagayamae </t>
  </si>
  <si>
    <t>Ulmus sp.</t>
  </si>
  <si>
    <t>Photinia sp.</t>
  </si>
  <si>
    <t>Pinus sp.</t>
  </si>
  <si>
    <t>Pyrus sp.</t>
  </si>
  <si>
    <t>Prunus cerasifera</t>
  </si>
  <si>
    <t xml:space="preserve">Prunus sargentii </t>
  </si>
  <si>
    <t xml:space="preserve">Prunus subhirtella </t>
  </si>
  <si>
    <t>Prunus yedoensis</t>
  </si>
  <si>
    <t>Salix sp.</t>
  </si>
  <si>
    <t>Sorbus aria</t>
  </si>
  <si>
    <t>Tamarix sp.</t>
  </si>
  <si>
    <t>Taxodium sp.</t>
  </si>
  <si>
    <t>Thuja sp.</t>
  </si>
  <si>
    <t>Tilia sp.</t>
  </si>
  <si>
    <t xml:space="preserve">Washingtonia filifera </t>
  </si>
  <si>
    <t>Yucca sp.</t>
  </si>
  <si>
    <t xml:space="preserve">Zelkova carpinifolia </t>
  </si>
  <si>
    <t>Zelkova sp.</t>
  </si>
  <si>
    <t xml:space="preserve">Crataegus lavallei </t>
  </si>
  <si>
    <t xml:space="preserve">Cratageus oxyacantha </t>
  </si>
  <si>
    <t xml:space="preserve">Cryptomeria japonica </t>
  </si>
  <si>
    <t>*Acer campestre</t>
  </si>
  <si>
    <t>*Acer pseudoplatanus</t>
  </si>
  <si>
    <t>*Alnus glutinosa</t>
  </si>
  <si>
    <t>*Arbutus unedo</t>
  </si>
  <si>
    <t>*Castanea sativa</t>
  </si>
  <si>
    <t>ªAcacia dealbata</t>
  </si>
  <si>
    <t>ªAilanthus altissima</t>
  </si>
  <si>
    <t>ªPinus pinaster</t>
  </si>
  <si>
    <t>ªPlatanus hispanica</t>
  </si>
  <si>
    <t>ªRobinia pseudoacacia</t>
  </si>
  <si>
    <t>*Corylus avellana</t>
  </si>
  <si>
    <t>*Fagus sylvatica</t>
  </si>
  <si>
    <t>*Fraxinus excelsior</t>
  </si>
  <si>
    <t>*Ilex aquifolium</t>
  </si>
  <si>
    <t>*Laurus nobilis</t>
  </si>
  <si>
    <t>*Populus nigra</t>
  </si>
  <si>
    <t>*Prunus avium</t>
  </si>
  <si>
    <t>*Quercus faginea</t>
  </si>
  <si>
    <t>*Quercus ilex</t>
  </si>
  <si>
    <t>*Quercus robur</t>
  </si>
  <si>
    <t xml:space="preserve">*Salix atrocinerea </t>
  </si>
  <si>
    <t>*Sorbus aucuparia</t>
  </si>
  <si>
    <t>*Taxus baccata</t>
  </si>
  <si>
    <t>*Tilia platyphyllos</t>
  </si>
  <si>
    <t>*Ulmus glabra</t>
  </si>
  <si>
    <t>*Ulmus minor</t>
  </si>
  <si>
    <t>Alnus sp.</t>
  </si>
  <si>
    <t>Brachychiton sp.</t>
  </si>
  <si>
    <t>Celtis sp.</t>
  </si>
  <si>
    <t>Citrus sp.</t>
  </si>
  <si>
    <t>Cornus sp.</t>
  </si>
  <si>
    <t>Quercus sp.</t>
  </si>
  <si>
    <t>Ficus sp.</t>
  </si>
  <si>
    <t>Fraxinus sp.</t>
  </si>
  <si>
    <t>Platanus sp.</t>
  </si>
  <si>
    <t>Paulownia sp.</t>
  </si>
  <si>
    <t>Picea sp.</t>
  </si>
  <si>
    <t>Robinia sp.</t>
  </si>
  <si>
    <t>Sorbus sp.</t>
  </si>
  <si>
    <t>Washingtonia sp.</t>
  </si>
  <si>
    <t>8 (Nº)</t>
  </si>
  <si>
    <t>9 (Nº)</t>
  </si>
  <si>
    <t>Chamaecyparis sp.</t>
  </si>
  <si>
    <t>10 (Nº)</t>
  </si>
  <si>
    <t xml:space="preserve"> Árboles notables</t>
  </si>
  <si>
    <t xml:space="preserve">  *A RELLENAR POR EL USUARIO EN CASO DE QUE SE DISPONGA DE LA INFORMACIÓN </t>
  </si>
  <si>
    <t>13 (Nº)</t>
  </si>
  <si>
    <t>Árboles Notables</t>
  </si>
  <si>
    <t xml:space="preserve"> Jardines, macizos y parterres </t>
  </si>
  <si>
    <t>Conectividad</t>
  </si>
  <si>
    <t>% TOTAL</t>
  </si>
  <si>
    <t>Area multifuncional (%)</t>
  </si>
  <si>
    <t>NATURAL</t>
  </si>
  <si>
    <t xml:space="preserve"> EVALUACIÓN DEL ARBOLADO URBANO</t>
  </si>
  <si>
    <t>Urbanización</t>
  </si>
  <si>
    <t>Inundaciones</t>
  </si>
  <si>
    <t>ARBOLADO URBANO</t>
  </si>
  <si>
    <t>BIZKAIA.</t>
  </si>
  <si>
    <t xml:space="preserve">Sistemas acuaticos </t>
  </si>
  <si>
    <t>Humedales urbanos</t>
  </si>
  <si>
    <t xml:space="preserve"> Árboles y arbustos</t>
  </si>
  <si>
    <t>Arboles Totales</t>
  </si>
  <si>
    <t>8, 9 y 13</t>
  </si>
  <si>
    <t>Total</t>
  </si>
  <si>
    <t xml:space="preserve">8, 9 y 13 </t>
  </si>
  <si>
    <t>11 (Se le da un 0.5% cuando hay jardineras)</t>
  </si>
  <si>
    <t>Fertilidad del suelo</t>
  </si>
  <si>
    <t>Protección de Costa</t>
  </si>
  <si>
    <t>Incendios</t>
  </si>
  <si>
    <t>Nº arboles/100 habitantes</t>
  </si>
  <si>
    <t>Nº arboles/ha urbano</t>
  </si>
  <si>
    <t>Multifuncion</t>
  </si>
  <si>
    <t>Area urbana (ha)</t>
  </si>
  <si>
    <t>Suma</t>
  </si>
  <si>
    <t>1: Alto</t>
  </si>
  <si>
    <t>3: Bajo</t>
  </si>
  <si>
    <t>VALORACIÓN DE LOS DISERVICIOS</t>
  </si>
  <si>
    <t>DATOS PROPIOS</t>
  </si>
  <si>
    <t>AreaParques/habit</t>
  </si>
  <si>
    <t>Accesibilid</t>
  </si>
  <si>
    <t>Super urbano (m2)</t>
  </si>
  <si>
    <t>Parque fluvial</t>
  </si>
  <si>
    <t xml:space="preserve"> Parques fluvial</t>
  </si>
  <si>
    <t>SUMA</t>
  </si>
  <si>
    <t>Territorio</t>
  </si>
  <si>
    <t>CALIDAD</t>
  </si>
  <si>
    <t>GIPUZKOA.</t>
  </si>
  <si>
    <t>MULTIFUNCIONA</t>
  </si>
  <si>
    <t>Araba</t>
  </si>
  <si>
    <t xml:space="preserve">VALORACIÓN DE LOS CRITERIOS Y SE </t>
  </si>
  <si>
    <t xml:space="preserve">    EVALUACIÓN DE LA INFRAESTRUCTURA VERDE POTENCIAL EN EL MUNICIPIO SEGÚN LOS DATOS DISPONIBLES</t>
  </si>
  <si>
    <t xml:space="preserve">    EVALUACIÓN DE LA INFRAESTRUCTURA VERDE POTENCIAL SEGÚN LOS DATOS DE LOS QUE DISPONE EL PROPIO MUNICIPIO</t>
  </si>
  <si>
    <t xml:space="preserve">  EVALUACIÓN DEL ARBOLADO URBANO</t>
  </si>
  <si>
    <t xml:space="preserve">VALORACIÓN DE LOS SE </t>
  </si>
  <si>
    <t>Servicios de Regulación (R.)</t>
  </si>
  <si>
    <t>PRESIONES QUE SUFREN LOS SE EN EL MUNICIPIO</t>
  </si>
  <si>
    <t>VALORACIÓN DE LAS PRESIONES</t>
  </si>
  <si>
    <t xml:space="preserve"> Contam. atmósferica</t>
  </si>
  <si>
    <t xml:space="preserve">Demanda agua </t>
  </si>
  <si>
    <t xml:space="preserve">Subida_Nivel_Mar </t>
  </si>
  <si>
    <t>Reducción_Ruido</t>
  </si>
  <si>
    <t xml:space="preserve">    EVALUACIÓN DE LAS PRESIONES QUE SUFREN LOS SERVICIOS DE LOS ECOSISTEMAS URBANOS EN EL MUNICIPIO </t>
  </si>
  <si>
    <t xml:space="preserve">  EVALUACIÓN DE LOS SERVICIOS DE LOS ECOSISTEMAS URBANOS SEGÚN LOS DATOS QUE POSEE EL MODELO </t>
  </si>
  <si>
    <t xml:space="preserve">  EVALUACIÓN DE LOS SERVICIOS DE LOS ECOSISTEMAS URBANOS SEGÚN LOS DATOS INTRODUCIDOS POR EL MUNICIPIO</t>
  </si>
  <si>
    <t>Contam. suelo</t>
  </si>
  <si>
    <t>Contam. acústica</t>
  </si>
  <si>
    <t xml:space="preserve">   *OPCIONAL: A RELLENAR POR EL USUARIO EN CASO DE QUE SE DISPONGA DE LA INFORMACIÓN EN EL MUNICIPIO</t>
  </si>
  <si>
    <t>SERVICIOS DE LOS ECOSISTEMAS A MEJORAR</t>
  </si>
  <si>
    <t xml:space="preserve">  ACTUACIONES QUE SE PROPONEN EN ZONAS DE AMORTIGUACIÓN</t>
  </si>
  <si>
    <t>Alimentos.</t>
  </si>
  <si>
    <t>Madera.</t>
  </si>
  <si>
    <t xml:space="preserve">  ACTUACIONES QUE SE PROPONEN EN ZONAS URBANAS</t>
  </si>
  <si>
    <t>Abastecimiento de alimentos</t>
  </si>
  <si>
    <t>Regulación del clima</t>
  </si>
  <si>
    <t>Protección de la costa</t>
  </si>
  <si>
    <t>Regulación de incendios</t>
  </si>
  <si>
    <t>Disfrute estético del paisaje</t>
  </si>
  <si>
    <t xml:space="preserve"> Abastecimiento de alimentos</t>
  </si>
  <si>
    <t xml:space="preserve"> Mantenimiento del hábitat</t>
  </si>
  <si>
    <t xml:space="preserve"> Regulación del clima</t>
  </si>
  <si>
    <t xml:space="preserve"> Regulación de la calidad del aire</t>
  </si>
  <si>
    <t xml:space="preserve"> Regulación hídrica</t>
  </si>
  <si>
    <t xml:space="preserve"> Control de la erosión</t>
  </si>
  <si>
    <t xml:space="preserve"> Fertilidad del suelo</t>
  </si>
  <si>
    <t xml:space="preserve"> Polinización</t>
  </si>
  <si>
    <t xml:space="preserve"> Protección de la costa</t>
  </si>
  <si>
    <t xml:space="preserve"> Regulación de incendios</t>
  </si>
  <si>
    <t xml:space="preserve"> Recreo</t>
  </si>
  <si>
    <t xml:space="preserve"> Disfrute estético del paisaje</t>
  </si>
  <si>
    <t xml:space="preserve"> Abastecimiento de madera</t>
  </si>
  <si>
    <t xml:space="preserve"> Regulación de la calidad del agua</t>
  </si>
  <si>
    <t xml:space="preserve"> Reducción del ruido</t>
  </si>
  <si>
    <t xml:space="preserve"> Regulación de la temperatura</t>
  </si>
  <si>
    <t xml:space="preserve">LISTADO DE ACTUACIONES </t>
  </si>
  <si>
    <t xml:space="preserve"> Crear huertos urbanos</t>
  </si>
  <si>
    <t xml:space="preserve"> Actuar en sistemas acuáticos</t>
  </si>
  <si>
    <t xml:space="preserve"> Actuar en humedales</t>
  </si>
  <si>
    <t xml:space="preserve"> Actuar en parques</t>
  </si>
  <si>
    <t xml:space="preserve"> Actuar en jardines</t>
  </si>
  <si>
    <t xml:space="preserve"> Actuar en zonas arboladas</t>
  </si>
  <si>
    <t xml:space="preserve"> Actuar en parques fluviales</t>
  </si>
  <si>
    <t xml:space="preserve"> Crear tejados, fachadas y muros verdes</t>
  </si>
  <si>
    <t xml:space="preserve"> Crear SUDs</t>
  </si>
  <si>
    <t xml:space="preserve"> Actuar en marismas</t>
  </si>
  <si>
    <t xml:space="preserve"> Actuar en bosques naturales</t>
  </si>
  <si>
    <t xml:space="preserve"> Conservar vegetación de roquedos</t>
  </si>
  <si>
    <t xml:space="preserve"> Actuar en brezales</t>
  </si>
  <si>
    <t xml:space="preserve"> Actuar en matorrales</t>
  </si>
  <si>
    <t xml:space="preserve"> Restaurar pastizales y prados</t>
  </si>
  <si>
    <t xml:space="preserve"> Actuar en hábitas costeros</t>
  </si>
  <si>
    <t xml:space="preserve"> MULTIFUNCIONALIDAD</t>
  </si>
  <si>
    <t>TIPO</t>
  </si>
  <si>
    <t>Elementos_Naturales</t>
  </si>
  <si>
    <t>Elementos amortiguación</t>
  </si>
  <si>
    <r>
      <t xml:space="preserve"> </t>
    </r>
    <r>
      <rPr>
        <sz val="11"/>
        <rFont val="Calibri"/>
        <family val="2"/>
        <scheme val="minor"/>
      </rPr>
      <t xml:space="preserve">Árboles y arbustos </t>
    </r>
  </si>
  <si>
    <t xml:space="preserve"> Conservación</t>
  </si>
  <si>
    <t xml:space="preserve"> Restauración</t>
  </si>
  <si>
    <t xml:space="preserve"> Creación</t>
  </si>
  <si>
    <t>ACTUACIONES QUE SE VAN A DESARROLLAR EN ZONAS DE AMORTIGUACIÓN</t>
  </si>
  <si>
    <t>ACTUACIONES QUE SE VAN A DESARROLLAR EN ZONAS URBANAS</t>
  </si>
  <si>
    <t>Superficie de suelo artificializado</t>
  </si>
  <si>
    <t>GEI</t>
  </si>
  <si>
    <t>Demanda de agua</t>
  </si>
  <si>
    <t>Inundaciones fluviales sobre medio urbano</t>
  </si>
  <si>
    <t>Area suelo contaminado</t>
  </si>
  <si>
    <t>Riesgo inundacion subida nivel del mar</t>
  </si>
  <si>
    <t>Contaminacion acustica</t>
  </si>
  <si>
    <t>Fichas SBN</t>
  </si>
  <si>
    <t>FICHAS</t>
  </si>
  <si>
    <t>Valoración de los SE que proporcionan</t>
  </si>
  <si>
    <t>Regulación de la calidad del agua</t>
  </si>
  <si>
    <t>Reducción del ruido</t>
  </si>
  <si>
    <t>Descripción:</t>
  </si>
  <si>
    <t>Beneficios que se esperan obtener</t>
  </si>
  <si>
    <t>A tener en cuenta</t>
  </si>
  <si>
    <t>*Plan Territorial Sectorial de ordenación de los Ríos y Arroyos de la CAPV</t>
  </si>
  <si>
    <t>Ejemplos</t>
  </si>
  <si>
    <t>Posibles fuentes de Información para realizar las actuaciones</t>
  </si>
  <si>
    <r>
      <t xml:space="preserve">*Utilización de especies adecuadas como, por ejemplo, </t>
    </r>
    <r>
      <rPr>
        <i/>
        <sz val="13"/>
        <color theme="1"/>
        <rFont val="Calibri"/>
        <family val="2"/>
        <scheme val="minor"/>
      </rPr>
      <t>Fraxinus excelsior, Populus nigra, Ulmus minor, Ulmus glabra, Alnus glutinosa o Salix atrocinerea</t>
    </r>
    <r>
      <rPr>
        <sz val="13"/>
        <color theme="1"/>
        <rFont val="Calibri"/>
        <family val="2"/>
        <scheme val="minor"/>
      </rPr>
      <t xml:space="preserve"> </t>
    </r>
  </si>
  <si>
    <t xml:space="preserve"> MARISMAS</t>
  </si>
  <si>
    <t xml:space="preserve"> SISTEMAS ACUÁTICOS: Ríos, arroyos, lagos, embalse, charcas, etc.</t>
  </si>
  <si>
    <t>R. incendios</t>
  </si>
  <si>
    <t xml:space="preserve"> HÁBITAT COSTEROS: Playas, dunas y acantilados</t>
  </si>
  <si>
    <t>HUMEDALES</t>
  </si>
  <si>
    <t>*El tamaño del humedal urbano depende de los volúmenes de agua que hay que amortiguar y del grado de contaminación del agua que entra.</t>
  </si>
  <si>
    <t xml:space="preserve">*Se aconseja que las fluctuaciones del nivel del agua se limiten a 30 cm como máximo. </t>
  </si>
  <si>
    <t>PASTIZALES Y PRADOS</t>
  </si>
  <si>
    <t>Abastecimiento de madera</t>
  </si>
  <si>
    <r>
      <t xml:space="preserve">*Una de las principales acciones a desarrollar en la restauración de marismas es la eliminación de especies invasoras, como la especie, </t>
    </r>
    <r>
      <rPr>
        <i/>
        <sz val="13"/>
        <color theme="1"/>
        <rFont val="Calibri"/>
        <family val="2"/>
        <scheme val="minor"/>
      </rPr>
      <t>Baccharis halimifolia, mediante diferentes técnicas (arranque
manual, corta y aplicación de herbicida en tocón).</t>
    </r>
  </si>
  <si>
    <t>*Es necesario restaurar tanto la estructura de la vegetación como la composición de especies vegetales.</t>
  </si>
  <si>
    <t xml:space="preserve">*La custodia del territorio puede ser la mejor herramienta de gestión para llevar a cabo una restauración del bosque autóctono. </t>
  </si>
  <si>
    <t>*Se aconseja una mínima intervención y plantar únicamente especies autóctonas de origen local o regional de acuerdo a las condiciones de cada terreno.</t>
  </si>
  <si>
    <t xml:space="preserve">                                                 ACTUACIONES QUE SE VAN A DESARROLLAR EN SISTEMAS NATURALES-SEMINATURALES</t>
  </si>
  <si>
    <t xml:space="preserve">                                                 ACTUACIONES QUE SE VAN A DESARROLLAR EN ZONAS DE AMORTIGUACIÓN</t>
  </si>
  <si>
    <t xml:space="preserve"> PLANTACIONES FORESTALES</t>
  </si>
  <si>
    <t>*En muchos de los casos, la gestión que se realiza en las plantaciones forestales no es adecuada (matarrasas, subsolado profundo, empleo de maquinaria no adecuada, extracción de toda la madera muerta, etc.), con la consecuente pérdida de biodiversidad y servicios de los ecosistemas.</t>
  </si>
  <si>
    <t>MONOCULTIVOS INTENSIVOS Y HUERTAS</t>
  </si>
  <si>
    <t>*Plantación de setos vivos usando especies autóctonas para la separación de las parcelas.</t>
  </si>
  <si>
    <t>*Evitar el uso de fertilizantes químicos, sustituyéndolos por compost natural.</t>
  </si>
  <si>
    <t>*Manejo manual en vez de mecánico.</t>
  </si>
  <si>
    <t xml:space="preserve">                                                 ACTUACIONES QUE SE VAN A DESARROLLAR EN ZONAS URBANAS</t>
  </si>
  <si>
    <t xml:space="preserve"> HUMEDALES</t>
  </si>
  <si>
    <t>PARQUES FLUVIALES</t>
  </si>
  <si>
    <t>JARDINES, MACIZOS Y PARTERRES</t>
  </si>
  <si>
    <t>HUERTOS URBANOS</t>
  </si>
  <si>
    <t>TEJADOS, FACHADAS Y MUROS VERDES</t>
  </si>
  <si>
    <t>PARQUES URBANOS/PERIURBANOS Y ZONAS ARBOLADAS Y SETOS</t>
  </si>
  <si>
    <t>SISTEMAS DE DRENAJE SOSTENIBLE (SUDs)</t>
  </si>
  <si>
    <t>ÁRBOLES Y ARBUSTOS EN LINEA</t>
  </si>
  <si>
    <r>
      <t xml:space="preserve"> </t>
    </r>
    <r>
      <rPr>
        <sz val="11"/>
        <rFont val="Calibri"/>
        <family val="2"/>
        <scheme val="minor"/>
      </rPr>
      <t>Árboles y arbustos en línea</t>
    </r>
  </si>
  <si>
    <r>
      <t xml:space="preserve"> Hábitats costeros </t>
    </r>
    <r>
      <rPr>
        <sz val="9"/>
        <color theme="1"/>
        <rFont val="Calibri"/>
        <family val="2"/>
        <scheme val="minor"/>
      </rPr>
      <t>(Playas, dunas y acantilados)</t>
    </r>
  </si>
  <si>
    <r>
      <t xml:space="preserve"> Sistemas acuáticos </t>
    </r>
    <r>
      <rPr>
        <sz val="9"/>
        <rFont val="Calibri"/>
        <family val="2"/>
        <scheme val="minor"/>
      </rPr>
      <t>(Río, charca, estanque, balsa)</t>
    </r>
  </si>
  <si>
    <r>
      <t xml:space="preserve"> Sistemas acuáticos </t>
    </r>
    <r>
      <rPr>
        <sz val="9"/>
        <rFont val="Calibri"/>
        <family val="2"/>
        <scheme val="minor"/>
      </rPr>
      <t>(Río, lago, embalse)</t>
    </r>
  </si>
  <si>
    <t xml:space="preserve"> Sistemas acuáticos (Río, charca, estanque, balsa)</t>
  </si>
  <si>
    <r>
      <t xml:space="preserve">*La densidad de arbolado tiene que ser </t>
    </r>
    <r>
      <rPr>
        <sz val="13"/>
        <color theme="1"/>
        <rFont val="Calibri"/>
        <family val="2"/>
      </rPr>
      <t>≥</t>
    </r>
    <r>
      <rPr>
        <sz val="13"/>
        <color theme="1"/>
        <rFont val="Calibri"/>
        <family val="2"/>
        <scheme val="minor"/>
      </rPr>
      <t xml:space="preserve"> 0,25 árboles/metro de calle o carretera si son de porte pequeño, 0,13 si son de porte medio y 0,10 si son de porte grande.</t>
    </r>
  </si>
  <si>
    <t>*Si se poseen especies invasoras en el municipio se deben sustituir por especies autóctonas.</t>
  </si>
  <si>
    <t xml:space="preserve">*Plantación de arbolado viario dentro del proyecto de naturalización de espacios verdes y parcelas vacantes en el barrio de Lakua (Vitoria- Gasteiz) </t>
  </si>
  <si>
    <t>*Sustitución por especies autóctonas del proyecto de naturalización de espacios verdes y parcelas vacantes en el barrio de Lakua (Vitoria- Gasteiz)</t>
  </si>
  <si>
    <t>Tree species selection for Green Infrastructure. A guide for specifiers</t>
  </si>
  <si>
    <t>Canon de Belloch. Catálogo razonado de arbolado urbano</t>
  </si>
  <si>
    <t>Manual de plantación para el arbolado viario de la ciudad de Madrid</t>
  </si>
  <si>
    <t>Ordenanza de gestión y protección del arbolado urbano en Vitoria-Gasteiz</t>
  </si>
  <si>
    <t>Ordenanza de protección del arbolado urbano de Barakaldo</t>
  </si>
  <si>
    <t>1  1  1</t>
  </si>
  <si>
    <t>3  3  3</t>
  </si>
  <si>
    <t>3  3  1</t>
  </si>
  <si>
    <t>2  2  2</t>
  </si>
  <si>
    <t>3  3  2</t>
  </si>
  <si>
    <t>3  2  1</t>
  </si>
  <si>
    <t>33 32 21</t>
  </si>
  <si>
    <t>Parques ≥20 ha; 0.5-20 ha; &lt;0.5 ha</t>
  </si>
  <si>
    <t>*Crear refugios de fauna mediante la instalación de cajas nido, hoteles de insectos o dejando árboles muertos en el suelo, etc.</t>
  </si>
  <si>
    <t>*Utilizar el índice de funcionalidad de los parques (&gt;1 ha) para evaluar su potencial para alojar una elevada diversidad de avifauna</t>
  </si>
  <si>
    <t xml:space="preserve"> Crear jardínes</t>
  </si>
  <si>
    <t xml:space="preserve"> Crear árboles y arbustos en línea</t>
  </si>
  <si>
    <t>Restaurar monocultivos y huertas</t>
  </si>
  <si>
    <t>Restaurar plantaciones forestales</t>
  </si>
  <si>
    <t xml:space="preserve"> Restaurar plantaciones forestales</t>
  </si>
  <si>
    <t xml:space="preserve"> Restaurar monocultivos y huertas</t>
  </si>
  <si>
    <t xml:space="preserve"> Actuar en parques </t>
  </si>
  <si>
    <t xml:space="preserve">Actuar en parques </t>
  </si>
  <si>
    <r>
      <t xml:space="preserve">*Se aconseja utilizar praderas en lugar de céspedes en:                                                   - Zonas con pendiente </t>
    </r>
    <r>
      <rPr>
        <sz val="13"/>
        <color theme="1"/>
        <rFont val="Calibri"/>
        <family val="2"/>
      </rPr>
      <t xml:space="preserve">≥ </t>
    </r>
    <r>
      <rPr>
        <sz val="13"/>
        <color theme="1"/>
        <rFont val="Calibri"/>
        <family val="2"/>
        <scheme val="minor"/>
      </rPr>
      <t xml:space="preserve">25 % 
- Bordes de carreteras y viales no peatonales
- Espacios verdes extensos
</t>
    </r>
  </si>
  <si>
    <t>Manual para el diseño de jardines y zonas verdes sostenibles</t>
  </si>
  <si>
    <t>Ordenanza de creación de zonas verdes de Vitoria-Gasteiz</t>
  </si>
  <si>
    <t>*El uso de materiales de pavimentación altamente reflectantes o permeables permite reducir la absorción y retención de calor.</t>
  </si>
  <si>
    <t>*Los pavimentos permeables son  viables en aparcamientos de exterior, calles peatonales, espacios intersticiales entre los edificios, plazas y parques infantiles. Sin embargo, no son viables sobre equipamientos subterráneos.</t>
  </si>
  <si>
    <t>*Permeabilización del suelo dentro del proyecto de naturalización de espacios verdes y parcelas vacantes en el barrio de Lakua (Vitoria- Gasteiz)</t>
  </si>
  <si>
    <t>Guía básica de diseño de Sistemas de Gestión Sostenible de aguas pluviales en zonas verdes y otros espacios libres</t>
  </si>
  <si>
    <t>*Sistemas Urbanos de Drenaje Sostenibles</t>
  </si>
  <si>
    <t>Guias de adaptación al riesgo de inundación: Sistemas Urbanos de Drenaje Sostenible</t>
  </si>
  <si>
    <t>Herramienta para cálculo de SUDS</t>
  </si>
  <si>
    <t>*Sistemas urbanos de drenaje sostenible en el paseo de la ría (San Inazio)</t>
  </si>
  <si>
    <r>
      <t xml:space="preserve">*La implementación de tejados verdes en cubiertas con una inclinación </t>
    </r>
    <r>
      <rPr>
        <sz val="13"/>
        <color theme="1"/>
        <rFont val="Calibri"/>
        <family val="2"/>
      </rPr>
      <t>≤</t>
    </r>
    <r>
      <rPr>
        <sz val="10.4"/>
        <color theme="1"/>
        <rFont val="Calibri"/>
        <family val="2"/>
      </rPr>
      <t xml:space="preserve"> </t>
    </r>
    <r>
      <rPr>
        <sz val="13"/>
        <color theme="1"/>
        <rFont val="Calibri"/>
        <family val="2"/>
        <scheme val="minor"/>
      </rPr>
      <t>30º es técnicamente sencilla.</t>
    </r>
  </si>
  <si>
    <r>
      <t xml:space="preserve">*Para la retención del agua de lluvia, lo más eficaz es una pendiente </t>
    </r>
    <r>
      <rPr>
        <sz val="11"/>
        <rFont val="Calibri"/>
        <family val="2"/>
      </rPr>
      <t>≤</t>
    </r>
    <r>
      <rPr>
        <sz val="11"/>
        <rFont val="Franklin Gothic Medium"/>
        <family val="2"/>
      </rPr>
      <t>7º.</t>
    </r>
  </si>
  <si>
    <t xml:space="preserve">*Fachada verde del palacio de congresos Europa de Vitoria-Gasteiz (Araba) </t>
  </si>
  <si>
    <t>*10 ejemplos de Fachadas Vegetales y Jardines Verticales en edificios</t>
  </si>
  <si>
    <t>Soluciones Naturales para la Adaptación al Cambio Climático en el ambito local de la CAPV</t>
  </si>
  <si>
    <t>*Se aconseja utilizar plantas con mayores necesidades de húmedad y que soporten suelos encharcados parte del año, permitiendo mayores superficies de pradera de césped y diversificando los estratos imitando a los bosques de ribera.</t>
  </si>
  <si>
    <t>*Buena accesibilidad y cercanía al núcleo urbano</t>
  </si>
  <si>
    <t>*Una gestión deficiente puede generar residuos a partir de los cultivos desaprovechados o atraer insectos dañinos, como mosquitos y avispas.</t>
  </si>
  <si>
    <t>*Instalación de cajas nidos y hoteles para insectos, para aumentar la biodiversidad</t>
  </si>
  <si>
    <t xml:space="preserve">*Huertas ecológicas municipales de Bilbao </t>
  </si>
  <si>
    <t>*Huertos ecológicos urbanos de Vitoria-Gasteiz</t>
  </si>
  <si>
    <t>*Huertas de autoconsumo de Donostia</t>
  </si>
  <si>
    <t>BREZALES/SETOS</t>
  </si>
  <si>
    <t>El objetivo de este modelo es que los municipios de Euskadi puedan evaluar su Infraestructura Verde potencial, así como evaluar qué actuaciones son las más adecuadas desarrollar en sus municipios para aumentar y mejorar esa Infraestructura Verde en función de las necesidades que posean en sus territorios</t>
  </si>
  <si>
    <t xml:space="preserve">Tresna honen helburua da Euskadiko udalerriek beren azpiegitura berde potentziala ebaluatu ahal izatea, hori handitzeko eta hobetzeko udalerrietan zer jarduera diren egokienak ebaluatuko da beren lurraldeetan dituzten beharren arabera. </t>
  </si>
  <si>
    <t>HERRAMIENTA PARA LA EVALUACIÓN DE LA INFRAESTRUCTURA VERDE-AZUL A ESCALA MUNICIPAL EN EUSKADI</t>
  </si>
  <si>
    <t xml:space="preserve">EUSKADIKO UDAL MAILAKO AZPIEGITURA BERDE-URDINA EBALUATZEKO TRESNA </t>
  </si>
  <si>
    <t>Área Protegida/Interés Naturalístico (ha)</t>
  </si>
  <si>
    <r>
      <t>Los SUDS son sistemas superficiales, permeables y preferiblemente vegetados, previos al sistema de alcantarillado, diseñados para filtrar, retener, transportar, acumular, reutilizar e infiltrar al terreno el agua de lluvia. Existen diferentes tipos de SUDS que van desde cubiertas ecológicas hasta jardines verticales, pavimentos permeables, jardines de lluvia y sumideros filtrantes, canales permeables y ecocunetas antivuelco.
La actuación consistirá en:
-</t>
    </r>
    <r>
      <rPr>
        <b/>
        <sz val="13"/>
        <color theme="1"/>
        <rFont val="Calibri"/>
        <family val="2"/>
        <scheme val="minor"/>
      </rPr>
      <t xml:space="preserve"> Creación de SUDs </t>
    </r>
    <r>
      <rPr>
        <sz val="13"/>
        <color theme="1"/>
        <rFont val="Calibri"/>
        <family val="2"/>
        <scheme val="minor"/>
      </rPr>
      <t>para proteger contra las inundaciones, ya que reducen la escorrentía superficial, y restaurar la calidad del agua que gestionan.</t>
    </r>
  </si>
  <si>
    <t>The Rain Garden Guide</t>
  </si>
  <si>
    <t>*Las fachadas que tienen mucho revestimiento y mortero son menos adecuadas para reverdecer.</t>
  </si>
  <si>
    <r>
      <t xml:space="preserve">Las actuaciones consistirán en:
- </t>
    </r>
    <r>
      <rPr>
        <b/>
        <sz val="13"/>
        <color theme="1"/>
        <rFont val="Calibri"/>
        <family val="2"/>
        <scheme val="minor"/>
      </rPr>
      <t>Restauración de marismas</t>
    </r>
    <r>
      <rPr>
        <sz val="13"/>
        <color theme="1"/>
        <rFont val="Calibri"/>
        <family val="2"/>
        <scheme val="minor"/>
      </rPr>
      <t xml:space="preserve"> que ayudarán a proteger a la costa de la subida del nivel del mar y de sus efectos erosivos, así como a evitar posibles inundaciones. Además, las marismas retienen los sedimentos que llegan de los ríos que desembocan en el mar a través de la misma, por lo que son suelos con una elevada fertilidad para el desarrollo de actividades agrícolas.
- </t>
    </r>
    <r>
      <rPr>
        <b/>
        <sz val="13"/>
        <color theme="1"/>
        <rFont val="Calibri"/>
        <family val="2"/>
        <scheme val="minor"/>
      </rPr>
      <t>Conservación de las marismas</t>
    </r>
    <r>
      <rPr>
        <sz val="13"/>
        <color theme="1"/>
        <rFont val="Calibri"/>
        <family val="2"/>
        <scheme val="minor"/>
      </rPr>
      <t xml:space="preserve"> con el objetivo de no realizar ningún tipo de intervención que las perjudique.</t>
    </r>
  </si>
  <si>
    <r>
      <t>Las actuaciones consistirán en:
-</t>
    </r>
    <r>
      <rPr>
        <b/>
        <sz val="13"/>
        <color theme="1"/>
        <rFont val="Calibri"/>
        <family val="2"/>
        <scheme val="minor"/>
      </rPr>
      <t xml:space="preserve"> Creación</t>
    </r>
    <r>
      <rPr>
        <sz val="13"/>
        <color theme="1"/>
        <rFont val="Calibri"/>
        <family val="2"/>
        <scheme val="minor"/>
      </rPr>
      <t xml:space="preserve"> </t>
    </r>
    <r>
      <rPr>
        <b/>
        <sz val="13"/>
        <color theme="1"/>
        <rFont val="Calibri"/>
        <family val="2"/>
        <scheme val="minor"/>
      </rPr>
      <t>de charcas</t>
    </r>
    <r>
      <rPr>
        <sz val="13"/>
        <color theme="1"/>
        <rFont val="Calibri"/>
        <family val="2"/>
        <scheme val="minor"/>
      </rPr>
      <t xml:space="preserve"> para incrementar la biodiversidad y la conectividad ecológica. 
- </t>
    </r>
    <r>
      <rPr>
        <b/>
        <sz val="13"/>
        <color theme="1"/>
        <rFont val="Calibri"/>
        <family val="2"/>
        <scheme val="minor"/>
      </rPr>
      <t>Restauración de los sistemas acuáticos</t>
    </r>
    <r>
      <rPr>
        <sz val="13"/>
        <color theme="1"/>
        <rFont val="Calibri"/>
        <family val="2"/>
        <scheme val="minor"/>
      </rPr>
      <t xml:space="preserve">, recuperando sus trazados originales, sus bosques de ribera hasta los 20 metros a cada lado del cauce del río o arroyo y las llanuras de inundación.
- </t>
    </r>
    <r>
      <rPr>
        <b/>
        <sz val="13"/>
        <color theme="1"/>
        <rFont val="Calibri"/>
        <family val="2"/>
        <scheme val="minor"/>
      </rPr>
      <t>Conservación</t>
    </r>
    <r>
      <rPr>
        <sz val="13"/>
        <color theme="1"/>
        <rFont val="Calibri"/>
        <family val="2"/>
        <scheme val="minor"/>
      </rPr>
      <t xml:space="preserve"> </t>
    </r>
    <r>
      <rPr>
        <b/>
        <sz val="13"/>
        <color theme="1"/>
        <rFont val="Calibri"/>
        <family val="2"/>
        <scheme val="minor"/>
      </rPr>
      <t xml:space="preserve">de los sistemas acuáticos </t>
    </r>
    <r>
      <rPr>
        <sz val="13"/>
        <color theme="1"/>
        <rFont val="Calibri"/>
        <family val="2"/>
        <scheme val="minor"/>
      </rPr>
      <t>con el objetivo de no realizar ningún tipo de intervención que los perjudique.</t>
    </r>
  </si>
  <si>
    <r>
      <t>Las actuaciones consistirán en:
-</t>
    </r>
    <r>
      <rPr>
        <b/>
        <sz val="13"/>
        <color theme="1"/>
        <rFont val="Calibri"/>
        <family val="2"/>
        <scheme val="minor"/>
      </rPr>
      <t xml:space="preserve"> Creación de humedales</t>
    </r>
    <r>
      <rPr>
        <sz val="13"/>
        <color theme="1"/>
        <rFont val="Calibri"/>
        <family val="2"/>
        <scheme val="minor"/>
      </rPr>
      <t xml:space="preserve"> para incrementar la biodiversidad y la conectividad ecológica en entornos urbanos.
- </t>
    </r>
    <r>
      <rPr>
        <b/>
        <sz val="13"/>
        <color theme="1"/>
        <rFont val="Calibri"/>
        <family val="2"/>
        <scheme val="minor"/>
      </rPr>
      <t>Restauración de los humedales</t>
    </r>
    <r>
      <rPr>
        <sz val="13"/>
        <color theme="1"/>
        <rFont val="Calibri"/>
        <family val="2"/>
        <scheme val="minor"/>
      </rPr>
      <t xml:space="preserve"> que acogen gran parte de la escorrentía superficial que proviene de las fuertes precipitaciones ayudando a reducir el riesgo de inundaciones.
- </t>
    </r>
    <r>
      <rPr>
        <b/>
        <sz val="13"/>
        <color theme="1"/>
        <rFont val="Calibri"/>
        <family val="2"/>
        <scheme val="minor"/>
      </rPr>
      <t>Conservación de los humedales</t>
    </r>
    <r>
      <rPr>
        <sz val="13"/>
        <color theme="1"/>
        <rFont val="Calibri"/>
        <family val="2"/>
        <scheme val="minor"/>
      </rPr>
      <t xml:space="preserve"> con el objetivo de no realizar ningún tipo de intervención que los perjudique.</t>
    </r>
  </si>
  <si>
    <r>
      <t xml:space="preserve">Las actuaciones consistirán en:
- </t>
    </r>
    <r>
      <rPr>
        <b/>
        <sz val="13"/>
        <color theme="1"/>
        <rFont val="Calibri"/>
        <family val="2"/>
        <scheme val="minor"/>
      </rPr>
      <t>Creación de brezales</t>
    </r>
    <r>
      <rPr>
        <sz val="13"/>
        <color theme="1"/>
        <rFont val="Calibri"/>
        <family val="2"/>
        <scheme val="minor"/>
      </rPr>
      <t xml:space="preserve"> mediante la plantación de diferentes especies de brezos autóctonos.
-</t>
    </r>
    <r>
      <rPr>
        <b/>
        <sz val="13"/>
        <color theme="1"/>
        <rFont val="Calibri"/>
        <family val="2"/>
        <scheme val="minor"/>
      </rPr>
      <t xml:space="preserve"> Restauración de brezales</t>
    </r>
    <r>
      <rPr>
        <sz val="13"/>
        <color theme="1"/>
        <rFont val="Calibri"/>
        <family val="2"/>
        <scheme val="minor"/>
      </rPr>
      <t xml:space="preserve"> mediante desbroces y pastoreo para la regeneración del brezal y si fuera necesario plantación de diferentes especies de brezos autóctonos. 
- </t>
    </r>
    <r>
      <rPr>
        <b/>
        <sz val="13"/>
        <color theme="1"/>
        <rFont val="Calibri"/>
        <family val="2"/>
        <scheme val="minor"/>
      </rPr>
      <t>Conservación de los brezales</t>
    </r>
    <r>
      <rPr>
        <sz val="13"/>
        <color theme="1"/>
        <rFont val="Calibri"/>
        <family val="2"/>
        <scheme val="minor"/>
      </rPr>
      <t xml:space="preserve"> con el objetivo de no realizar ningún tipo de intervención que los perjudique.</t>
    </r>
  </si>
  <si>
    <r>
      <t>Las actuaciones consistirán en:
-</t>
    </r>
    <r>
      <rPr>
        <b/>
        <sz val="13"/>
        <color theme="1"/>
        <rFont val="Calibri"/>
        <family val="2"/>
        <scheme val="minor"/>
      </rPr>
      <t xml:space="preserve"> Creación de bosques naturales</t>
    </r>
    <r>
      <rPr>
        <sz val="13"/>
        <color theme="1"/>
        <rFont val="Calibri"/>
        <family val="2"/>
        <scheme val="minor"/>
      </rPr>
      <t xml:space="preserve"> mediante la plantación de especies arbóreas y arbustivas autóctonas o mediante regeneración natural en áreas degradadas.
-</t>
    </r>
    <r>
      <rPr>
        <b/>
        <sz val="13"/>
        <color theme="1"/>
        <rFont val="Calibri"/>
        <family val="2"/>
        <scheme val="minor"/>
      </rPr>
      <t xml:space="preserve"> Restauración de bosques naturales</t>
    </r>
    <r>
      <rPr>
        <sz val="13"/>
        <color theme="1"/>
        <rFont val="Calibri"/>
        <family val="2"/>
        <scheme val="minor"/>
      </rPr>
      <t xml:space="preserve"> mediante la sustitución de plantaciones forestales de especies exóticas por especies autóctonas.
- </t>
    </r>
    <r>
      <rPr>
        <b/>
        <sz val="13"/>
        <color theme="1"/>
        <rFont val="Calibri"/>
        <family val="2"/>
        <scheme val="minor"/>
      </rPr>
      <t xml:space="preserve">Conservación de bosques natuales </t>
    </r>
    <r>
      <rPr>
        <sz val="13"/>
        <color theme="1"/>
        <rFont val="Calibri"/>
        <family val="2"/>
        <scheme val="minor"/>
      </rPr>
      <t>con el objetivo de no realizar ningún tipo de intervención que los perjudique, sobre todo en las cabeceras de los ríos</t>
    </r>
  </si>
  <si>
    <r>
      <t xml:space="preserve">La actuación consistirá en </t>
    </r>
    <r>
      <rPr>
        <b/>
        <sz val="13"/>
        <color theme="1"/>
        <rFont val="Calibri"/>
        <family val="2"/>
        <scheme val="minor"/>
      </rPr>
      <t>restaurar las plantaciones forestales desarrollando una  gestión forestal sostenible</t>
    </r>
    <r>
      <rPr>
        <sz val="13"/>
        <color theme="1"/>
        <rFont val="Calibri"/>
        <family val="2"/>
        <scheme val="minor"/>
      </rPr>
      <t>. Para ello se</t>
    </r>
    <r>
      <rPr>
        <b/>
        <sz val="13"/>
        <color theme="1"/>
        <rFont val="Calibri"/>
        <family val="2"/>
        <scheme val="minor"/>
      </rPr>
      <t xml:space="preserve"> debe cumplir con los siguientes criterios:</t>
    </r>
    <r>
      <rPr>
        <sz val="13"/>
        <color theme="1"/>
        <rFont val="Calibri"/>
        <family val="2"/>
        <scheme val="minor"/>
      </rPr>
      <t xml:space="preserve">
- </t>
    </r>
    <r>
      <rPr>
        <b/>
        <sz val="13"/>
        <color theme="1"/>
        <rFont val="Calibri"/>
        <family val="2"/>
        <scheme val="minor"/>
      </rPr>
      <t>Equilibrar las cortas y tasas de crecimiento</t>
    </r>
    <r>
      <rPr>
        <sz val="13"/>
        <color theme="1"/>
        <rFont val="Calibri"/>
        <family val="2"/>
        <scheme val="minor"/>
      </rPr>
      <t xml:space="preserve">, y hacer un </t>
    </r>
    <r>
      <rPr>
        <b/>
        <sz val="13"/>
        <color theme="1"/>
        <rFont val="Calibri"/>
        <family val="2"/>
        <scheme val="minor"/>
      </rPr>
      <t>uso óptimo de los productos forestales extraídos</t>
    </r>
    <r>
      <rPr>
        <sz val="13"/>
        <color theme="1"/>
        <rFont val="Calibri"/>
        <family val="2"/>
        <scheme val="minor"/>
      </rPr>
      <t>, teniendo en consideración la extracción de nutrientes.
- Mantener la d</t>
    </r>
    <r>
      <rPr>
        <b/>
        <sz val="13"/>
        <color theme="1"/>
        <rFont val="Calibri"/>
        <family val="2"/>
        <scheme val="minor"/>
      </rPr>
      <t>iversidad de estructuras, horizontales y verticales</t>
    </r>
    <r>
      <rPr>
        <sz val="13"/>
        <color theme="1"/>
        <rFont val="Calibri"/>
        <family val="2"/>
        <scheme val="minor"/>
      </rPr>
      <t>, así como los rodales mixtos con diversidad de edades y de especies, para aumentar la estabilidad, vitalidad y capacidad de resistencia de las plantaciones a los factores ambientales adversos, y fortalecer los mecanismos naturales de regulación.
- Los</t>
    </r>
    <r>
      <rPr>
        <b/>
        <sz val="13"/>
        <color theme="1"/>
        <rFont val="Calibri"/>
        <family val="2"/>
        <scheme val="minor"/>
      </rPr>
      <t xml:space="preserve"> pies muertos, </t>
    </r>
    <r>
      <rPr>
        <sz val="13"/>
        <color theme="1"/>
        <rFont val="Calibri"/>
        <family val="2"/>
        <scheme val="minor"/>
      </rPr>
      <t xml:space="preserve">en pie o caídos, los árboles secos, los reviejos y los ejemplares raros y especiales se deben </t>
    </r>
    <r>
      <rPr>
        <b/>
        <sz val="13"/>
        <color theme="1"/>
        <rFont val="Calibri"/>
        <family val="2"/>
        <scheme val="minor"/>
      </rPr>
      <t>mantener en las cantidades y distribución necesarias</t>
    </r>
    <r>
      <rPr>
        <sz val="13"/>
        <color theme="1"/>
        <rFont val="Calibri"/>
        <family val="2"/>
        <scheme val="minor"/>
      </rPr>
      <t xml:space="preserve"> para salvaguardar la biodiversidad.
- Utilizar </t>
    </r>
    <r>
      <rPr>
        <b/>
        <sz val="13"/>
        <color theme="1"/>
        <rFont val="Calibri"/>
        <family val="2"/>
        <scheme val="minor"/>
      </rPr>
      <t>técnicas de corta, saca y transporte que minimicen los daños directos o indirectos</t>
    </r>
    <r>
      <rPr>
        <sz val="13"/>
        <color theme="1"/>
        <rFont val="Calibri"/>
        <family val="2"/>
        <scheme val="minor"/>
      </rPr>
      <t xml:space="preserve"> sobre la plantación, el suelo o los recursos hídricos y deben ser llevadas a cabo en el momento y manera que no reduzcan la productividad de la estación.
- Aplicar las </t>
    </r>
    <r>
      <rPr>
        <b/>
        <sz val="13"/>
        <color theme="1"/>
        <rFont val="Calibri"/>
        <family val="2"/>
        <scheme val="minor"/>
      </rPr>
      <t>prácticas de gestión forestal apropiadas,</t>
    </r>
    <r>
      <rPr>
        <sz val="13"/>
        <color theme="1"/>
        <rFont val="Calibri"/>
        <family val="2"/>
        <scheme val="minor"/>
      </rPr>
      <t xml:space="preserve"> como primeras y segundas repoblaciones con especies arbóreas y taxones adaptados adecuadamente a las condiciones de la estación.
- </t>
    </r>
    <r>
      <rPr>
        <b/>
        <sz val="13"/>
        <color theme="1"/>
        <rFont val="Calibri"/>
        <family val="2"/>
        <scheme val="minor"/>
      </rPr>
      <t>Minimizar el uso de pesticidas</t>
    </r>
    <r>
      <rPr>
        <sz val="13"/>
        <color theme="1"/>
        <rFont val="Calibri"/>
        <family val="2"/>
        <scheme val="minor"/>
      </rPr>
      <t xml:space="preserve">, teniendo en cuenta las alternativas selvícolas apropiadas y otras medidas biológicas.
- Se preferirá la </t>
    </r>
    <r>
      <rPr>
        <b/>
        <sz val="13"/>
        <color theme="1"/>
        <rFont val="Calibri"/>
        <family val="2"/>
        <scheme val="minor"/>
      </rPr>
      <t xml:space="preserve">regeneración natural, </t>
    </r>
    <r>
      <rPr>
        <sz val="13"/>
        <color theme="1"/>
        <rFont val="Calibri"/>
        <family val="2"/>
        <scheme val="minor"/>
      </rPr>
      <t>suponiendo que las condiciones son adecuadas para asegurar la cantidad y calidad de los recursos forestales y que el regenerado existente es de suficiente calidad para el lugar.</t>
    </r>
  </si>
  <si>
    <r>
      <t xml:space="preserve">La actuación consistirá en </t>
    </r>
    <r>
      <rPr>
        <b/>
        <sz val="13"/>
        <color theme="1"/>
        <rFont val="Calibri"/>
        <family val="2"/>
        <scheme val="minor"/>
      </rPr>
      <t>restaurar los monocultivos intensivos y huertas desarrollando prácticas agrarías sostenibles</t>
    </r>
    <r>
      <rPr>
        <sz val="13"/>
        <color theme="1"/>
        <rFont val="Calibri"/>
        <family val="2"/>
        <scheme val="minor"/>
      </rPr>
      <t xml:space="preserve">. Para ello se debe </t>
    </r>
    <r>
      <rPr>
        <b/>
        <sz val="13"/>
        <color theme="1"/>
        <rFont val="Calibri"/>
        <family val="2"/>
        <scheme val="minor"/>
      </rPr>
      <t>cumplir con los siguientes criterios:</t>
    </r>
    <r>
      <rPr>
        <sz val="13"/>
        <color theme="1"/>
        <rFont val="Calibri"/>
        <family val="2"/>
        <scheme val="minor"/>
      </rPr>
      <t xml:space="preserve">
</t>
    </r>
    <r>
      <rPr>
        <b/>
        <sz val="13"/>
        <color theme="1"/>
        <rFont val="Calibri"/>
        <family val="2"/>
        <scheme val="minor"/>
      </rPr>
      <t>- producción ecológica
- reducción de fertilizantes, pesticidas y combustibles
- protección del suelo</t>
    </r>
    <r>
      <rPr>
        <sz val="13"/>
        <color theme="1"/>
        <rFont val="Calibri"/>
        <family val="2"/>
        <scheme val="minor"/>
      </rPr>
      <t xml:space="preserve">
</t>
    </r>
    <r>
      <rPr>
        <b/>
        <sz val="13"/>
        <color theme="1"/>
        <rFont val="Calibri"/>
        <family val="2"/>
        <scheme val="minor"/>
      </rPr>
      <t>- reducción del consumo de agua
- mejora de la biodiversidad
- reducción del consumo de energía y gases de efecto invernadero</t>
    </r>
    <r>
      <rPr>
        <sz val="13"/>
        <color theme="1"/>
        <rFont val="Calibri"/>
        <family val="2"/>
        <scheme val="minor"/>
      </rPr>
      <t xml:space="preserve">
- mejora continua en la</t>
    </r>
    <r>
      <rPr>
        <b/>
        <sz val="13"/>
        <color theme="1"/>
        <rFont val="Calibri"/>
        <family val="2"/>
        <scheme val="minor"/>
      </rPr>
      <t xml:space="preserve"> formación de los agricultores</t>
    </r>
    <r>
      <rPr>
        <sz val="13"/>
        <color theme="1"/>
        <rFont val="Calibri"/>
        <family val="2"/>
        <scheme val="minor"/>
      </rPr>
      <t xml:space="preserve">
   Además, esta actuación</t>
    </r>
    <r>
      <rPr>
        <b/>
        <sz val="13"/>
        <color theme="1"/>
        <rFont val="Calibri"/>
        <family val="2"/>
        <scheme val="minor"/>
      </rPr>
      <t xml:space="preserve"> ayuda al mantenimiento del mundo rural, </t>
    </r>
    <r>
      <rPr>
        <sz val="13"/>
        <color theme="1"/>
        <rFont val="Calibri"/>
        <family val="2"/>
        <scheme val="minor"/>
      </rPr>
      <t>estabilizándose su población e incrementando, así mismo, la oferta.</t>
    </r>
  </si>
  <si>
    <r>
      <t>Un parque fluvial es un parque inundable, diseñado para el almacenamiento temporal de agua a corto plazo utilizando una depresión natural existente en el suelo o creando una nueva. Estas áreas de inundación controlada en periodos de crecidas extraordinarias de ríos pueden constituir espacios de uso compatible con huertos urbanos y lugares de paseo y recreo.                                                                                                                                               La actuación consistirá en:
-</t>
    </r>
    <r>
      <rPr>
        <b/>
        <sz val="13"/>
        <color theme="1"/>
        <rFont val="Calibri"/>
        <family val="2"/>
        <scheme val="minor"/>
      </rPr>
      <t xml:space="preserve"> Creación de un parque fluvial</t>
    </r>
    <r>
      <rPr>
        <sz val="13"/>
        <color theme="1"/>
        <rFont val="Calibri"/>
        <family val="2"/>
        <scheme val="minor"/>
      </rPr>
      <t xml:space="preserve"> para incrementar la biodiversidad y la provisión de servicios de los ecosistemas en entornos urbanos.</t>
    </r>
  </si>
  <si>
    <t xml:space="preserve">*Sustitución de pesticidas químicos por control biológico. </t>
  </si>
  <si>
    <t xml:space="preserve">    INFRAESTRUCTURA VERDE EN EUSKADI (DOT: verde)</t>
  </si>
  <si>
    <r>
      <t xml:space="preserve">Las actuaciones consistirán en:
- </t>
    </r>
    <r>
      <rPr>
        <b/>
        <sz val="13"/>
        <color theme="1"/>
        <rFont val="Calibri"/>
        <family val="2"/>
        <scheme val="minor"/>
      </rPr>
      <t>Creación de charcas</t>
    </r>
    <r>
      <rPr>
        <sz val="13"/>
        <color theme="1"/>
        <rFont val="Calibri"/>
        <family val="2"/>
        <scheme val="minor"/>
      </rPr>
      <t xml:space="preserve"> para incrementar la biodiversidad y la conectividad ecológica. 
- </t>
    </r>
    <r>
      <rPr>
        <b/>
        <sz val="13"/>
        <color theme="1"/>
        <rFont val="Calibri"/>
        <family val="2"/>
        <scheme val="minor"/>
      </rPr>
      <t>Restauración de los sistemas acuáticos</t>
    </r>
    <r>
      <rPr>
        <sz val="13"/>
        <color theme="1"/>
        <rFont val="Calibri"/>
        <family val="2"/>
        <scheme val="minor"/>
      </rPr>
      <t xml:space="preserve">, recuperando sus trazados originales, sus bosques de ribera hasta los 20 metros a cada lado del cauce del río o arroyo y las llanuras de inundación.
- </t>
    </r>
    <r>
      <rPr>
        <b/>
        <sz val="13"/>
        <color theme="1"/>
        <rFont val="Calibri"/>
        <family val="2"/>
        <scheme val="minor"/>
      </rPr>
      <t>Conservación de los sistemas acuáticos</t>
    </r>
    <r>
      <rPr>
        <sz val="13"/>
        <color theme="1"/>
        <rFont val="Calibri"/>
        <family val="2"/>
        <scheme val="minor"/>
      </rPr>
      <t xml:space="preserve"> con el objetivo de no realizar ningún tipo de intervención que los perjudique.</t>
    </r>
  </si>
  <si>
    <r>
      <t xml:space="preserve">Las actuaciones consistirán en:
- </t>
    </r>
    <r>
      <rPr>
        <b/>
        <sz val="13"/>
        <color theme="1"/>
        <rFont val="Calibri"/>
        <family val="2"/>
        <scheme val="minor"/>
      </rPr>
      <t>Restauración de los sistemas dunares, playas y acantilados</t>
    </r>
    <r>
      <rPr>
        <sz val="13"/>
        <color theme="1"/>
        <rFont val="Calibri"/>
        <family val="2"/>
        <scheme val="minor"/>
      </rPr>
      <t xml:space="preserve"> que ayudarán a proteger a la costa, ya que actúan como barreras naturales frente a los fuertes vientos y oleajes provenientes del mar, evitando así inundaciones y la erosión del suelo. Además, los sistemas dunares ayudan a retener la arena, reduciendo su transporte de un lugar a otro, lo que evita que se colapsen otros sistemas.
- </t>
    </r>
    <r>
      <rPr>
        <b/>
        <sz val="13"/>
        <color theme="1"/>
        <rFont val="Calibri"/>
        <family val="2"/>
        <scheme val="minor"/>
      </rPr>
      <t>Conservación de ecosistemas costeros</t>
    </r>
    <r>
      <rPr>
        <sz val="13"/>
        <color theme="1"/>
        <rFont val="Calibri"/>
        <family val="2"/>
        <scheme val="minor"/>
      </rPr>
      <t xml:space="preserve"> más relevantes desde el punto de vista ecológico con el objetivo de no realizar ningún tipo de intervención que las perjudique.</t>
    </r>
  </si>
  <si>
    <r>
      <t xml:space="preserve">Las actuaciones consistirán en:
- </t>
    </r>
    <r>
      <rPr>
        <b/>
        <sz val="13"/>
        <color theme="1"/>
        <rFont val="Calibri"/>
        <family val="2"/>
        <scheme val="minor"/>
      </rPr>
      <t>Creación de humedales</t>
    </r>
    <r>
      <rPr>
        <sz val="13"/>
        <color theme="1"/>
        <rFont val="Calibri"/>
        <family val="2"/>
        <scheme val="minor"/>
      </rPr>
      <t xml:space="preserve"> para incrementar la biodiversidad y la conectividad ecológica en entornos urbanos.
- </t>
    </r>
    <r>
      <rPr>
        <b/>
        <sz val="13"/>
        <color theme="1"/>
        <rFont val="Calibri"/>
        <family val="2"/>
        <scheme val="minor"/>
      </rPr>
      <t>Restauración de los humedales</t>
    </r>
    <r>
      <rPr>
        <sz val="13"/>
        <color theme="1"/>
        <rFont val="Calibri"/>
        <family val="2"/>
        <scheme val="minor"/>
      </rPr>
      <t xml:space="preserve"> que acogen gran parte de la escorrentía superficial que proviene de las fuertes precipitaciones ayudando a reducir el riesgo de inundaciones.
- </t>
    </r>
    <r>
      <rPr>
        <b/>
        <sz val="13"/>
        <color theme="1"/>
        <rFont val="Calibri"/>
        <family val="2"/>
        <scheme val="minor"/>
      </rPr>
      <t>Conservación de los humedales</t>
    </r>
    <r>
      <rPr>
        <sz val="13"/>
        <color theme="1"/>
        <rFont val="Calibri"/>
        <family val="2"/>
        <scheme val="minor"/>
      </rPr>
      <t xml:space="preserve"> con el objetivo de no realizar ningún tipo de intervención que los perjudique.</t>
    </r>
  </si>
  <si>
    <t xml:space="preserve">                                        </t>
  </si>
  <si>
    <t xml:space="preserve">                                                                                                                                                </t>
  </si>
  <si>
    <t xml:space="preserve"> INFRAESTRUCTURA VERDE EN BIZKAIA</t>
  </si>
  <si>
    <t xml:space="preserve">  *ELEGIR POR EL USUARIO EL TERRITORIO HISTÓRICO Y EL MUNICIPIO QUE QUIERE SER EVALUADO EN RELACIÓN CON LA INFRAESTRUCTURA VERDE-AZUL</t>
  </si>
  <si>
    <r>
      <t xml:space="preserve">La actuación consistirá en:                                                                                                                                                                                                                       - </t>
    </r>
    <r>
      <rPr>
        <b/>
        <sz val="13"/>
        <color theme="1"/>
        <rFont val="Calibri"/>
        <family val="2"/>
        <scheme val="minor"/>
      </rPr>
      <t xml:space="preserve">Creación de jardínes </t>
    </r>
    <r>
      <rPr>
        <sz val="13"/>
        <color theme="1"/>
        <rFont val="Calibri"/>
        <family val="2"/>
        <scheme val="minor"/>
      </rPr>
      <t xml:space="preserve">en los patios de manzana, en espacios de uso privado comunitario, entre edificios, en rotondas, etc. para aumentar las áreas verdes urbanas y, con ello, la biodiversidad y la provisión de servicios de los ecosistemas. Sin embargo, es necesario realizar en ellos una </t>
    </r>
    <r>
      <rPr>
        <b/>
        <sz val="13"/>
        <color theme="1"/>
        <rFont val="Calibri"/>
        <family val="2"/>
        <scheme val="minor"/>
      </rPr>
      <t>gestión sostenible</t>
    </r>
    <r>
      <rPr>
        <sz val="13"/>
        <color theme="1"/>
        <rFont val="Calibri"/>
        <family val="2"/>
        <scheme val="minor"/>
      </rPr>
      <t xml:space="preserve"> que contemple, tanto la gestión de los recursos hídricos, como su mantenimiento. Por ejemplo, es necesario regular la intensidad y los criterios de mantenimiento para que se aproximen a un tratamiento más natural (espaciando las siegas), utilizar métodos alternativos al empleo de herbicidas contra las malas hierbas, utilizar compostaje obtenido con los restos de las podas, siegas y desbroces para enriquecer los suelos y utilizar agua reciclada para su riego o sistemas de riego eficientes.                                                                                                                                                                                                              </t>
    </r>
  </si>
  <si>
    <t>*PINCHAR AQUÍ PARA ELIMINAR LA ACCIÓN DE LOS HIPERVINCULOS</t>
  </si>
  <si>
    <t xml:space="preserve"> Sistemas acuáticos (Río, lago, embalse)</t>
  </si>
  <si>
    <t>* ELEGIR EL TIPO DE ACTUACIÓN A REALIZAR, EL ELEMENTO SOBRE EL QUE SE VA A REALIZAR Y LA SUPERFICIE QUE OCUPARÁ. ADEMAS, SE PUEDEN CONSULTAR LAS FICHAS PARA CADA ACTUACIÓN PINCHANDO EN LA COLUMNA FICHAS.</t>
  </si>
  <si>
    <t>*PRIORIZAR LOS SERVICIOS DE LOS ECOSISTEMAS QUE HAYAN OBTENIDO UNA VALORACIÓN BAJA Y VER LAS ACTUACIONES PROPUESTAS PARA CADA SERVICIO.</t>
  </si>
  <si>
    <t xml:space="preserve">
</t>
  </si>
  <si>
    <t xml:space="preserve">
</t>
  </si>
  <si>
    <t>Fichas_A_ SBN</t>
  </si>
  <si>
    <t>Fichas_U_SBN</t>
  </si>
  <si>
    <t xml:space="preserve">  Manual de técnicas de ingeniería naturalística en ámbito fluvial</t>
  </si>
  <si>
    <t xml:space="preserve">   Evaluación del Plan de Conservación posterior al proyecto LIFE08NAT/E/000055 "Restauración de Hábitats de Interés Comunitario en estuarios del País Vasco (2014-2019)</t>
  </si>
  <si>
    <t xml:space="preserve">  Manual de restauración de dunas costeras</t>
  </si>
  <si>
    <t xml:space="preserve"> Recopilación e identificación de acciones de restauración ecológica en humedales españoles</t>
  </si>
  <si>
    <t xml:space="preserve">  Identificación, valoración y restauración de turberas: contribuciones recientes</t>
  </si>
  <si>
    <t xml:space="preserve">  Recopilación e identificación de acciones de restauración ecológica en humedales españoles</t>
  </si>
  <si>
    <t xml:space="preserve">  Código de buenas prácticas agrarías</t>
  </si>
  <si>
    <t xml:space="preserve">  LIFE in Common Land</t>
  </si>
  <si>
    <t xml:space="preserve">  Evaluación del Plan de Conservación posterior al proyecto LIFE08NAT/E/000055 "Restauración de Hábitats de Interés Comunitario en estuarios del País Vasco (2014-2019)</t>
  </si>
  <si>
    <t xml:space="preserve">  Propuesta para la recuperación de bosque autóctono</t>
  </si>
  <si>
    <t xml:space="preserve"> *Fundación Lurgaia</t>
  </si>
  <si>
    <t xml:space="preserve"> *Proyecto Mendebaldea Fase III (Vitoria-Gasteiz)</t>
  </si>
  <si>
    <t xml:space="preserve"> *Restauración de brezales costeros y lucha contra la erosión en el parque Rostrío junto a la Virgen del Mar</t>
  </si>
  <si>
    <t xml:space="preserve"> *LIFE Oreka Mendian</t>
  </si>
  <si>
    <t xml:space="preserve"> *Restauración ambiental de los Humedales de Salburua y recuperación de su función hidrológica </t>
  </si>
  <si>
    <t xml:space="preserve"> *Acondicionamiento y ordenación de la Playa de Gorliz-Plentzia (Bizkaia)</t>
  </si>
  <si>
    <t xml:space="preserve"> *Regeneración del ecosistema dunar de la playa de Laida (Urdaibai)</t>
  </si>
  <si>
    <t xml:space="preserve"> *Proyecto de restauración del Estuario Superior de la ría del Oka</t>
  </si>
  <si>
    <t xml:space="preserve"> *Restauración medioambiental de la Vega de Saria-Oeste en Usurbil (Gipuzkoa) </t>
  </si>
  <si>
    <t xml:space="preserve"> *Regeneración de las marismas de la playa de La Arena en Muskiz (Bizkaia) </t>
  </si>
  <si>
    <r>
      <t xml:space="preserve"> *Restauración ambiental de marismas de la Vega de Jaizubia  (Gipuzkoa)
</t>
    </r>
    <r>
      <rPr>
        <b/>
        <sz val="12"/>
        <color theme="1"/>
        <rFont val="Calibri"/>
        <family val="2"/>
        <scheme val="minor"/>
      </rPr>
      <t/>
    </r>
  </si>
  <si>
    <r>
      <t xml:space="preserve"> *Recuperación del hábitat en la Regata Olatzar de Lezo (Gipuzkoa) 
</t>
    </r>
    <r>
      <rPr>
        <b/>
        <sz val="12"/>
        <color theme="1"/>
        <rFont val="Calibri"/>
        <family val="2"/>
        <scheme val="minor"/>
      </rPr>
      <t/>
    </r>
  </si>
  <si>
    <t xml:space="preserve"> *Depuradora ecológica con filtro de plantas macrofitas en Etxabarri-Ibiña (Araba) </t>
  </si>
  <si>
    <t xml:space="preserve"> *Censo de la agricultura ecológica en Euskadi</t>
  </si>
  <si>
    <t xml:space="preserve"> Producción ecológica</t>
  </si>
  <si>
    <t xml:space="preserve"> Código de buenas prácticas agrarias</t>
  </si>
  <si>
    <t xml:space="preserve"> Guía práctica para el compostaje comunitario en el País Vasco</t>
  </si>
  <si>
    <t xml:space="preserve"> Propuesta para la recuperación de bosque autóctono</t>
  </si>
  <si>
    <t xml:space="preserve"> Herramienta GESTFORE</t>
  </si>
  <si>
    <t xml:space="preserve"> *Acondicionamiento de una laguna estacional dentro del proyecto de naturalización de espacios verdes y parcelas vacantes en el barrio de Lakua (Vitoria- Gasteiz)  </t>
  </si>
  <si>
    <t xml:space="preserve"> *Creación de charcas para anfibios en Irun</t>
  </si>
  <si>
    <t xml:space="preserve"> *Estanque lineal de la Avenida Gasteiz en Vitoria-Gasteiz</t>
  </si>
  <si>
    <t xml:space="preserve"> Manual de técnicas de ingeniería naturalística en ámbito fluvial</t>
  </si>
  <si>
    <t xml:space="preserve"> Manual para el diseño de jardines y zonas verdes sostenibles</t>
  </si>
  <si>
    <t xml:space="preserve"> Soluciones Naturales para la Adaptación al Cambio Climático en el ambito local de la CAPV</t>
  </si>
  <si>
    <t xml:space="preserve"> Identificación, valoración y restauración de turberas: contribuciones recientes</t>
  </si>
  <si>
    <t xml:space="preserve"> *Humedal urbano de Londres</t>
  </si>
  <si>
    <t xml:space="preserve"> *Humedal del Parque Europa en Bilbao</t>
  </si>
  <si>
    <t xml:space="preserve"> *Plantación de un seto dentro del proyecto de naturalización de espacios verdes y parcelas vacantes en el barrio de Lakua (Vitoria- Gasteiz) </t>
  </si>
  <si>
    <t xml:space="preserve"> *Naturalización del parque Antonio Machado dentro del proyecto de naturalización de espacios verdes y parcelas vacantes en el barrio de Lakua (Vitoria- Gasteiz)</t>
  </si>
  <si>
    <t xml:space="preserve">  Manual para el diseño de jardines y zonas verdes sostenibles</t>
  </si>
  <si>
    <t xml:space="preserve">  Ordenanza de creación de zonas verdes de Vitoria-Gasteiz</t>
  </si>
  <si>
    <t xml:space="preserve">  Soluciones Naturales para la Adaptación al Cambio Climático en el ambito local de la CAPV</t>
  </si>
  <si>
    <t xml:space="preserve"> *Recuperación medioambiental de la ribera derecha del río Oria (Gipuzkoa) </t>
  </si>
  <si>
    <t xml:space="preserve"> *Parque fluvial en Bakio</t>
  </si>
  <si>
    <t xml:space="preserve"> *Parque fluvial del Zadorra en Vitoria-Gasteiz</t>
  </si>
  <si>
    <t xml:space="preserve"> *Praderas de flor, árboles y arbustos en el entorno de la Estación de Autobuses dentro del proyecto de naturalización de espacios verdes y parcelas vacantes en el barrio de Lakua (Vitoria- Gasteiz)</t>
  </si>
  <si>
    <t xml:space="preserve"> * HAY QUE PRIORIZAR AQUELLOS SE QUE POSEAN UNA EVALUCIÓN DEL SE BAJA Y UNA PRESIÓN ALTA (ROJO EN LOS DOS)</t>
  </si>
  <si>
    <t>ACTUACIONES QUE SE PROPONEN EN SISTEMAS NATURALES/SEMINATURALES</t>
  </si>
  <si>
    <t>ACTUACIONES QUE SE VAN A DESARROLLAR EN SISTEMAS NATURALES/SEMINATURALES</t>
  </si>
  <si>
    <r>
      <t xml:space="preserve">BOSQUES NATURALES: </t>
    </r>
    <r>
      <rPr>
        <b/>
        <sz val="12"/>
        <color theme="1"/>
        <rFont val="Calibri"/>
        <family val="2"/>
        <scheme val="minor"/>
      </rPr>
      <t xml:space="preserve">Bosques de ribera, hayedos, bosques de frondosas, encinares cantábricos, bosques de coníferas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</si>
</sst>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
    <numFmt numFmtId="167" formatCode="#.0"/>
    <numFmt numFmtId="168" formatCode="_-* #.##0.00_-;\-* #.##0.00_-;_-* &quot;-&quot;??_-;_-@_-"/>
  </numFmts>
  <fonts count="69">
    <font>
      <sz val="11"/>
      <color theme="1"/>
      <name val="Calibri"/>
      <family val="2"/>
      <scheme val="minor"/>
    </font>
    <font>
      <sz val="11"/>
      <color rgb="FF006100"/>
      <name val="Calibri"/>
      <family val="2"/>
      <scheme val="minor"/>
    </font>
    <font>
      <sz val="10"/>
      <name val="Arial"/>
      <family val="2"/>
    </font>
    <font>
      <sz val="11"/>
      <color rgb="FFFF0000"/>
      <name val="Calibri"/>
      <family val="2"/>
      <scheme val="minor"/>
    </font>
    <font>
      <b/>
      <sz val="11"/>
      <color theme="1"/>
      <name val="Calibri"/>
      <family val="2"/>
      <scheme val="minor"/>
    </font>
    <font>
      <sz val="11"/>
      <color rgb="FF000000"/>
      <name val="Calibri"/>
      <family val="2"/>
      <scheme val="minor"/>
    </font>
    <font>
      <sz val="11"/>
      <color rgb="FF00B050"/>
      <name val="Calibri"/>
      <family val="2"/>
      <scheme val="minor"/>
    </font>
    <font>
      <sz val="11"/>
      <name val="Calibri"/>
      <family val="2"/>
      <scheme val="minor"/>
    </font>
    <font>
      <sz val="11"/>
      <color rgb="FF0070C0"/>
      <name val="Calibri"/>
      <family val="2"/>
      <scheme val="minor"/>
    </font>
    <font>
      <b/>
      <sz val="11"/>
      <name val="Calibri"/>
      <family val="2"/>
      <scheme val="minor"/>
    </font>
    <font>
      <sz val="10"/>
      <color theme="1"/>
      <name val="Liberation Sans"/>
      <family val="2"/>
    </font>
    <font>
      <b/>
      <sz val="11"/>
      <color rgb="FFFF0000"/>
      <name val="Calibri"/>
      <family val="2"/>
      <scheme val="minor"/>
    </font>
    <font>
      <b/>
      <i/>
      <sz val="11"/>
      <color theme="1"/>
      <name val="Calibri"/>
      <family val="2"/>
      <scheme val="minor"/>
    </font>
    <font>
      <i/>
      <sz val="11"/>
      <color theme="1"/>
      <name val="Calibri"/>
      <family val="2"/>
      <scheme val="minor"/>
    </font>
    <font>
      <sz val="11"/>
      <color theme="1"/>
      <name val="Calibri"/>
      <family val="2"/>
      <scheme val="minor"/>
    </font>
    <font>
      <sz val="9"/>
      <name val="Calibri"/>
      <family val="2"/>
      <scheme val="minor"/>
    </font>
    <font>
      <sz val="9"/>
      <color theme="1"/>
      <name val="Calibri"/>
      <family val="2"/>
      <scheme val="minor"/>
    </font>
    <font>
      <i/>
      <sz val="11"/>
      <name val="Calibri"/>
      <family val="2"/>
      <scheme val="minor"/>
    </font>
    <font>
      <sz val="12"/>
      <color theme="1"/>
      <name val="Calibri"/>
      <family val="2"/>
      <scheme val="minor"/>
    </font>
    <font>
      <u/>
      <sz val="11"/>
      <color theme="10"/>
      <name val="Calibri"/>
      <family val="2"/>
      <scheme val="minor"/>
    </font>
    <font>
      <sz val="10"/>
      <name val="Arial"/>
      <family val="2"/>
    </font>
    <font>
      <b/>
      <sz val="10"/>
      <name val="Liberation Sans"/>
      <family val="2"/>
    </font>
    <font>
      <sz val="11"/>
      <color theme="5" tint="-0.499984740745262"/>
      <name val="Calibri"/>
      <family val="2"/>
      <scheme val="minor"/>
    </font>
    <font>
      <b/>
      <sz val="10"/>
      <color theme="1"/>
      <name val="Liberation Sans"/>
      <family val="2"/>
    </font>
    <font>
      <sz val="11"/>
      <color rgb="FF000000"/>
      <name val="Calibri"/>
      <family val="2"/>
    </font>
    <font>
      <b/>
      <sz val="10"/>
      <color theme="1"/>
      <name val="Calibri"/>
      <family val="2"/>
      <scheme val="minor"/>
    </font>
    <font>
      <b/>
      <i/>
      <sz val="11"/>
      <name val="Calibri"/>
      <family val="2"/>
      <scheme val="minor"/>
    </font>
    <font>
      <b/>
      <sz val="24"/>
      <color rgb="FF92D050"/>
      <name val="Calibri"/>
      <family val="2"/>
      <scheme val="minor"/>
    </font>
    <font>
      <b/>
      <sz val="11"/>
      <color theme="5"/>
      <name val="Calibri"/>
      <family val="2"/>
      <scheme val="minor"/>
    </font>
    <font>
      <sz val="9"/>
      <color rgb="FF0070C0"/>
      <name val="Calibri"/>
      <family val="2"/>
      <scheme val="minor"/>
    </font>
    <font>
      <sz val="5"/>
      <color theme="1"/>
      <name val="Calibri"/>
      <family val="2"/>
      <scheme val="minor"/>
    </font>
    <font>
      <sz val="5"/>
      <name val="Calibri"/>
      <family val="2"/>
      <scheme val="minor"/>
    </font>
    <font>
      <b/>
      <sz val="16"/>
      <color theme="5"/>
      <name val="Calibri"/>
      <family val="2"/>
      <scheme val="minor"/>
    </font>
    <font>
      <b/>
      <sz val="11"/>
      <color rgb="FF0070C0"/>
      <name val="Calibri"/>
      <family val="2"/>
      <scheme val="minor"/>
    </font>
    <font>
      <b/>
      <sz val="12"/>
      <color theme="1"/>
      <name val="Calibri"/>
      <family val="2"/>
      <scheme val="minor"/>
    </font>
    <font>
      <b/>
      <sz val="16"/>
      <color theme="1"/>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sz val="14"/>
      <name val="Calibri"/>
      <family val="2"/>
      <scheme val="minor"/>
    </font>
    <font>
      <b/>
      <sz val="8"/>
      <name val="Arial"/>
      <family val="2"/>
    </font>
    <font>
      <b/>
      <sz val="11"/>
      <color rgb="FF000000"/>
      <name val="Calibri"/>
      <family val="2"/>
    </font>
    <font>
      <sz val="10"/>
      <name val="Arial"/>
      <family val="2"/>
    </font>
    <font>
      <sz val="16"/>
      <color theme="1"/>
      <name val="Calibri"/>
      <family val="2"/>
      <scheme val="minor"/>
    </font>
    <font>
      <sz val="13"/>
      <color theme="1"/>
      <name val="Calibri"/>
      <family val="2"/>
      <scheme val="minor"/>
    </font>
    <font>
      <sz val="11"/>
      <color rgb="FF3C2415"/>
      <name val="Calibri"/>
      <family val="2"/>
    </font>
    <font>
      <sz val="11"/>
      <name val="Calibri"/>
      <family val="2"/>
    </font>
    <font>
      <b/>
      <sz val="13"/>
      <color theme="1"/>
      <name val="Calibri"/>
      <family val="2"/>
      <scheme val="minor"/>
    </font>
    <font>
      <sz val="72"/>
      <color theme="1"/>
      <name val="Calibri"/>
      <family val="2"/>
      <scheme val="minor"/>
    </font>
    <font>
      <sz val="11"/>
      <name val="Franklin Gothic Medium"/>
      <family val="2"/>
    </font>
    <font>
      <b/>
      <sz val="11"/>
      <color rgb="FF3C2415"/>
      <name val="Calibri"/>
      <family val="2"/>
    </font>
    <font>
      <b/>
      <i/>
      <sz val="13"/>
      <color theme="1"/>
      <name val="Calibri"/>
      <family val="2"/>
      <scheme val="minor"/>
    </font>
    <font>
      <i/>
      <sz val="13"/>
      <color theme="1"/>
      <name val="Calibri"/>
      <family val="2"/>
      <scheme val="minor"/>
    </font>
    <font>
      <b/>
      <sz val="18"/>
      <name val="Calibri"/>
      <family val="2"/>
      <scheme val="minor"/>
    </font>
    <font>
      <sz val="13"/>
      <color theme="1"/>
      <name val="Calibri"/>
      <family val="2"/>
    </font>
    <font>
      <sz val="10.4"/>
      <color theme="1"/>
      <name val="Calibri"/>
      <family val="2"/>
    </font>
    <font>
      <sz val="10"/>
      <color rgb="FF3C2415"/>
      <name val="Calibri"/>
      <family val="2"/>
    </font>
    <font>
      <b/>
      <sz val="11"/>
      <color theme="1"/>
      <name val="Calibri"/>
      <family val="2"/>
    </font>
    <font>
      <b/>
      <sz val="10"/>
      <color rgb="FF3C2415"/>
      <name val="Calibri"/>
      <family val="2"/>
    </font>
    <font>
      <sz val="28"/>
      <color theme="1"/>
      <name val="Calibri"/>
      <family val="2"/>
      <scheme val="minor"/>
    </font>
    <font>
      <i/>
      <sz val="16"/>
      <color theme="1"/>
      <name val="Calibri"/>
      <family val="2"/>
      <scheme val="minor"/>
    </font>
    <font>
      <b/>
      <sz val="28"/>
      <color theme="1"/>
      <name val="Calibri"/>
      <family val="2"/>
      <scheme val="minor"/>
    </font>
    <font>
      <b/>
      <i/>
      <sz val="28"/>
      <color theme="1"/>
      <name val="Calibri"/>
      <family val="2"/>
      <scheme val="minor"/>
    </font>
    <font>
      <b/>
      <i/>
      <sz val="12"/>
      <name val="Calibri"/>
      <family val="2"/>
      <scheme val="minor"/>
    </font>
    <font>
      <b/>
      <i/>
      <sz val="14"/>
      <name val="Calibri"/>
      <family val="2"/>
      <scheme val="minor"/>
    </font>
    <font>
      <b/>
      <sz val="12"/>
      <name val="Calibri"/>
      <family val="2"/>
      <scheme val="minor"/>
    </font>
    <font>
      <b/>
      <i/>
      <sz val="12"/>
      <color theme="1"/>
      <name val="Calibri"/>
      <family val="2"/>
      <scheme val="minor"/>
    </font>
    <font>
      <b/>
      <sz val="20"/>
      <color theme="1"/>
      <name val="Calibri"/>
      <family val="2"/>
      <scheme val="minor"/>
    </font>
    <font>
      <b/>
      <sz val="16"/>
      <color rgb="FFFF0000"/>
      <name val="Calibri"/>
      <family val="2"/>
      <scheme val="minor"/>
    </font>
  </fonts>
  <fills count="51">
    <fill>
      <patternFill patternType="none"/>
    </fill>
    <fill>
      <patternFill patternType="gray125"/>
    </fill>
    <fill>
      <patternFill patternType="solid">
        <fgColor rgb="FFC6EFCE"/>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theme="6"/>
        <bgColor indexed="64"/>
      </patternFill>
    </fill>
    <fill>
      <patternFill patternType="solid">
        <fgColor theme="9" tint="0.79998168889431442"/>
        <bgColor indexed="64"/>
      </patternFill>
    </fill>
    <fill>
      <patternFill patternType="solid">
        <fgColor rgb="FFFF0000"/>
        <bgColor indexed="64"/>
      </patternFill>
    </fill>
    <fill>
      <patternFill patternType="solid">
        <fgColor theme="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rgb="FFE54DD7"/>
        <bgColor indexed="64"/>
      </patternFill>
    </fill>
    <fill>
      <patternFill patternType="solid">
        <fgColor rgb="FFFFFFCC"/>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7" tint="-0.249977111117893"/>
        <bgColor indexed="64"/>
      </patternFill>
    </fill>
    <fill>
      <patternFill patternType="solid">
        <fgColor rgb="FFE7D1E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rgb="FFFF7C80"/>
        <bgColor indexed="64"/>
      </patternFill>
    </fill>
    <fill>
      <patternFill patternType="solid">
        <fgColor theme="5"/>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CCFF"/>
        <bgColor indexed="64"/>
      </patternFill>
    </fill>
    <fill>
      <patternFill patternType="solid">
        <fgColor rgb="FFFFFF00"/>
        <bgColor indexed="64"/>
      </patternFill>
    </fill>
    <fill>
      <patternFill patternType="solid">
        <fgColor theme="2" tint="-0.249977111117893"/>
        <bgColor indexed="64"/>
      </patternFill>
    </fill>
    <fill>
      <patternFill patternType="solid">
        <fgColor theme="1" tint="0.499984740745262"/>
        <bgColor indexed="64"/>
      </patternFill>
    </fill>
    <fill>
      <patternFill patternType="solid">
        <fgColor rgb="FFFFF2CC"/>
        <bgColor indexed="64"/>
      </patternFill>
    </fill>
    <fill>
      <patternFill patternType="solid">
        <fgColor rgb="FFDDEBF7"/>
        <bgColor indexed="64"/>
      </patternFill>
    </fill>
    <fill>
      <patternFill patternType="solid">
        <fgColor rgb="FF8ED17E"/>
        <bgColor indexed="64"/>
      </patternFill>
    </fill>
    <fill>
      <patternFill patternType="solid">
        <fgColor rgb="FFCC99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diagonal/>
    </border>
    <border>
      <left style="thin">
        <color indexed="64"/>
      </left>
      <right style="medium">
        <color indexed="64"/>
      </right>
      <top style="medium">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s>
  <cellStyleXfs count="7">
    <xf numFmtId="0" fontId="0" fillId="0" borderId="0"/>
    <xf numFmtId="0" fontId="1" fillId="2" borderId="0" applyNumberFormat="0" applyBorder="0" applyAlignment="0" applyProtection="0"/>
    <xf numFmtId="0" fontId="2" fillId="0" borderId="0"/>
    <xf numFmtId="9" fontId="14" fillId="0" borderId="0" applyFont="0" applyFill="0" applyBorder="0" applyAlignment="0" applyProtection="0"/>
    <xf numFmtId="0" fontId="19" fillId="0" borderId="0" applyNumberFormat="0" applyFill="0" applyBorder="0" applyAlignment="0" applyProtection="0"/>
    <xf numFmtId="0" fontId="20" fillId="0" borderId="0"/>
    <xf numFmtId="168" fontId="42" fillId="0" borderId="0" applyFill="0" applyBorder="0" applyAlignment="0" applyProtection="0"/>
  </cellStyleXfs>
  <cellXfs count="835">
    <xf numFmtId="0" fontId="0" fillId="0" borderId="0" xfId="0"/>
    <xf numFmtId="0" fontId="4" fillId="0" borderId="0" xfId="0" applyFont="1"/>
    <xf numFmtId="0" fontId="3" fillId="0" borderId="0" xfId="0" applyFont="1"/>
    <xf numFmtId="0" fontId="0" fillId="0" borderId="0" xfId="0" applyFill="1"/>
    <xf numFmtId="0" fontId="3" fillId="0" borderId="0" xfId="0" applyFont="1" applyFill="1"/>
    <xf numFmtId="0" fontId="3" fillId="5" borderId="0" xfId="0" applyFont="1" applyFill="1"/>
    <xf numFmtId="0" fontId="0" fillId="0" borderId="0" xfId="0" applyBorder="1"/>
    <xf numFmtId="0" fontId="0" fillId="9" borderId="0" xfId="0" applyFill="1"/>
    <xf numFmtId="164" fontId="0" fillId="0" borderId="0" xfId="0" applyNumberFormat="1"/>
    <xf numFmtId="1" fontId="4" fillId="0" borderId="0" xfId="0" applyNumberFormat="1" applyFont="1"/>
    <xf numFmtId="164" fontId="10" fillId="0" borderId="0" xfId="0" applyNumberFormat="1" applyFont="1" applyAlignment="1">
      <alignment horizontal="center" vertical="center" wrapText="1"/>
    </xf>
    <xf numFmtId="0" fontId="0" fillId="0" borderId="0" xfId="0" applyFont="1" applyFill="1" applyAlignment="1">
      <alignment wrapText="1"/>
    </xf>
    <xf numFmtId="0" fontId="0" fillId="0" borderId="0" xfId="0" applyFont="1" applyAlignment="1">
      <alignment wrapText="1"/>
    </xf>
    <xf numFmtId="0" fontId="0" fillId="0" borderId="0" xfId="0" applyAlignment="1">
      <alignment vertical="center"/>
    </xf>
    <xf numFmtId="1" fontId="0" fillId="0" borderId="0" xfId="0" applyNumberFormat="1" applyAlignment="1">
      <alignment vertical="center" wrapText="1"/>
    </xf>
    <xf numFmtId="0" fontId="7" fillId="0" borderId="0" xfId="0" applyFont="1" applyAlignment="1">
      <alignment wrapText="1"/>
    </xf>
    <xf numFmtId="0" fontId="0" fillId="0" borderId="0" xfId="0" applyFill="1" applyAlignment="1">
      <alignment wrapText="1"/>
    </xf>
    <xf numFmtId="0" fontId="0" fillId="0" borderId="0" xfId="0"/>
    <xf numFmtId="0" fontId="0" fillId="0" borderId="0" xfId="0" applyAlignment="1">
      <alignment wrapText="1"/>
    </xf>
    <xf numFmtId="0" fontId="0" fillId="0" borderId="0" xfId="0" applyAlignment="1">
      <alignment horizontal="left"/>
    </xf>
    <xf numFmtId="0" fontId="0" fillId="0" borderId="0" xfId="0" applyFont="1"/>
    <xf numFmtId="0" fontId="0" fillId="0" borderId="0" xfId="0" applyNumberFormat="1"/>
    <xf numFmtId="0" fontId="7" fillId="0" borderId="0" xfId="0" applyFont="1"/>
    <xf numFmtId="0" fontId="4" fillId="0" borderId="0" xfId="0" applyFont="1" applyAlignment="1">
      <alignment horizontal="center" vertical="center"/>
    </xf>
    <xf numFmtId="0" fontId="22" fillId="0" borderId="0" xfId="0" applyFont="1"/>
    <xf numFmtId="0" fontId="6" fillId="0" borderId="0" xfId="0" applyFont="1"/>
    <xf numFmtId="0" fontId="8" fillId="0" borderId="0" xfId="0" applyFont="1"/>
    <xf numFmtId="0" fontId="0" fillId="0" borderId="0" xfId="0"/>
    <xf numFmtId="1" fontId="0" fillId="0" borderId="0" xfId="0" applyNumberFormat="1"/>
    <xf numFmtId="2" fontId="0" fillId="0" borderId="0" xfId="0" applyNumberFormat="1"/>
    <xf numFmtId="164" fontId="7" fillId="0" borderId="0" xfId="0" applyNumberFormat="1" applyFont="1"/>
    <xf numFmtId="1" fontId="7" fillId="0" borderId="0" xfId="0" applyNumberFormat="1" applyFont="1"/>
    <xf numFmtId="0" fontId="4" fillId="0" borderId="0" xfId="0" applyFont="1" applyAlignment="1">
      <alignment wrapText="1"/>
    </xf>
    <xf numFmtId="0" fontId="0" fillId="5" borderId="0" xfId="0" applyFont="1" applyFill="1"/>
    <xf numFmtId="0" fontId="0" fillId="3" borderId="0" xfId="0" applyFont="1" applyFill="1"/>
    <xf numFmtId="0" fontId="0" fillId="6" borderId="0" xfId="0" applyFont="1" applyFill="1"/>
    <xf numFmtId="0" fontId="0" fillId="4" borderId="0" xfId="0" applyFont="1" applyFill="1"/>
    <xf numFmtId="0" fontId="0" fillId="5" borderId="0" xfId="0" applyFont="1" applyFill="1" applyAlignment="1"/>
    <xf numFmtId="0" fontId="0" fillId="0" borderId="0" xfId="0" applyFont="1" applyFill="1"/>
    <xf numFmtId="0" fontId="0" fillId="3" borderId="0" xfId="0" applyFont="1" applyFill="1" applyAlignment="1"/>
    <xf numFmtId="0" fontId="0" fillId="0" borderId="0" xfId="0" applyFont="1" applyFill="1" applyAlignment="1"/>
    <xf numFmtId="0" fontId="3" fillId="3" borderId="0" xfId="0" applyFont="1" applyFill="1" applyAlignment="1"/>
    <xf numFmtId="0" fontId="4" fillId="9" borderId="0" xfId="0" applyFont="1" applyFill="1"/>
    <xf numFmtId="0" fontId="4" fillId="20" borderId="14" xfId="0" applyFont="1" applyFill="1" applyBorder="1" applyAlignment="1">
      <alignment horizontal="center"/>
    </xf>
    <xf numFmtId="0" fontId="0" fillId="27" borderId="0" xfId="0" applyFill="1"/>
    <xf numFmtId="0" fontId="12" fillId="16" borderId="14" xfId="0" applyFont="1" applyFill="1" applyBorder="1" applyAlignment="1">
      <alignment horizontal="center"/>
    </xf>
    <xf numFmtId="0" fontId="12" fillId="21" borderId="14" xfId="0" applyFont="1" applyFill="1" applyBorder="1" applyAlignment="1">
      <alignment horizontal="center"/>
    </xf>
    <xf numFmtId="0" fontId="12" fillId="21" borderId="16" xfId="0" applyFont="1" applyFill="1" applyBorder="1" applyAlignment="1"/>
    <xf numFmtId="1" fontId="5" fillId="0" borderId="0" xfId="0" applyNumberFormat="1" applyFont="1" applyAlignment="1">
      <alignment vertical="center"/>
    </xf>
    <xf numFmtId="0" fontId="4" fillId="20" borderId="0" xfId="0" applyFont="1" applyFill="1" applyBorder="1" applyAlignment="1">
      <alignment horizontal="center"/>
    </xf>
    <xf numFmtId="0" fontId="4" fillId="29" borderId="0" xfId="0" applyFont="1" applyFill="1"/>
    <xf numFmtId="0" fontId="0" fillId="26" borderId="0" xfId="0" applyFill="1"/>
    <xf numFmtId="0" fontId="5" fillId="39" borderId="0" xfId="0" applyFont="1" applyFill="1" applyAlignment="1">
      <alignment horizontal="justify" vertical="center"/>
    </xf>
    <xf numFmtId="0" fontId="0" fillId="39" borderId="0" xfId="0" applyFill="1" applyAlignment="1">
      <alignment horizontal="center" vertical="center"/>
    </xf>
    <xf numFmtId="0" fontId="30" fillId="0" borderId="0" xfId="0" applyFont="1" applyAlignment="1">
      <alignment horizontal="left"/>
    </xf>
    <xf numFmtId="0" fontId="7" fillId="0" borderId="0" xfId="0" applyFont="1" applyAlignment="1">
      <alignment horizontal="left"/>
    </xf>
    <xf numFmtId="0" fontId="0" fillId="9" borderId="19" xfId="0" applyFont="1" applyFill="1" applyBorder="1"/>
    <xf numFmtId="0" fontId="4" fillId="22" borderId="0" xfId="0" applyFont="1" applyFill="1" applyBorder="1"/>
    <xf numFmtId="0" fontId="4" fillId="7" borderId="0" xfId="0" applyFont="1" applyFill="1" applyBorder="1"/>
    <xf numFmtId="0" fontId="4" fillId="23" borderId="0" xfId="0" applyFont="1" applyFill="1" applyBorder="1"/>
    <xf numFmtId="0" fontId="4" fillId="11" borderId="0" xfId="0" applyFont="1" applyFill="1" applyBorder="1"/>
    <xf numFmtId="0" fontId="4" fillId="7" borderId="0" xfId="0" applyFont="1" applyFill="1" applyBorder="1" applyAlignment="1">
      <alignment horizontal="left"/>
    </xf>
    <xf numFmtId="0" fontId="7" fillId="24" borderId="0" xfId="0" applyFont="1" applyFill="1" applyBorder="1"/>
    <xf numFmtId="0" fontId="4" fillId="33" borderId="0" xfId="0" applyFont="1" applyFill="1" applyBorder="1" applyAlignment="1">
      <alignment horizontal="center"/>
    </xf>
    <xf numFmtId="0" fontId="0" fillId="39" borderId="0" xfId="0" applyFill="1" applyBorder="1" applyAlignment="1">
      <alignment horizontal="center" vertical="center"/>
    </xf>
    <xf numFmtId="165" fontId="21" fillId="39" borderId="0" xfId="3" applyNumberFormat="1" applyFont="1" applyFill="1" applyAlignment="1">
      <alignment horizontal="center" vertical="center" wrapText="1"/>
    </xf>
    <xf numFmtId="1" fontId="8" fillId="0" borderId="0" xfId="0" applyNumberFormat="1" applyFont="1"/>
    <xf numFmtId="0" fontId="3" fillId="0" borderId="0" xfId="0" applyFont="1" applyAlignment="1">
      <alignment horizontal="justify" vertical="center"/>
    </xf>
    <xf numFmtId="0" fontId="0" fillId="39" borderId="0" xfId="0" applyFill="1" applyAlignment="1">
      <alignment vertical="center"/>
    </xf>
    <xf numFmtId="0" fontId="0" fillId="9" borderId="0" xfId="0" applyFill="1" applyAlignment="1">
      <alignment vertical="center"/>
    </xf>
    <xf numFmtId="0" fontId="4" fillId="39" borderId="0" xfId="0" applyFont="1" applyFill="1" applyBorder="1" applyAlignment="1">
      <alignment horizontal="center" vertical="center"/>
    </xf>
    <xf numFmtId="0" fontId="4" fillId="39" borderId="0" xfId="0" applyFont="1" applyFill="1" applyBorder="1" applyAlignment="1">
      <alignment horizontal="left" vertical="center"/>
    </xf>
    <xf numFmtId="0" fontId="7" fillId="9" borderId="10" xfId="0" applyFont="1" applyFill="1" applyBorder="1" applyAlignment="1">
      <alignment vertical="center"/>
    </xf>
    <xf numFmtId="0" fontId="4" fillId="4" borderId="14" xfId="0" applyFont="1" applyFill="1" applyBorder="1" applyAlignment="1">
      <alignment vertical="center"/>
    </xf>
    <xf numFmtId="0" fontId="4" fillId="13" borderId="14" xfId="0" applyFont="1" applyFill="1" applyBorder="1" applyAlignment="1">
      <alignment horizontal="center" vertical="center"/>
    </xf>
    <xf numFmtId="0" fontId="0" fillId="9" borderId="3" xfId="0" applyFill="1" applyBorder="1" applyAlignment="1">
      <alignment vertical="center"/>
    </xf>
    <xf numFmtId="9" fontId="0" fillId="39" borderId="0" xfId="0" applyNumberFormat="1" applyFill="1" applyAlignment="1">
      <alignment horizontal="center" vertical="center"/>
    </xf>
    <xf numFmtId="0" fontId="4" fillId="26" borderId="12" xfId="0" applyFont="1" applyFill="1" applyBorder="1" applyAlignment="1">
      <alignment vertical="center"/>
    </xf>
    <xf numFmtId="0" fontId="4" fillId="26" borderId="14" xfId="0" applyFont="1" applyFill="1" applyBorder="1" applyAlignment="1">
      <alignment horizontal="center" vertical="center"/>
    </xf>
    <xf numFmtId="0" fontId="0" fillId="39" borderId="8" xfId="0" applyFill="1" applyBorder="1" applyAlignment="1">
      <alignment vertical="center"/>
    </xf>
    <xf numFmtId="0" fontId="4" fillId="11" borderId="3" xfId="0" applyFont="1" applyFill="1" applyBorder="1" applyAlignment="1">
      <alignment vertical="center"/>
    </xf>
    <xf numFmtId="0" fontId="0" fillId="9" borderId="0" xfId="0" applyFill="1" applyBorder="1" applyAlignment="1">
      <alignment vertical="center"/>
    </xf>
    <xf numFmtId="0" fontId="11" fillId="39" borderId="0" xfId="0" applyFont="1" applyFill="1" applyAlignment="1">
      <alignment horizontal="left" vertical="center"/>
    </xf>
    <xf numFmtId="0" fontId="5" fillId="39" borderId="0" xfId="0" applyFont="1" applyFill="1" applyAlignment="1">
      <alignment vertical="center"/>
    </xf>
    <xf numFmtId="0" fontId="0" fillId="0" borderId="0" xfId="0" applyFill="1" applyAlignment="1">
      <alignment vertical="center"/>
    </xf>
    <xf numFmtId="0" fontId="4" fillId="11" borderId="14" xfId="0" applyFont="1" applyFill="1" applyBorder="1" applyAlignment="1">
      <alignment vertical="center"/>
    </xf>
    <xf numFmtId="0" fontId="4" fillId="37" borderId="16" xfId="0" applyFont="1" applyFill="1" applyBorder="1" applyAlignment="1">
      <alignment vertical="center"/>
    </xf>
    <xf numFmtId="164" fontId="0" fillId="9" borderId="10" xfId="0" applyNumberFormat="1" applyFill="1" applyBorder="1" applyAlignment="1">
      <alignment horizontal="center" vertical="center"/>
    </xf>
    <xf numFmtId="164" fontId="0" fillId="9" borderId="6" xfId="0" applyNumberFormat="1" applyFill="1" applyBorder="1" applyAlignment="1">
      <alignment horizontal="center" vertical="center"/>
    </xf>
    <xf numFmtId="164" fontId="0" fillId="9" borderId="3" xfId="0" applyNumberFormat="1" applyFill="1" applyBorder="1" applyAlignment="1">
      <alignment horizontal="center" vertical="center"/>
    </xf>
    <xf numFmtId="167" fontId="0" fillId="9" borderId="10" xfId="0" applyNumberFormat="1" applyFont="1" applyFill="1" applyBorder="1" applyAlignment="1">
      <alignment horizontal="center" vertical="center"/>
    </xf>
    <xf numFmtId="167" fontId="0" fillId="9" borderId="3" xfId="0" applyNumberFormat="1" applyFont="1" applyFill="1" applyBorder="1" applyAlignment="1">
      <alignment horizontal="center" vertical="center"/>
    </xf>
    <xf numFmtId="164" fontId="4" fillId="16" borderId="9" xfId="0" applyNumberFormat="1" applyFont="1" applyFill="1" applyBorder="1" applyAlignment="1">
      <alignment horizontal="center" vertical="center"/>
    </xf>
    <xf numFmtId="164" fontId="4" fillId="16" borderId="3" xfId="0" applyNumberFormat="1" applyFont="1" applyFill="1" applyBorder="1" applyAlignment="1">
      <alignment horizontal="center" vertical="center"/>
    </xf>
    <xf numFmtId="0" fontId="4" fillId="19" borderId="14" xfId="0" applyFont="1" applyFill="1" applyBorder="1" applyAlignment="1">
      <alignment vertical="center"/>
    </xf>
    <xf numFmtId="0" fontId="4" fillId="19" borderId="14" xfId="0" applyFont="1" applyFill="1" applyBorder="1" applyAlignment="1">
      <alignment horizontal="center" vertical="center"/>
    </xf>
    <xf numFmtId="164" fontId="4" fillId="16" borderId="14" xfId="0" applyNumberFormat="1" applyFont="1" applyFill="1" applyBorder="1" applyAlignment="1">
      <alignment horizontal="center" vertical="center"/>
    </xf>
    <xf numFmtId="0" fontId="12" fillId="10" borderId="14" xfId="0" applyFont="1" applyFill="1" applyBorder="1" applyAlignment="1">
      <alignment vertical="center"/>
    </xf>
    <xf numFmtId="1" fontId="0" fillId="0" borderId="0" xfId="0" applyNumberFormat="1" applyAlignment="1">
      <alignment horizontal="center"/>
    </xf>
    <xf numFmtId="0" fontId="0" fillId="0" borderId="0" xfId="0" applyAlignment="1">
      <alignment horizontal="center"/>
    </xf>
    <xf numFmtId="0" fontId="4" fillId="0" borderId="0" xfId="0" applyFont="1" applyAlignment="1">
      <alignment horizontal="center"/>
    </xf>
    <xf numFmtId="1" fontId="4" fillId="0" borderId="0" xfId="0" applyNumberFormat="1" applyFont="1" applyAlignment="1">
      <alignment horizontal="center"/>
    </xf>
    <xf numFmtId="1" fontId="23" fillId="0" borderId="0" xfId="0" applyNumberFormat="1" applyFont="1" applyAlignment="1">
      <alignment horizontal="center" vertical="center" wrapText="1"/>
    </xf>
    <xf numFmtId="0" fontId="4" fillId="10" borderId="10" xfId="0" applyFont="1" applyFill="1" applyBorder="1" applyAlignment="1">
      <alignment horizontal="center" vertical="center"/>
    </xf>
    <xf numFmtId="0" fontId="17" fillId="9" borderId="10" xfId="0" applyFont="1" applyFill="1" applyBorder="1" applyAlignment="1">
      <alignment horizontal="center" vertical="center"/>
    </xf>
    <xf numFmtId="0" fontId="17" fillId="9" borderId="6" xfId="0" applyFont="1" applyFill="1" applyBorder="1" applyAlignment="1">
      <alignment horizontal="center" vertical="center"/>
    </xf>
    <xf numFmtId="0" fontId="17" fillId="9" borderId="3" xfId="0" applyFont="1" applyFill="1" applyBorder="1" applyAlignment="1">
      <alignment horizontal="center" vertical="center"/>
    </xf>
    <xf numFmtId="0" fontId="5" fillId="41" borderId="6" xfId="0" applyFont="1" applyFill="1" applyBorder="1" applyAlignment="1">
      <alignment horizontal="left" vertical="center"/>
    </xf>
    <xf numFmtId="0" fontId="7" fillId="41" borderId="6" xfId="0" applyFont="1" applyFill="1" applyBorder="1" applyAlignment="1">
      <alignment horizontal="left" vertical="center"/>
    </xf>
    <xf numFmtId="164" fontId="0" fillId="0" borderId="0" xfId="0" applyNumberFormat="1" applyAlignment="1">
      <alignment horizontal="center" vertical="center"/>
    </xf>
    <xf numFmtId="0" fontId="0" fillId="39" borderId="0" xfId="0" applyFill="1"/>
    <xf numFmtId="9" fontId="0" fillId="39" borderId="0" xfId="0" applyNumberFormat="1" applyFill="1"/>
    <xf numFmtId="16" fontId="0" fillId="39" borderId="0" xfId="0" applyNumberFormat="1" applyFill="1"/>
    <xf numFmtId="0" fontId="4" fillId="39" borderId="0" xfId="0" applyFont="1" applyFill="1"/>
    <xf numFmtId="0" fontId="0" fillId="9" borderId="15" xfId="0" applyFont="1" applyFill="1" applyBorder="1" applyAlignment="1">
      <alignment horizontal="center"/>
    </xf>
    <xf numFmtId="0" fontId="0" fillId="9" borderId="14" xfId="0" applyFont="1" applyFill="1" applyBorder="1" applyAlignment="1">
      <alignment horizontal="center"/>
    </xf>
    <xf numFmtId="2" fontId="0" fillId="0" borderId="0" xfId="0" applyNumberFormat="1" applyAlignment="1">
      <alignment horizontal="center"/>
    </xf>
    <xf numFmtId="0" fontId="0" fillId="9" borderId="13" xfId="0" applyFont="1" applyFill="1" applyBorder="1" applyAlignment="1">
      <alignment horizontal="center"/>
    </xf>
    <xf numFmtId="0" fontId="7" fillId="9" borderId="14" xfId="0" applyFont="1" applyFill="1" applyBorder="1" applyAlignment="1">
      <alignment horizontal="center"/>
    </xf>
    <xf numFmtId="0" fontId="0" fillId="9" borderId="14" xfId="0" applyFill="1" applyBorder="1" applyAlignment="1">
      <alignment horizontal="center"/>
    </xf>
    <xf numFmtId="164" fontId="0" fillId="0" borderId="0" xfId="0" applyNumberFormat="1" applyAlignment="1">
      <alignment horizontal="center"/>
    </xf>
    <xf numFmtId="164" fontId="7" fillId="0" borderId="0" xfId="0" applyNumberFormat="1" applyFont="1" applyAlignment="1">
      <alignment horizontal="center"/>
    </xf>
    <xf numFmtId="0" fontId="7" fillId="0" borderId="0" xfId="0" applyFont="1" applyAlignment="1">
      <alignment horizontal="center"/>
    </xf>
    <xf numFmtId="0" fontId="26" fillId="0" borderId="0" xfId="0" applyFont="1" applyAlignment="1">
      <alignment horizontal="left"/>
    </xf>
    <xf numFmtId="0" fontId="17" fillId="0" borderId="0" xfId="0" applyFont="1" applyAlignment="1">
      <alignment horizontal="left" vertical="center"/>
    </xf>
    <xf numFmtId="1" fontId="17" fillId="0" borderId="0" xfId="0" applyNumberFormat="1" applyFont="1" applyAlignment="1">
      <alignment horizontal="left"/>
    </xf>
    <xf numFmtId="0" fontId="13" fillId="0" borderId="0" xfId="0" applyFont="1" applyAlignment="1">
      <alignment horizontal="left"/>
    </xf>
    <xf numFmtId="1" fontId="13" fillId="0" borderId="0" xfId="0" applyNumberFormat="1" applyFont="1" applyAlignment="1">
      <alignment horizontal="left"/>
    </xf>
    <xf numFmtId="0" fontId="17" fillId="0" borderId="0" xfId="0" applyFont="1" applyAlignment="1">
      <alignment horizontal="left"/>
    </xf>
    <xf numFmtId="0" fontId="7" fillId="0" borderId="0" xfId="0" applyFont="1" applyAlignment="1">
      <alignment horizontal="left" vertical="center"/>
    </xf>
    <xf numFmtId="0" fontId="0" fillId="9" borderId="15" xfId="0" applyFont="1" applyFill="1" applyBorder="1" applyAlignment="1">
      <alignment horizontal="left"/>
    </xf>
    <xf numFmtId="0" fontId="0" fillId="9" borderId="14" xfId="0" applyFont="1" applyFill="1" applyBorder="1" applyAlignment="1">
      <alignment horizontal="left"/>
    </xf>
    <xf numFmtId="0" fontId="4" fillId="9" borderId="14" xfId="0" applyFont="1" applyFill="1" applyBorder="1" applyAlignment="1">
      <alignment horizontal="left"/>
    </xf>
    <xf numFmtId="1" fontId="4" fillId="0" borderId="14" xfId="0" applyNumberFormat="1" applyFont="1" applyBorder="1" applyAlignment="1">
      <alignment horizontal="left"/>
    </xf>
    <xf numFmtId="1" fontId="4" fillId="0" borderId="16" xfId="0" applyNumberFormat="1" applyFont="1" applyBorder="1" applyAlignment="1">
      <alignment horizontal="left"/>
    </xf>
    <xf numFmtId="0" fontId="4" fillId="0" borderId="14" xfId="0" applyFont="1" applyBorder="1" applyAlignment="1">
      <alignment horizontal="left"/>
    </xf>
    <xf numFmtId="1" fontId="4" fillId="0" borderId="15" xfId="0" applyNumberFormat="1" applyFont="1" applyBorder="1" applyAlignment="1">
      <alignment horizontal="left"/>
    </xf>
    <xf numFmtId="0" fontId="4" fillId="42" borderId="0" xfId="0" applyFont="1" applyFill="1"/>
    <xf numFmtId="1" fontId="4" fillId="0" borderId="6" xfId="0" applyNumberFormat="1" applyFont="1" applyFill="1" applyBorder="1" applyAlignment="1">
      <alignment horizontal="left"/>
    </xf>
    <xf numFmtId="0" fontId="0" fillId="0" borderId="0" xfId="0" applyAlignment="1">
      <alignment horizontal="center"/>
    </xf>
    <xf numFmtId="0" fontId="0" fillId="0" borderId="0" xfId="0" applyAlignment="1">
      <alignment horizontal="center"/>
    </xf>
    <xf numFmtId="0" fontId="4" fillId="0" borderId="0" xfId="0" applyFont="1" applyAlignment="1">
      <alignment horizontal="center"/>
    </xf>
    <xf numFmtId="1" fontId="4" fillId="0" borderId="0" xfId="0" applyNumberFormat="1" applyFont="1" applyAlignment="1">
      <alignment horizontal="center"/>
    </xf>
    <xf numFmtId="1" fontId="0" fillId="0" borderId="0" xfId="0" applyNumberFormat="1" applyAlignment="1">
      <alignment horizontal="center"/>
    </xf>
    <xf numFmtId="164" fontId="4" fillId="0" borderId="6" xfId="0" applyNumberFormat="1" applyFont="1" applyFill="1" applyBorder="1" applyAlignment="1">
      <alignment horizontal="left"/>
    </xf>
    <xf numFmtId="0" fontId="12" fillId="43" borderId="14" xfId="0" applyFont="1" applyFill="1" applyBorder="1" applyAlignment="1">
      <alignment horizontal="center"/>
    </xf>
    <xf numFmtId="0" fontId="0" fillId="0" borderId="14" xfId="0" applyBorder="1"/>
    <xf numFmtId="0" fontId="0" fillId="0" borderId="14" xfId="0" applyFill="1" applyBorder="1"/>
    <xf numFmtId="1" fontId="0" fillId="0" borderId="0" xfId="0" applyNumberFormat="1" applyAlignment="1">
      <alignment horizontal="center"/>
    </xf>
    <xf numFmtId="0" fontId="0" fillId="0" borderId="0" xfId="0" applyAlignment="1">
      <alignment horizontal="center"/>
    </xf>
    <xf numFmtId="0" fontId="12" fillId="16" borderId="16" xfId="0" applyFont="1" applyFill="1" applyBorder="1" applyAlignment="1">
      <alignment horizontal="left"/>
    </xf>
    <xf numFmtId="0" fontId="12" fillId="21" borderId="14" xfId="0" applyFont="1" applyFill="1" applyBorder="1" applyAlignment="1">
      <alignment horizontal="left"/>
    </xf>
    <xf numFmtId="0" fontId="12" fillId="43" borderId="14" xfId="0" applyFont="1" applyFill="1" applyBorder="1" applyAlignment="1">
      <alignment horizontal="left"/>
    </xf>
    <xf numFmtId="0" fontId="12" fillId="26" borderId="14" xfId="0" applyFont="1" applyFill="1" applyBorder="1" applyAlignment="1">
      <alignment horizontal="left"/>
    </xf>
    <xf numFmtId="0" fontId="26" fillId="26" borderId="14" xfId="0" applyFont="1" applyFill="1" applyBorder="1" applyAlignment="1">
      <alignment horizontal="left"/>
    </xf>
    <xf numFmtId="1" fontId="12" fillId="16" borderId="16" xfId="0" applyNumberFormat="1" applyFont="1" applyFill="1" applyBorder="1" applyAlignment="1">
      <alignment horizontal="left"/>
    </xf>
    <xf numFmtId="1" fontId="12" fillId="21" borderId="14" xfId="0" applyNumberFormat="1" applyFont="1" applyFill="1" applyBorder="1" applyAlignment="1">
      <alignment horizontal="left"/>
    </xf>
    <xf numFmtId="1" fontId="12" fillId="43" borderId="14" xfId="0" applyNumberFormat="1" applyFont="1" applyFill="1" applyBorder="1" applyAlignment="1">
      <alignment horizontal="left"/>
    </xf>
    <xf numFmtId="1" fontId="12" fillId="26" borderId="14" xfId="0" applyNumberFormat="1" applyFont="1" applyFill="1" applyBorder="1" applyAlignment="1">
      <alignment horizontal="left"/>
    </xf>
    <xf numFmtId="1" fontId="26" fillId="26" borderId="14" xfId="0" applyNumberFormat="1" applyFont="1" applyFill="1" applyBorder="1" applyAlignment="1">
      <alignment horizontal="left"/>
    </xf>
    <xf numFmtId="1" fontId="4" fillId="0" borderId="5" xfId="0" applyNumberFormat="1" applyFont="1" applyBorder="1" applyAlignment="1">
      <alignment horizontal="center"/>
    </xf>
    <xf numFmtId="1" fontId="26" fillId="26" borderId="16" xfId="0" applyNumberFormat="1" applyFont="1" applyFill="1" applyBorder="1" applyAlignment="1">
      <alignment horizontal="left"/>
    </xf>
    <xf numFmtId="0" fontId="4" fillId="0" borderId="7" xfId="0" applyFont="1" applyBorder="1" applyAlignment="1">
      <alignment horizontal="center"/>
    </xf>
    <xf numFmtId="0" fontId="17" fillId="9" borderId="7" xfId="0" applyFont="1" applyFill="1" applyBorder="1" applyAlignment="1">
      <alignment vertical="center"/>
    </xf>
    <xf numFmtId="0" fontId="17" fillId="9" borderId="12" xfId="0" applyFont="1" applyFill="1" applyBorder="1" applyAlignment="1">
      <alignment vertical="center"/>
    </xf>
    <xf numFmtId="1" fontId="17" fillId="9" borderId="7" xfId="0" applyNumberFormat="1" applyFont="1" applyFill="1" applyBorder="1"/>
    <xf numFmtId="0" fontId="13" fillId="9" borderId="7" xfId="0" applyFont="1" applyFill="1" applyBorder="1"/>
    <xf numFmtId="1" fontId="13" fillId="9" borderId="7" xfId="0" applyNumberFormat="1" applyFont="1" applyFill="1" applyBorder="1"/>
    <xf numFmtId="0" fontId="17" fillId="9" borderId="7" xfId="0" applyFont="1" applyFill="1" applyBorder="1"/>
    <xf numFmtId="0" fontId="7" fillId="9" borderId="4" xfId="0" applyFont="1" applyFill="1" applyBorder="1" applyAlignment="1">
      <alignment vertical="center"/>
    </xf>
    <xf numFmtId="0" fontId="26" fillId="0" borderId="0" xfId="0" applyFont="1" applyAlignment="1">
      <alignment horizontal="left" vertical="center"/>
    </xf>
    <xf numFmtId="0" fontId="4" fillId="44" borderId="0" xfId="0" applyFont="1" applyFill="1" applyAlignment="1">
      <alignment horizontal="center" vertical="center"/>
    </xf>
    <xf numFmtId="1" fontId="4" fillId="44" borderId="6" xfId="0" applyNumberFormat="1" applyFont="1" applyFill="1" applyBorder="1" applyAlignment="1">
      <alignment horizontal="left"/>
    </xf>
    <xf numFmtId="0" fontId="4" fillId="44" borderId="0" xfId="0" applyFont="1" applyFill="1"/>
    <xf numFmtId="1" fontId="4" fillId="9" borderId="6" xfId="0" applyNumberFormat="1" applyFont="1" applyFill="1" applyBorder="1" applyAlignment="1">
      <alignment horizontal="left"/>
    </xf>
    <xf numFmtId="0" fontId="4" fillId="0" borderId="0" xfId="0" applyFont="1" applyBorder="1" applyAlignment="1">
      <alignment horizontal="center"/>
    </xf>
    <xf numFmtId="0" fontId="0" fillId="39" borderId="0" xfId="0" applyFill="1" applyAlignment="1">
      <alignment horizontal="center"/>
    </xf>
    <xf numFmtId="0" fontId="26" fillId="16" borderId="14" xfId="0" applyFont="1" applyFill="1" applyBorder="1" applyAlignment="1">
      <alignment horizontal="center"/>
    </xf>
    <xf numFmtId="0" fontId="26" fillId="21" borderId="14" xfId="0" applyFont="1" applyFill="1" applyBorder="1" applyAlignment="1">
      <alignment horizontal="center"/>
    </xf>
    <xf numFmtId="0" fontId="26" fillId="21" borderId="16" xfId="0" applyFont="1" applyFill="1" applyBorder="1" applyAlignment="1"/>
    <xf numFmtId="0" fontId="26" fillId="43" borderId="14" xfId="0" applyFont="1" applyFill="1" applyBorder="1" applyAlignment="1">
      <alignment horizontal="center"/>
    </xf>
    <xf numFmtId="0" fontId="9" fillId="39" borderId="0" xfId="0" applyFont="1" applyFill="1"/>
    <xf numFmtId="0" fontId="28" fillId="39" borderId="0" xfId="0" applyFont="1" applyFill="1"/>
    <xf numFmtId="0" fontId="32" fillId="39" borderId="0" xfId="0" applyFont="1" applyFill="1"/>
    <xf numFmtId="0" fontId="38" fillId="39" borderId="0" xfId="0" applyFont="1" applyFill="1"/>
    <xf numFmtId="0" fontId="39" fillId="39" borderId="0" xfId="0" applyFont="1" applyFill="1"/>
    <xf numFmtId="0" fontId="33" fillId="39" borderId="0" xfId="0" applyFont="1" applyFill="1"/>
    <xf numFmtId="0" fontId="38" fillId="39" borderId="0" xfId="0" applyFont="1" applyFill="1" applyBorder="1" applyAlignment="1"/>
    <xf numFmtId="0" fontId="9" fillId="0" borderId="14" xfId="0" applyFont="1" applyBorder="1" applyAlignment="1">
      <alignment horizontal="center"/>
    </xf>
    <xf numFmtId="0" fontId="7" fillId="16" borderId="14" xfId="0" applyFont="1" applyFill="1" applyBorder="1" applyAlignment="1">
      <alignment horizontal="left"/>
    </xf>
    <xf numFmtId="0" fontId="7" fillId="21" borderId="14" xfId="0" applyFont="1" applyFill="1" applyBorder="1" applyAlignment="1">
      <alignment horizontal="left"/>
    </xf>
    <xf numFmtId="0" fontId="7" fillId="21" borderId="16" xfId="0" applyFont="1" applyFill="1" applyBorder="1" applyAlignment="1">
      <alignment horizontal="left"/>
    </xf>
    <xf numFmtId="0" fontId="7" fillId="43" borderId="14" xfId="0" applyFont="1" applyFill="1" applyBorder="1" applyAlignment="1">
      <alignment horizontal="left"/>
    </xf>
    <xf numFmtId="0" fontId="9" fillId="16" borderId="14" xfId="0" applyFont="1" applyFill="1" applyBorder="1" applyAlignment="1">
      <alignment horizontal="left"/>
    </xf>
    <xf numFmtId="0" fontId="9" fillId="21" borderId="14" xfId="0" applyFont="1" applyFill="1" applyBorder="1" applyAlignment="1">
      <alignment horizontal="left"/>
    </xf>
    <xf numFmtId="0" fontId="9" fillId="43" borderId="14" xfId="0" applyFont="1" applyFill="1" applyBorder="1" applyAlignment="1">
      <alignment horizontal="left"/>
    </xf>
    <xf numFmtId="0" fontId="0" fillId="9" borderId="14" xfId="0" applyFill="1" applyBorder="1"/>
    <xf numFmtId="0" fontId="0" fillId="9" borderId="14" xfId="0" applyFont="1" applyFill="1" applyBorder="1"/>
    <xf numFmtId="0" fontId="9" fillId="30" borderId="10" xfId="0" applyFont="1" applyFill="1" applyBorder="1" applyAlignment="1">
      <alignment horizontal="center"/>
    </xf>
    <xf numFmtId="0" fontId="4" fillId="30" borderId="14" xfId="0" applyFont="1" applyFill="1" applyBorder="1" applyAlignment="1">
      <alignment horizontal="center"/>
    </xf>
    <xf numFmtId="0" fontId="4" fillId="30" borderId="11" xfId="0" applyFont="1" applyFill="1" applyBorder="1" applyAlignment="1">
      <alignment horizontal="center"/>
    </xf>
    <xf numFmtId="0" fontId="4" fillId="34" borderId="14" xfId="0" applyFont="1" applyFill="1" applyBorder="1" applyAlignment="1">
      <alignment horizontal="center"/>
    </xf>
    <xf numFmtId="0" fontId="34" fillId="0" borderId="14" xfId="0" applyFont="1" applyBorder="1" applyAlignment="1">
      <alignment horizontal="center" vertical="center" wrapText="1"/>
    </xf>
    <xf numFmtId="0" fontId="9" fillId="44" borderId="14" xfId="0" applyFont="1" applyFill="1" applyBorder="1"/>
    <xf numFmtId="0" fontId="4" fillId="44" borderId="14" xfId="0" applyFont="1" applyFill="1" applyBorder="1" applyAlignment="1">
      <alignment wrapText="1"/>
    </xf>
    <xf numFmtId="0" fontId="7" fillId="9" borderId="0" xfId="0" applyFont="1" applyFill="1" applyBorder="1" applyAlignment="1">
      <alignment vertical="center" wrapText="1"/>
    </xf>
    <xf numFmtId="0" fontId="7" fillId="9" borderId="0" xfId="0" applyFont="1" applyFill="1" applyBorder="1" applyAlignment="1">
      <alignment vertical="center"/>
    </xf>
    <xf numFmtId="0" fontId="0" fillId="9" borderId="0" xfId="0" applyFill="1" applyBorder="1" applyAlignment="1">
      <alignment vertical="center" wrapText="1"/>
    </xf>
    <xf numFmtId="0" fontId="7" fillId="9" borderId="0" xfId="0" applyFont="1" applyFill="1" applyBorder="1" applyAlignment="1">
      <alignment horizontal="left" vertical="top" wrapText="1"/>
    </xf>
    <xf numFmtId="0" fontId="5" fillId="9" borderId="0" xfId="0" applyFont="1" applyFill="1" applyBorder="1" applyAlignment="1">
      <alignment horizontal="left" vertical="center"/>
    </xf>
    <xf numFmtId="0" fontId="7" fillId="9" borderId="0" xfId="0" applyFont="1" applyFill="1" applyBorder="1" applyAlignment="1">
      <alignment horizontal="left" vertical="center"/>
    </xf>
    <xf numFmtId="0" fontId="9" fillId="9" borderId="0" xfId="0" applyFont="1" applyFill="1" applyBorder="1" applyAlignment="1">
      <alignment vertical="center"/>
    </xf>
    <xf numFmtId="0" fontId="0" fillId="23" borderId="20" xfId="0" applyFill="1" applyBorder="1"/>
    <xf numFmtId="0" fontId="4" fillId="10" borderId="21" xfId="0" applyFont="1" applyFill="1" applyBorder="1" applyAlignment="1">
      <alignment horizontal="center"/>
    </xf>
    <xf numFmtId="1" fontId="4" fillId="34" borderId="21" xfId="0" applyNumberFormat="1" applyFont="1" applyFill="1" applyBorder="1" applyAlignment="1">
      <alignment horizontal="center"/>
    </xf>
    <xf numFmtId="1" fontId="4" fillId="10" borderId="23" xfId="0" applyNumberFormat="1" applyFont="1" applyFill="1" applyBorder="1" applyAlignment="1">
      <alignment horizontal="center"/>
    </xf>
    <xf numFmtId="0" fontId="40" fillId="0" borderId="1" xfId="2" applyFont="1" applyBorder="1" applyAlignment="1">
      <alignment horizontal="center" vertical="center" wrapText="1"/>
    </xf>
    <xf numFmtId="0" fontId="2" fillId="0" borderId="1" xfId="2" applyFill="1" applyBorder="1" applyAlignment="1">
      <alignment horizontal="center" vertical="center"/>
    </xf>
    <xf numFmtId="0" fontId="0" fillId="46" borderId="0" xfId="0" applyFill="1"/>
    <xf numFmtId="0" fontId="0" fillId="26" borderId="0" xfId="0" applyFill="1" applyAlignment="1">
      <alignment horizontal="left" vertical="center"/>
    </xf>
    <xf numFmtId="0" fontId="0" fillId="0" borderId="0" xfId="0" applyFill="1" applyBorder="1" applyAlignment="1">
      <alignment vertical="center"/>
    </xf>
    <xf numFmtId="0" fontId="0" fillId="9" borderId="0" xfId="0" applyFill="1" applyBorder="1" applyAlignment="1" applyProtection="1">
      <alignment vertical="center"/>
    </xf>
    <xf numFmtId="0" fontId="0" fillId="39" borderId="0" xfId="0" applyFill="1" applyAlignment="1" applyProtection="1">
      <alignment vertical="center"/>
      <protection locked="0"/>
    </xf>
    <xf numFmtId="0" fontId="0" fillId="39" borderId="0" xfId="0" applyFill="1" applyBorder="1" applyAlignment="1" applyProtection="1">
      <alignment vertical="center"/>
      <protection locked="0"/>
    </xf>
    <xf numFmtId="0" fontId="0" fillId="39" borderId="0" xfId="0" applyFill="1" applyBorder="1" applyAlignment="1">
      <alignment vertical="center"/>
    </xf>
    <xf numFmtId="0" fontId="35" fillId="39" borderId="0" xfId="0" applyFont="1" applyFill="1" applyBorder="1" applyAlignment="1">
      <alignment vertical="center"/>
    </xf>
    <xf numFmtId="0" fontId="0" fillId="0" borderId="0" xfId="0" applyFill="1" applyBorder="1" applyAlignment="1">
      <alignment horizontal="center" vertical="center"/>
    </xf>
    <xf numFmtId="0" fontId="1" fillId="0" borderId="0" xfId="1" applyFill="1" applyBorder="1" applyAlignment="1">
      <alignment vertical="center"/>
    </xf>
    <xf numFmtId="0" fontId="0" fillId="39" borderId="0" xfId="0" applyFill="1" applyAlignment="1" applyProtection="1">
      <alignment horizontal="center" vertical="center"/>
      <protection locked="0"/>
    </xf>
    <xf numFmtId="0" fontId="9" fillId="9" borderId="14" xfId="0" applyFont="1" applyFill="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35" fillId="39" borderId="0" xfId="0" applyFont="1" applyFill="1" applyAlignment="1" applyProtection="1">
      <alignment vertical="center"/>
      <protection locked="0"/>
    </xf>
    <xf numFmtId="0" fontId="0" fillId="39" borderId="0" xfId="0" applyFill="1" applyAlignment="1" applyProtection="1">
      <alignment vertical="center"/>
    </xf>
    <xf numFmtId="0" fontId="0" fillId="39" borderId="0" xfId="0" applyFill="1" applyAlignment="1" applyProtection="1">
      <alignment horizontal="center" vertical="center"/>
    </xf>
    <xf numFmtId="0" fontId="34" fillId="24" borderId="3" xfId="0" applyFont="1" applyFill="1" applyBorder="1" applyAlignment="1" applyProtection="1">
      <alignment horizontal="center" vertical="center"/>
    </xf>
    <xf numFmtId="0" fontId="34" fillId="20" borderId="3" xfId="0" applyFont="1" applyFill="1" applyBorder="1" applyAlignment="1" applyProtection="1">
      <alignment horizontal="center" vertical="center"/>
    </xf>
    <xf numFmtId="0" fontId="34" fillId="24" borderId="9" xfId="0" applyFont="1" applyFill="1" applyBorder="1" applyAlignment="1" applyProtection="1">
      <alignment horizontal="center" vertical="center"/>
    </xf>
    <xf numFmtId="0" fontId="34" fillId="27" borderId="6" xfId="0" applyFont="1" applyFill="1" applyBorder="1" applyAlignment="1" applyProtection="1">
      <alignment horizontal="center" vertical="center"/>
    </xf>
    <xf numFmtId="0" fontId="34" fillId="29" borderId="10" xfId="0" applyFont="1" applyFill="1" applyBorder="1" applyAlignment="1" applyProtection="1">
      <alignment horizontal="center" vertical="center"/>
    </xf>
    <xf numFmtId="3" fontId="0" fillId="0" borderId="13" xfId="0" applyNumberFormat="1" applyFont="1" applyBorder="1" applyAlignment="1" applyProtection="1">
      <alignment horizontal="center" vertical="center"/>
    </xf>
    <xf numFmtId="164" fontId="0" fillId="9" borderId="14" xfId="0" applyNumberFormat="1" applyFill="1" applyBorder="1" applyAlignment="1" applyProtection="1">
      <alignment horizontal="center" vertical="center"/>
    </xf>
    <xf numFmtId="9" fontId="0" fillId="39" borderId="0" xfId="0" applyNumberFormat="1" applyFill="1" applyAlignment="1" applyProtection="1">
      <alignment vertical="center"/>
    </xf>
    <xf numFmtId="0" fontId="9" fillId="39" borderId="0" xfId="1" applyFont="1" applyFill="1" applyBorder="1" applyAlignment="1" applyProtection="1">
      <alignment horizontal="center" vertical="center"/>
    </xf>
    <xf numFmtId="0" fontId="1" fillId="39" borderId="0" xfId="1" applyFill="1" applyBorder="1" applyAlignment="1" applyProtection="1">
      <alignment vertical="center"/>
    </xf>
    <xf numFmtId="0" fontId="4" fillId="16" borderId="3" xfId="0" applyFont="1" applyFill="1" applyBorder="1" applyAlignment="1" applyProtection="1">
      <alignment horizontal="center" vertical="center"/>
    </xf>
    <xf numFmtId="0" fontId="4" fillId="39" borderId="0" xfId="0" applyFont="1" applyFill="1" applyAlignment="1" applyProtection="1">
      <alignment vertical="center"/>
    </xf>
    <xf numFmtId="0" fontId="4" fillId="16" borderId="14" xfId="0" applyFont="1" applyFill="1" applyBorder="1" applyAlignment="1" applyProtection="1">
      <alignment horizontal="center" vertical="center"/>
    </xf>
    <xf numFmtId="0" fontId="4" fillId="16" borderId="13" xfId="0" applyFont="1" applyFill="1" applyBorder="1" applyAlignment="1" applyProtection="1">
      <alignment horizontal="center" vertical="center"/>
    </xf>
    <xf numFmtId="0" fontId="4" fillId="22" borderId="14" xfId="0" applyFont="1" applyFill="1" applyBorder="1" applyAlignment="1" applyProtection="1">
      <alignment vertical="center"/>
    </xf>
    <xf numFmtId="164" fontId="0" fillId="9" borderId="10" xfId="0" applyNumberFormat="1" applyFill="1" applyBorder="1" applyAlignment="1" applyProtection="1">
      <alignment horizontal="center" vertical="center"/>
    </xf>
    <xf numFmtId="0" fontId="0" fillId="39" borderId="0" xfId="0" applyFill="1" applyBorder="1" applyAlignment="1" applyProtection="1">
      <alignment horizontal="center" vertical="center"/>
    </xf>
    <xf numFmtId="0" fontId="4" fillId="7" borderId="16" xfId="0" applyFont="1" applyFill="1" applyBorder="1" applyAlignment="1" applyProtection="1">
      <alignment vertical="center"/>
    </xf>
    <xf numFmtId="3" fontId="0" fillId="9" borderId="14" xfId="0" applyNumberFormat="1" applyFont="1" applyFill="1" applyBorder="1" applyAlignment="1" applyProtection="1">
      <alignment horizontal="center" vertical="center"/>
    </xf>
    <xf numFmtId="0" fontId="3" fillId="39" borderId="0" xfId="0" applyFont="1" applyFill="1" applyAlignment="1" applyProtection="1">
      <alignment vertical="center"/>
    </xf>
    <xf numFmtId="0" fontId="4" fillId="7" borderId="14" xfId="0" applyFont="1" applyFill="1" applyBorder="1" applyAlignment="1" applyProtection="1">
      <alignment vertical="center"/>
    </xf>
    <xf numFmtId="166" fontId="0" fillId="0" borderId="14" xfId="0" applyNumberFormat="1" applyFont="1" applyBorder="1" applyAlignment="1" applyProtection="1">
      <alignment horizontal="center" vertical="center"/>
    </xf>
    <xf numFmtId="0" fontId="4" fillId="7" borderId="4" xfId="0" applyFont="1" applyFill="1" applyBorder="1" applyAlignment="1" applyProtection="1">
      <alignment vertical="center"/>
    </xf>
    <xf numFmtId="3" fontId="0" fillId="9" borderId="6" xfId="0" applyNumberFormat="1" applyFont="1" applyFill="1" applyBorder="1" applyAlignment="1" applyProtection="1">
      <alignment horizontal="center" vertical="center"/>
    </xf>
    <xf numFmtId="0" fontId="3" fillId="39" borderId="0" xfId="0" applyFont="1" applyFill="1" applyAlignment="1" applyProtection="1">
      <alignment horizontal="left" vertical="center"/>
    </xf>
    <xf numFmtId="0" fontId="4" fillId="7" borderId="17" xfId="0" applyFont="1" applyFill="1" applyBorder="1" applyAlignment="1" applyProtection="1">
      <alignment vertical="center"/>
    </xf>
    <xf numFmtId="0" fontId="4" fillId="23" borderId="14" xfId="0" applyFont="1" applyFill="1" applyBorder="1" applyAlignment="1" applyProtection="1">
      <alignment vertical="center"/>
    </xf>
    <xf numFmtId="3" fontId="0" fillId="0" borderId="14" xfId="0" applyNumberFormat="1" applyFont="1" applyBorder="1" applyAlignment="1" applyProtection="1">
      <alignment horizontal="center" vertical="center"/>
    </xf>
    <xf numFmtId="0" fontId="4" fillId="23" borderId="16" xfId="0" applyFont="1" applyFill="1" applyBorder="1" applyAlignment="1" applyProtection="1">
      <alignment vertical="center"/>
    </xf>
    <xf numFmtId="0" fontId="4" fillId="11" borderId="14" xfId="0" applyFont="1" applyFill="1" applyBorder="1" applyAlignment="1" applyProtection="1">
      <alignment vertical="center"/>
    </xf>
    <xf numFmtId="164" fontId="4" fillId="16" borderId="14" xfId="0" applyNumberFormat="1" applyFont="1" applyFill="1" applyBorder="1" applyAlignment="1" applyProtection="1">
      <alignment horizontal="center" vertical="center"/>
    </xf>
    <xf numFmtId="0" fontId="0" fillId="39" borderId="0" xfId="0" applyFill="1" applyBorder="1" applyAlignment="1" applyProtection="1">
      <alignment horizontal="left" vertical="center"/>
    </xf>
    <xf numFmtId="0" fontId="0" fillId="39" borderId="0" xfId="0" applyFill="1" applyAlignment="1" applyProtection="1">
      <alignment horizontal="left" vertical="center"/>
    </xf>
    <xf numFmtId="0" fontId="4" fillId="11" borderId="16" xfId="0" applyFont="1" applyFill="1" applyBorder="1" applyAlignment="1" applyProtection="1">
      <alignment vertical="center"/>
    </xf>
    <xf numFmtId="164" fontId="0" fillId="39" borderId="0" xfId="0" applyNumberFormat="1" applyFill="1" applyBorder="1" applyAlignment="1" applyProtection="1">
      <alignment horizontal="center" vertical="center"/>
    </xf>
    <xf numFmtId="0" fontId="4" fillId="16" borderId="10" xfId="0" applyFont="1" applyFill="1" applyBorder="1" applyAlignment="1" applyProtection="1">
      <alignment horizontal="center" vertical="center"/>
    </xf>
    <xf numFmtId="0" fontId="4" fillId="22" borderId="10" xfId="0" applyFont="1" applyFill="1" applyBorder="1" applyAlignment="1" applyProtection="1">
      <alignment vertical="center"/>
    </xf>
    <xf numFmtId="0" fontId="4" fillId="7" borderId="10" xfId="0" applyFont="1" applyFill="1" applyBorder="1" applyAlignment="1" applyProtection="1">
      <alignment vertical="center"/>
    </xf>
    <xf numFmtId="0" fontId="5" fillId="39" borderId="0" xfId="0" applyFont="1" applyFill="1" applyAlignment="1" applyProtection="1">
      <alignment horizontal="justify" vertical="center"/>
    </xf>
    <xf numFmtId="0" fontId="5" fillId="39" borderId="0" xfId="0" applyFont="1" applyFill="1" applyAlignment="1" applyProtection="1">
      <alignment vertical="center"/>
    </xf>
    <xf numFmtId="0" fontId="4" fillId="23" borderId="4" xfId="0" applyFont="1" applyFill="1" applyBorder="1" applyAlignment="1" applyProtection="1">
      <alignment vertical="center"/>
    </xf>
    <xf numFmtId="0" fontId="4" fillId="16" borderId="18" xfId="0" applyFont="1" applyFill="1" applyBorder="1" applyAlignment="1" applyProtection="1">
      <alignment horizontal="center" vertical="center"/>
    </xf>
    <xf numFmtId="0" fontId="0" fillId="0" borderId="13" xfId="0" applyBorder="1" applyAlignment="1" applyProtection="1">
      <alignment horizontal="center" vertical="center"/>
      <protection locked="0"/>
    </xf>
    <xf numFmtId="0" fontId="0" fillId="9" borderId="10" xfId="0" applyFill="1" applyBorder="1" applyAlignment="1" applyProtection="1">
      <alignment horizontal="center" vertical="center"/>
      <protection locked="0"/>
    </xf>
    <xf numFmtId="0" fontId="0" fillId="9" borderId="14" xfId="0" applyFill="1"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9" fillId="0" borderId="0" xfId="0" applyFont="1" applyFill="1"/>
    <xf numFmtId="0" fontId="28" fillId="0" borderId="0" xfId="0" applyFont="1" applyFill="1"/>
    <xf numFmtId="0" fontId="32" fillId="0" borderId="0" xfId="0" applyFont="1" applyFill="1"/>
    <xf numFmtId="0" fontId="0" fillId="0" borderId="0" xfId="0" applyFill="1" applyAlignment="1">
      <alignment horizontal="center"/>
    </xf>
    <xf numFmtId="0" fontId="0" fillId="9" borderId="13" xfId="0" applyFill="1" applyBorder="1" applyProtection="1">
      <protection locked="0"/>
    </xf>
    <xf numFmtId="0" fontId="0" fillId="23" borderId="20" xfId="0" applyFill="1" applyBorder="1" applyProtection="1">
      <protection locked="0"/>
    </xf>
    <xf numFmtId="0" fontId="0" fillId="35" borderId="21" xfId="0" applyFill="1" applyBorder="1" applyProtection="1">
      <protection locked="0"/>
    </xf>
    <xf numFmtId="0" fontId="0" fillId="36" borderId="21" xfId="0" applyFill="1" applyBorder="1" applyAlignment="1" applyProtection="1">
      <alignment horizontal="center"/>
      <protection locked="0"/>
    </xf>
    <xf numFmtId="0" fontId="0" fillId="15" borderId="21" xfId="0" applyFill="1" applyBorder="1" applyProtection="1">
      <protection locked="0"/>
    </xf>
    <xf numFmtId="0" fontId="0" fillId="0" borderId="0" xfId="0" applyFill="1" applyAlignment="1">
      <alignment horizontal="left" vertical="center"/>
    </xf>
    <xf numFmtId="0" fontId="19" fillId="0" borderId="0" xfId="4" applyFill="1" applyAlignment="1">
      <alignment horizontal="left" vertical="center"/>
    </xf>
    <xf numFmtId="0" fontId="0" fillId="0" borderId="0" xfId="0" applyFill="1" applyAlignment="1"/>
    <xf numFmtId="0" fontId="0" fillId="26" borderId="0" xfId="0" applyFill="1" applyProtection="1">
      <protection locked="0"/>
    </xf>
    <xf numFmtId="0" fontId="0" fillId="26" borderId="0" xfId="0" applyFill="1" applyAlignment="1" applyProtection="1">
      <alignment horizontal="left" vertical="center"/>
      <protection locked="0"/>
    </xf>
    <xf numFmtId="0" fontId="0" fillId="26" borderId="0" xfId="0" applyFill="1" applyAlignment="1" applyProtection="1">
      <alignment vertical="center"/>
      <protection locked="0"/>
    </xf>
    <xf numFmtId="0" fontId="0" fillId="26" borderId="0" xfId="0" applyFill="1" applyAlignment="1" applyProtection="1">
      <protection locked="0"/>
    </xf>
    <xf numFmtId="0" fontId="19" fillId="0" borderId="10" xfId="4" applyBorder="1" applyAlignment="1" applyProtection="1">
      <alignment horizontal="left" vertical="center"/>
      <protection locked="0"/>
    </xf>
    <xf numFmtId="0" fontId="19" fillId="9" borderId="6" xfId="4" applyFill="1" applyBorder="1" applyAlignment="1" applyProtection="1">
      <alignment vertical="top" wrapText="1"/>
      <protection locked="0"/>
    </xf>
    <xf numFmtId="0" fontId="19" fillId="9" borderId="6" xfId="4" applyFill="1" applyBorder="1" applyAlignment="1" applyProtection="1">
      <alignment vertical="center" wrapText="1"/>
      <protection locked="0"/>
    </xf>
    <xf numFmtId="0" fontId="19" fillId="9" borderId="6" xfId="4" applyFill="1" applyBorder="1" applyProtection="1">
      <protection locked="0"/>
    </xf>
    <xf numFmtId="0" fontId="41" fillId="49" borderId="4" xfId="0" applyFont="1" applyFill="1" applyBorder="1" applyAlignment="1" applyProtection="1">
      <alignment horizontal="left" vertical="center" wrapText="1"/>
      <protection locked="0"/>
    </xf>
    <xf numFmtId="0" fontId="41" fillId="49" borderId="14" xfId="0" applyFont="1" applyFill="1" applyBorder="1" applyAlignment="1" applyProtection="1">
      <alignment horizontal="center" vertical="center" wrapText="1"/>
      <protection locked="0"/>
    </xf>
    <xf numFmtId="0" fontId="19" fillId="9" borderId="10" xfId="4" applyFill="1" applyBorder="1" applyAlignment="1" applyProtection="1">
      <alignment vertical="top" wrapText="1"/>
      <protection locked="0"/>
    </xf>
    <xf numFmtId="0" fontId="19" fillId="9" borderId="10" xfId="4" applyFill="1" applyBorder="1" applyProtection="1">
      <protection locked="0"/>
    </xf>
    <xf numFmtId="0" fontId="19" fillId="9" borderId="3" xfId="4" applyFill="1" applyBorder="1" applyAlignment="1" applyProtection="1">
      <alignment vertical="top" wrapText="1"/>
      <protection locked="0"/>
    </xf>
    <xf numFmtId="0" fontId="19" fillId="26" borderId="0" xfId="4" applyFill="1" applyAlignment="1" applyProtection="1">
      <alignment horizontal="left" vertical="center"/>
      <protection locked="0"/>
    </xf>
    <xf numFmtId="0" fontId="0" fillId="39" borderId="0" xfId="0" applyFill="1" applyBorder="1" applyAlignment="1" applyProtection="1">
      <alignment vertical="center"/>
    </xf>
    <xf numFmtId="0" fontId="0" fillId="9" borderId="12" xfId="0" applyFill="1" applyBorder="1" applyAlignment="1" applyProtection="1">
      <alignment vertical="center"/>
    </xf>
    <xf numFmtId="0" fontId="0" fillId="9" borderId="2" xfId="0" applyFill="1" applyBorder="1" applyAlignment="1" applyProtection="1">
      <alignment vertical="center"/>
    </xf>
    <xf numFmtId="0" fontId="0" fillId="9" borderId="11" xfId="0" applyFill="1" applyBorder="1" applyAlignment="1" applyProtection="1">
      <alignment vertical="center"/>
    </xf>
    <xf numFmtId="0" fontId="0" fillId="9" borderId="7" xfId="0" applyFill="1" applyBorder="1" applyAlignment="1" applyProtection="1">
      <alignment vertical="center"/>
    </xf>
    <xf numFmtId="0" fontId="0" fillId="9" borderId="8" xfId="0" applyFill="1" applyBorder="1" applyAlignment="1" applyProtection="1">
      <alignment vertical="center"/>
    </xf>
    <xf numFmtId="0" fontId="59" fillId="9" borderId="8" xfId="0" applyFont="1" applyFill="1" applyBorder="1" applyAlignment="1" applyProtection="1">
      <alignment vertical="center"/>
    </xf>
    <xf numFmtId="0" fontId="27" fillId="9" borderId="8" xfId="0" applyFont="1" applyFill="1" applyBorder="1" applyAlignment="1" applyProtection="1">
      <alignment vertical="center"/>
    </xf>
    <xf numFmtId="0" fontId="27" fillId="39" borderId="0" xfId="0" applyFont="1" applyFill="1" applyBorder="1" applyAlignment="1" applyProtection="1">
      <alignment vertical="center"/>
    </xf>
    <xf numFmtId="0" fontId="0" fillId="9" borderId="7" xfId="0" applyFill="1" applyBorder="1" applyAlignment="1" applyProtection="1">
      <alignment horizontal="left" vertical="center"/>
    </xf>
    <xf numFmtId="0" fontId="0" fillId="9" borderId="8" xfId="0" applyFill="1" applyBorder="1" applyAlignment="1" applyProtection="1">
      <alignment horizontal="left" vertical="center"/>
    </xf>
    <xf numFmtId="0" fontId="43" fillId="9" borderId="0" xfId="0" applyFont="1" applyFill="1" applyBorder="1" applyAlignment="1" applyProtection="1">
      <alignment horizontal="center" vertical="center" wrapText="1"/>
    </xf>
    <xf numFmtId="0" fontId="0" fillId="9" borderId="4" xfId="0" applyFill="1" applyBorder="1" applyAlignment="1" applyProtection="1">
      <alignment horizontal="left" vertical="center"/>
    </xf>
    <xf numFmtId="0" fontId="44" fillId="9" borderId="5" xfId="0" applyFont="1" applyFill="1" applyBorder="1" applyAlignment="1" applyProtection="1">
      <alignment vertical="center" wrapText="1"/>
    </xf>
    <xf numFmtId="0" fontId="0" fillId="9" borderId="9" xfId="0" applyFill="1" applyBorder="1" applyAlignment="1" applyProtection="1">
      <alignment horizontal="left" vertical="center"/>
    </xf>
    <xf numFmtId="0" fontId="0" fillId="0" borderId="0" xfId="0" applyFill="1" applyAlignment="1" applyProtection="1">
      <alignment vertical="center"/>
    </xf>
    <xf numFmtId="3" fontId="0" fillId="0" borderId="9" xfId="0" applyNumberFormat="1" applyFont="1" applyBorder="1" applyAlignment="1" applyProtection="1">
      <alignment horizontal="center" vertical="center"/>
    </xf>
    <xf numFmtId="0" fontId="35" fillId="39" borderId="0" xfId="0" applyFont="1" applyFill="1" applyAlignment="1" applyProtection="1">
      <alignment vertical="center"/>
    </xf>
    <xf numFmtId="0" fontId="19" fillId="26" borderId="0" xfId="4" applyFill="1" applyAlignment="1">
      <alignment horizontal="left" vertical="center"/>
    </xf>
    <xf numFmtId="3" fontId="0" fillId="0" borderId="13" xfId="0" applyNumberFormat="1" applyFont="1" applyBorder="1" applyAlignment="1" applyProtection="1">
      <alignment horizontal="center" vertical="center"/>
    </xf>
    <xf numFmtId="0" fontId="0" fillId="9" borderId="6" xfId="0" applyFill="1" applyBorder="1" applyAlignment="1" applyProtection="1">
      <alignment horizontal="center" vertical="center"/>
      <protection locked="0"/>
    </xf>
    <xf numFmtId="0" fontId="0" fillId="9" borderId="3" xfId="0" applyFill="1" applyBorder="1" applyAlignment="1" applyProtection="1">
      <alignment horizontal="center" vertical="center"/>
      <protection locked="0"/>
    </xf>
    <xf numFmtId="0" fontId="17" fillId="9" borderId="10" xfId="0" applyFont="1" applyFill="1" applyBorder="1" applyAlignment="1" applyProtection="1">
      <alignment horizontal="center" vertical="center"/>
      <protection locked="0"/>
    </xf>
    <xf numFmtId="0" fontId="17" fillId="9" borderId="6" xfId="0" applyFont="1" applyFill="1" applyBorder="1" applyAlignment="1" applyProtection="1">
      <alignment horizontal="center" vertical="center"/>
      <protection locked="0"/>
    </xf>
    <xf numFmtId="0" fontId="17" fillId="9" borderId="3" xfId="0" applyFont="1" applyFill="1" applyBorder="1" applyAlignment="1" applyProtection="1">
      <alignment horizontal="center" vertical="center"/>
      <protection locked="0"/>
    </xf>
    <xf numFmtId="0" fontId="0" fillId="39" borderId="0" xfId="0" applyFill="1" applyProtection="1"/>
    <xf numFmtId="0" fontId="18" fillId="39" borderId="0" xfId="0" applyFont="1" applyFill="1" applyAlignment="1" applyProtection="1">
      <alignment vertical="center"/>
    </xf>
    <xf numFmtId="0" fontId="64" fillId="22" borderId="14" xfId="0" applyFont="1" applyFill="1" applyBorder="1" applyAlignment="1" applyProtection="1">
      <alignment horizontal="center" vertical="center"/>
    </xf>
    <xf numFmtId="0" fontId="64" fillId="40" borderId="14" xfId="0" applyFont="1" applyFill="1" applyBorder="1" applyAlignment="1" applyProtection="1">
      <alignment horizontal="center" vertical="center"/>
    </xf>
    <xf numFmtId="0" fontId="64" fillId="33" borderId="14" xfId="0" applyFont="1" applyFill="1" applyBorder="1" applyAlignment="1" applyProtection="1">
      <alignment horizontal="center" vertical="center"/>
    </xf>
    <xf numFmtId="0" fontId="34" fillId="9" borderId="3" xfId="0" applyFont="1" applyFill="1" applyBorder="1" applyAlignment="1" applyProtection="1">
      <alignment horizontal="center" vertical="center"/>
    </xf>
    <xf numFmtId="0" fontId="65" fillId="9" borderId="5" xfId="0" applyFont="1" applyFill="1" applyBorder="1" applyAlignment="1" applyProtection="1">
      <alignment horizontal="center" vertical="center"/>
    </xf>
    <xf numFmtId="0" fontId="65" fillId="9" borderId="3" xfId="1" applyFont="1" applyFill="1" applyBorder="1" applyAlignment="1" applyProtection="1">
      <alignment horizontal="center" vertical="center"/>
    </xf>
    <xf numFmtId="0" fontId="65" fillId="9" borderId="3" xfId="0" applyFont="1" applyFill="1" applyBorder="1" applyAlignment="1" applyProtection="1">
      <alignment horizontal="center" vertical="center"/>
    </xf>
    <xf numFmtId="0" fontId="18" fillId="0" borderId="14" xfId="0" applyFont="1" applyBorder="1" applyAlignment="1" applyProtection="1">
      <alignment horizontal="center" vertical="center"/>
    </xf>
    <xf numFmtId="0" fontId="66" fillId="16" borderId="14" xfId="0" applyFont="1" applyFill="1" applyBorder="1" applyAlignment="1" applyProtection="1">
      <alignment horizontal="center" vertical="center"/>
    </xf>
    <xf numFmtId="0" fontId="66" fillId="21" borderId="14" xfId="0" applyFont="1" applyFill="1" applyBorder="1" applyAlignment="1" applyProtection="1">
      <alignment horizontal="center" vertical="center"/>
    </xf>
    <xf numFmtId="0" fontId="66" fillId="21" borderId="16" xfId="0" applyFont="1" applyFill="1" applyBorder="1" applyAlignment="1" applyProtection="1">
      <alignment vertical="center"/>
    </xf>
    <xf numFmtId="0" fontId="66" fillId="43" borderId="14" xfId="0" applyFont="1" applyFill="1" applyBorder="1" applyAlignment="1" applyProtection="1">
      <alignment horizontal="center" vertical="center"/>
    </xf>
    <xf numFmtId="0" fontId="34" fillId="18" borderId="14" xfId="0" applyFont="1" applyFill="1" applyBorder="1" applyAlignment="1" applyProtection="1">
      <alignment horizontal="center" vertical="center"/>
    </xf>
    <xf numFmtId="0" fontId="18" fillId="0" borderId="16" xfId="0" applyFont="1" applyBorder="1" applyAlignment="1" applyProtection="1">
      <alignment horizontal="center" vertical="center"/>
    </xf>
    <xf numFmtId="0" fontId="18" fillId="39" borderId="0" xfId="0" applyFont="1" applyFill="1" applyBorder="1" applyAlignment="1" applyProtection="1">
      <alignment horizontal="center" vertical="center"/>
    </xf>
    <xf numFmtId="0" fontId="63" fillId="22" borderId="14" xfId="0" applyFont="1" applyFill="1" applyBorder="1" applyAlignment="1" applyProtection="1">
      <alignment horizontal="center" vertical="center"/>
    </xf>
    <xf numFmtId="0" fontId="63" fillId="40" borderId="14" xfId="0" applyFont="1" applyFill="1" applyBorder="1" applyAlignment="1" applyProtection="1">
      <alignment horizontal="center" vertical="center"/>
    </xf>
    <xf numFmtId="0" fontId="63" fillId="33" borderId="14" xfId="0" applyFont="1" applyFill="1" applyBorder="1" applyAlignment="1" applyProtection="1">
      <alignment horizontal="center" vertical="center"/>
    </xf>
    <xf numFmtId="0" fontId="0" fillId="39" borderId="15" xfId="0" applyFill="1" applyBorder="1" applyAlignment="1" applyProtection="1">
      <alignment horizontal="center" vertical="center"/>
    </xf>
    <xf numFmtId="0" fontId="66" fillId="26" borderId="14" xfId="0" applyFont="1" applyFill="1" applyBorder="1" applyAlignment="1" applyProtection="1">
      <alignment horizontal="center" vertical="center"/>
    </xf>
    <xf numFmtId="0" fontId="63" fillId="26" borderId="14" xfId="0" applyFont="1" applyFill="1" applyBorder="1" applyAlignment="1" applyProtection="1">
      <alignment horizontal="center" vertical="center"/>
    </xf>
    <xf numFmtId="0" fontId="0" fillId="39" borderId="0" xfId="0" applyFill="1" applyBorder="1" applyAlignment="1" applyProtection="1">
      <alignment horizontal="center"/>
    </xf>
    <xf numFmtId="0" fontId="18" fillId="39" borderId="0" xfId="0" applyFont="1" applyFill="1" applyBorder="1" applyAlignment="1" applyProtection="1">
      <alignment horizontal="center"/>
    </xf>
    <xf numFmtId="1" fontId="18" fillId="0" borderId="14" xfId="0" applyNumberFormat="1" applyFont="1" applyBorder="1" applyAlignment="1" applyProtection="1">
      <alignment horizontal="center" vertical="center"/>
    </xf>
    <xf numFmtId="0" fontId="63" fillId="33" borderId="14" xfId="0" applyFont="1" applyFill="1" applyBorder="1" applyAlignment="1" applyProtection="1">
      <alignment vertical="center"/>
    </xf>
    <xf numFmtId="0" fontId="0" fillId="39" borderId="15" xfId="0" applyFill="1" applyBorder="1" applyAlignment="1" applyProtection="1">
      <alignment horizontal="center"/>
    </xf>
    <xf numFmtId="0" fontId="43" fillId="39" borderId="0" xfId="0" applyFont="1" applyFill="1" applyAlignment="1" applyProtection="1">
      <alignment vertical="center"/>
    </xf>
    <xf numFmtId="0" fontId="43" fillId="39" borderId="0" xfId="0" applyFont="1" applyFill="1" applyProtection="1"/>
    <xf numFmtId="0" fontId="43" fillId="39" borderId="0" xfId="0" applyFont="1" applyFill="1" applyAlignment="1" applyProtection="1">
      <alignment horizontal="center" vertical="center" wrapText="1"/>
    </xf>
    <xf numFmtId="0" fontId="64" fillId="22" borderId="14" xfId="0" applyFont="1" applyFill="1" applyBorder="1" applyAlignment="1" applyProtection="1">
      <alignment horizontal="center" vertical="center" wrapText="1"/>
    </xf>
    <xf numFmtId="0" fontId="64" fillId="11" borderId="14" xfId="0" applyFont="1" applyFill="1" applyBorder="1" applyAlignment="1" applyProtection="1">
      <alignment horizontal="center" vertical="center" wrapText="1"/>
    </xf>
    <xf numFmtId="0" fontId="64" fillId="33" borderId="14" xfId="0" applyFont="1" applyFill="1" applyBorder="1" applyAlignment="1" applyProtection="1">
      <alignment horizontal="center" vertical="center" wrapText="1"/>
    </xf>
    <xf numFmtId="0" fontId="66" fillId="21" borderId="14" xfId="0" applyFont="1" applyFill="1" applyBorder="1" applyAlignment="1" applyProtection="1">
      <alignment horizontal="center" vertical="center" wrapText="1"/>
    </xf>
    <xf numFmtId="0" fontId="18" fillId="0" borderId="16" xfId="0" applyFont="1" applyBorder="1" applyAlignment="1" applyProtection="1">
      <alignment horizontal="center" vertical="center" wrapText="1"/>
    </xf>
    <xf numFmtId="0" fontId="18" fillId="22" borderId="16" xfId="0" applyFont="1" applyFill="1" applyBorder="1" applyAlignment="1" applyProtection="1">
      <alignment horizontal="center" vertical="center" wrapText="1"/>
    </xf>
    <xf numFmtId="0" fontId="18" fillId="0" borderId="14" xfId="0" applyFont="1" applyBorder="1" applyAlignment="1" applyProtection="1">
      <alignment horizontal="center" vertical="center" wrapText="1"/>
    </xf>
    <xf numFmtId="0" fontId="18" fillId="39" borderId="0" xfId="0" applyFont="1" applyFill="1" applyAlignment="1" applyProtection="1">
      <alignment horizontal="center" vertical="center" wrapText="1"/>
    </xf>
    <xf numFmtId="0" fontId="64" fillId="30" borderId="14" xfId="0" applyFont="1" applyFill="1" applyBorder="1" applyAlignment="1" applyProtection="1">
      <alignment horizontal="center" vertical="center" wrapText="1"/>
    </xf>
    <xf numFmtId="9" fontId="0" fillId="39" borderId="0" xfId="0" applyNumberFormat="1" applyFill="1" applyProtection="1"/>
    <xf numFmtId="0" fontId="0" fillId="26" borderId="0" xfId="0" applyFill="1" applyProtection="1"/>
    <xf numFmtId="0" fontId="0" fillId="26" borderId="0" xfId="0" applyFill="1" applyAlignment="1" applyProtection="1">
      <alignment horizontal="left" vertical="center"/>
    </xf>
    <xf numFmtId="0" fontId="4" fillId="9" borderId="12" xfId="0" applyFont="1" applyFill="1" applyBorder="1" applyAlignment="1" applyProtection="1">
      <alignment horizontal="left" vertical="center"/>
    </xf>
    <xf numFmtId="0" fontId="0" fillId="9" borderId="2" xfId="0" applyFill="1" applyBorder="1" applyAlignment="1" applyProtection="1">
      <alignment horizontal="left" vertical="center"/>
    </xf>
    <xf numFmtId="0" fontId="0" fillId="9" borderId="11" xfId="0" applyFill="1" applyBorder="1" applyAlignment="1" applyProtection="1">
      <alignment horizontal="left" vertical="center"/>
    </xf>
    <xf numFmtId="0" fontId="0" fillId="9" borderId="0" xfId="0" applyFill="1" applyBorder="1" applyAlignment="1" applyProtection="1">
      <alignment horizontal="left" vertical="center"/>
    </xf>
    <xf numFmtId="0" fontId="9" fillId="9" borderId="14" xfId="0" applyFont="1" applyFill="1" applyBorder="1" applyAlignment="1" applyProtection="1">
      <alignment horizontal="center"/>
    </xf>
    <xf numFmtId="0" fontId="7" fillId="9" borderId="14" xfId="0" applyFont="1" applyFill="1" applyBorder="1" applyAlignment="1" applyProtection="1">
      <alignment horizontal="center"/>
    </xf>
    <xf numFmtId="0" fontId="0" fillId="26" borderId="0" xfId="0" applyFont="1" applyFill="1" applyProtection="1"/>
    <xf numFmtId="0" fontId="0" fillId="9" borderId="5" xfId="0" applyFill="1" applyBorder="1" applyAlignment="1" applyProtection="1">
      <alignment horizontal="left" vertical="center"/>
    </xf>
    <xf numFmtId="0" fontId="0" fillId="26" borderId="0" xfId="0" applyFill="1" applyAlignment="1" applyProtection="1">
      <alignment vertical="center"/>
    </xf>
    <xf numFmtId="0" fontId="0" fillId="26" borderId="0" xfId="0" applyFill="1" applyAlignment="1" applyProtection="1"/>
    <xf numFmtId="0" fontId="47" fillId="50" borderId="10" xfId="0" applyFont="1" applyFill="1" applyBorder="1" applyAlignment="1" applyProtection="1">
      <alignment horizontal="center" vertical="center"/>
    </xf>
    <xf numFmtId="0" fontId="47" fillId="17" borderId="10" xfId="0" applyFont="1" applyFill="1" applyBorder="1" applyAlignment="1" applyProtection="1">
      <alignment horizontal="center" vertical="center"/>
    </xf>
    <xf numFmtId="0" fontId="50" fillId="47" borderId="12" xfId="0" applyFont="1" applyFill="1" applyBorder="1" applyAlignment="1" applyProtection="1">
      <alignment horizontal="left" vertical="center"/>
    </xf>
    <xf numFmtId="0" fontId="50" fillId="9" borderId="10" xfId="0" applyFont="1" applyFill="1" applyBorder="1" applyAlignment="1" applyProtection="1">
      <alignment horizontal="center" vertical="center"/>
    </xf>
    <xf numFmtId="0" fontId="0" fillId="9" borderId="12" xfId="0" applyFill="1" applyBorder="1" applyAlignment="1" applyProtection="1">
      <alignment horizontal="left" vertical="center"/>
    </xf>
    <xf numFmtId="0" fontId="0" fillId="9" borderId="2" xfId="0" applyFill="1" applyBorder="1" applyProtection="1"/>
    <xf numFmtId="0" fontId="0" fillId="9" borderId="11" xfId="0" applyFill="1" applyBorder="1" applyProtection="1"/>
    <xf numFmtId="0" fontId="45" fillId="47" borderId="4" xfId="0" applyFont="1" applyFill="1" applyBorder="1" applyAlignment="1" applyProtection="1">
      <alignment horizontal="left" vertical="center"/>
    </xf>
    <xf numFmtId="0" fontId="45" fillId="9" borderId="3" xfId="0" applyFont="1" applyFill="1" applyBorder="1" applyAlignment="1" applyProtection="1">
      <alignment horizontal="center" vertical="center"/>
    </xf>
    <xf numFmtId="0" fontId="0" fillId="9" borderId="0" xfId="0" applyFill="1" applyBorder="1" applyProtection="1"/>
    <xf numFmtId="0" fontId="0" fillId="9" borderId="8" xfId="0" applyFill="1" applyBorder="1" applyProtection="1"/>
    <xf numFmtId="0" fontId="19" fillId="9" borderId="6" xfId="4" applyFill="1" applyBorder="1" applyAlignment="1" applyProtection="1">
      <alignment vertical="top" wrapText="1"/>
    </xf>
    <xf numFmtId="0" fontId="19" fillId="9" borderId="6" xfId="4" applyFill="1" applyBorder="1" applyAlignment="1" applyProtection="1">
      <alignment vertical="center" wrapText="1"/>
    </xf>
    <xf numFmtId="0" fontId="50" fillId="48" borderId="7" xfId="0" applyFont="1" applyFill="1" applyBorder="1" applyAlignment="1" applyProtection="1">
      <alignment horizontal="left" vertical="center"/>
    </xf>
    <xf numFmtId="0" fontId="19" fillId="9" borderId="6" xfId="4" applyFill="1" applyBorder="1" applyProtection="1"/>
    <xf numFmtId="0" fontId="18" fillId="9" borderId="6" xfId="0" applyFont="1" applyFill="1" applyBorder="1" applyAlignment="1" applyProtection="1">
      <alignment vertical="center" wrapText="1"/>
    </xf>
    <xf numFmtId="0" fontId="45" fillId="48" borderId="7" xfId="0" applyFont="1" applyFill="1" applyBorder="1" applyAlignment="1" applyProtection="1">
      <alignment horizontal="left" vertical="center"/>
    </xf>
    <xf numFmtId="0" fontId="45" fillId="9" borderId="6" xfId="0" applyFont="1" applyFill="1" applyBorder="1" applyAlignment="1" applyProtection="1">
      <alignment horizontal="center" vertical="center"/>
    </xf>
    <xf numFmtId="0" fontId="0" fillId="9" borderId="6" xfId="0" applyFill="1" applyBorder="1" applyProtection="1"/>
    <xf numFmtId="0" fontId="0" fillId="9" borderId="3" xfId="0" applyFill="1" applyBorder="1" applyProtection="1"/>
    <xf numFmtId="0" fontId="18" fillId="9" borderId="3" xfId="0" applyFont="1" applyFill="1" applyBorder="1" applyAlignment="1" applyProtection="1">
      <alignment vertical="center" wrapText="1"/>
    </xf>
    <xf numFmtId="0" fontId="50" fillId="9" borderId="6" xfId="0" applyFont="1" applyFill="1" applyBorder="1" applyAlignment="1" applyProtection="1">
      <alignment horizontal="center" vertical="center"/>
    </xf>
    <xf numFmtId="0" fontId="44" fillId="9" borderId="4" xfId="0" applyFont="1" applyFill="1" applyBorder="1" applyAlignment="1" applyProtection="1">
      <alignment vertical="center" wrapText="1"/>
    </xf>
    <xf numFmtId="0" fontId="44" fillId="9" borderId="9" xfId="0" applyFont="1" applyFill="1" applyBorder="1" applyAlignment="1" applyProtection="1">
      <alignment vertical="center" wrapText="1"/>
    </xf>
    <xf numFmtId="0" fontId="24" fillId="48" borderId="7" xfId="0" applyFont="1" applyFill="1" applyBorder="1" applyAlignment="1" applyProtection="1">
      <alignment horizontal="left" vertical="center"/>
    </xf>
    <xf numFmtId="0" fontId="41" fillId="48" borderId="7" xfId="0" applyFont="1" applyFill="1" applyBorder="1" applyAlignment="1" applyProtection="1">
      <alignment horizontal="left" vertical="center"/>
    </xf>
    <xf numFmtId="0" fontId="50" fillId="9" borderId="3" xfId="0" applyFont="1" applyFill="1" applyBorder="1" applyAlignment="1" applyProtection="1">
      <alignment horizontal="center" vertical="center"/>
    </xf>
    <xf numFmtId="0" fontId="50" fillId="43" borderId="12" xfId="0" applyFont="1" applyFill="1" applyBorder="1" applyAlignment="1" applyProtection="1">
      <alignment horizontal="left" vertical="center"/>
    </xf>
    <xf numFmtId="0" fontId="50" fillId="43" borderId="4" xfId="0" applyFont="1" applyFill="1" applyBorder="1" applyAlignment="1" applyProtection="1">
      <alignment horizontal="left" vertical="center"/>
    </xf>
    <xf numFmtId="0" fontId="0" fillId="9" borderId="5" xfId="0" applyFill="1" applyBorder="1" applyProtection="1"/>
    <xf numFmtId="0" fontId="0" fillId="9" borderId="9" xfId="0" applyFill="1" applyBorder="1" applyProtection="1"/>
    <xf numFmtId="0" fontId="41" fillId="49" borderId="4" xfId="0" applyFont="1" applyFill="1" applyBorder="1" applyAlignment="1" applyProtection="1">
      <alignment horizontal="left" vertical="center" wrapText="1"/>
    </xf>
    <xf numFmtId="0" fontId="41" fillId="49" borderId="14" xfId="0" applyFont="1" applyFill="1" applyBorder="1" applyAlignment="1" applyProtection="1">
      <alignment horizontal="center" vertical="center" wrapText="1"/>
    </xf>
    <xf numFmtId="0" fontId="0" fillId="46" borderId="0" xfId="0" applyFill="1" applyAlignment="1" applyProtection="1">
      <alignment horizontal="left" vertical="center"/>
    </xf>
    <xf numFmtId="0" fontId="0" fillId="46" borderId="0" xfId="0" applyFill="1" applyProtection="1"/>
    <xf numFmtId="0" fontId="47" fillId="28" borderId="10" xfId="0" applyFont="1" applyFill="1" applyBorder="1" applyAlignment="1" applyProtection="1">
      <alignment horizontal="center" vertical="center"/>
    </xf>
    <xf numFmtId="0" fontId="47" fillId="17" borderId="14" xfId="0" applyFont="1" applyFill="1" applyBorder="1" applyAlignment="1" applyProtection="1">
      <alignment horizontal="center" vertical="center"/>
    </xf>
    <xf numFmtId="0" fontId="45" fillId="47" borderId="12" xfId="0" applyFont="1" applyFill="1" applyBorder="1" applyAlignment="1" applyProtection="1">
      <alignment horizontal="left" vertical="center"/>
    </xf>
    <xf numFmtId="0" fontId="45" fillId="9" borderId="10" xfId="0" applyFont="1" applyFill="1" applyBorder="1" applyAlignment="1" applyProtection="1">
      <alignment horizontal="center" vertical="center"/>
    </xf>
    <xf numFmtId="0" fontId="50" fillId="48" borderId="6" xfId="0" applyFont="1" applyFill="1" applyBorder="1" applyAlignment="1" applyProtection="1">
      <alignment horizontal="left" vertical="center"/>
    </xf>
    <xf numFmtId="0" fontId="50" fillId="9" borderId="8" xfId="0" applyFont="1" applyFill="1" applyBorder="1" applyAlignment="1" applyProtection="1">
      <alignment horizontal="center" vertical="center"/>
    </xf>
    <xf numFmtId="0" fontId="45" fillId="48" borderId="6" xfId="0" applyFont="1" applyFill="1" applyBorder="1" applyAlignment="1" applyProtection="1">
      <alignment horizontal="left" vertical="center"/>
    </xf>
    <xf numFmtId="0" fontId="45" fillId="9" borderId="8" xfId="0" applyFont="1" applyFill="1" applyBorder="1" applyAlignment="1" applyProtection="1">
      <alignment horizontal="center" vertical="center"/>
    </xf>
    <xf numFmtId="0" fontId="24" fillId="48" borderId="6" xfId="0" applyFont="1" applyFill="1" applyBorder="1" applyAlignment="1" applyProtection="1">
      <alignment horizontal="left" vertical="center"/>
    </xf>
    <xf numFmtId="0" fontId="41" fillId="48" borderId="6" xfId="0" applyFont="1" applyFill="1" applyBorder="1" applyAlignment="1" applyProtection="1">
      <alignment horizontal="left" vertical="center"/>
    </xf>
    <xf numFmtId="0" fontId="45" fillId="43" borderId="12" xfId="0" applyFont="1" applyFill="1" applyBorder="1" applyAlignment="1" applyProtection="1">
      <alignment horizontal="left" vertical="center"/>
    </xf>
    <xf numFmtId="0" fontId="45" fillId="43" borderId="4" xfId="0" applyFont="1" applyFill="1" applyBorder="1" applyAlignment="1" applyProtection="1">
      <alignment horizontal="left" vertical="center"/>
    </xf>
    <xf numFmtId="0" fontId="45" fillId="0" borderId="3" xfId="0" applyFont="1" applyBorder="1" applyAlignment="1" applyProtection="1">
      <alignment horizontal="center" vertical="center"/>
    </xf>
    <xf numFmtId="0" fontId="41" fillId="49" borderId="3" xfId="0" applyFont="1" applyFill="1" applyBorder="1" applyAlignment="1" applyProtection="1">
      <alignment horizontal="left" vertical="center" wrapText="1"/>
    </xf>
    <xf numFmtId="0" fontId="50" fillId="49" borderId="9" xfId="0" applyFont="1" applyFill="1" applyBorder="1" applyAlignment="1" applyProtection="1">
      <alignment horizontal="center" vertical="center"/>
    </xf>
    <xf numFmtId="0" fontId="44" fillId="9" borderId="12" xfId="0" applyFont="1" applyFill="1" applyBorder="1" applyAlignment="1" applyProtection="1">
      <alignment vertical="center" wrapText="1"/>
    </xf>
    <xf numFmtId="0" fontId="44" fillId="9" borderId="11" xfId="0" applyFont="1" applyFill="1" applyBorder="1" applyAlignment="1" applyProtection="1">
      <alignment vertical="center" wrapText="1"/>
    </xf>
    <xf numFmtId="0" fontId="44" fillId="9" borderId="7" xfId="0" applyFont="1" applyFill="1" applyBorder="1" applyAlignment="1" applyProtection="1">
      <alignment vertical="center" wrapText="1"/>
    </xf>
    <xf numFmtId="0" fontId="44" fillId="9" borderId="8" xfId="0" applyFont="1" applyFill="1" applyBorder="1" applyAlignment="1" applyProtection="1">
      <alignment vertical="center" wrapText="1"/>
    </xf>
    <xf numFmtId="0" fontId="44" fillId="9" borderId="6" xfId="0" applyFont="1" applyFill="1" applyBorder="1" applyAlignment="1" applyProtection="1">
      <alignment vertical="top" wrapText="1"/>
    </xf>
    <xf numFmtId="0" fontId="50" fillId="0" borderId="3" xfId="0" applyFont="1" applyBorder="1" applyAlignment="1" applyProtection="1">
      <alignment horizontal="center" vertical="center"/>
    </xf>
    <xf numFmtId="0" fontId="19" fillId="9" borderId="10" xfId="4" applyFill="1" applyBorder="1" applyProtection="1"/>
    <xf numFmtId="0" fontId="51" fillId="9" borderId="6" xfId="0" applyFont="1" applyFill="1" applyBorder="1" applyAlignment="1" applyProtection="1">
      <alignment vertical="center" wrapText="1"/>
    </xf>
    <xf numFmtId="0" fontId="0" fillId="0" borderId="3" xfId="0" applyBorder="1" applyProtection="1"/>
    <xf numFmtId="0" fontId="7" fillId="9" borderId="10" xfId="0" applyFont="1" applyFill="1" applyBorder="1" applyAlignment="1" applyProtection="1">
      <alignment horizontal="center" vertical="center"/>
    </xf>
    <xf numFmtId="0" fontId="0" fillId="9" borderId="10" xfId="0" applyFill="1" applyBorder="1" applyProtection="1"/>
    <xf numFmtId="0" fontId="7" fillId="9" borderId="3" xfId="0" applyFont="1" applyFill="1" applyBorder="1" applyAlignment="1" applyProtection="1">
      <alignment horizontal="center" vertical="center"/>
    </xf>
    <xf numFmtId="0" fontId="7" fillId="9" borderId="6" xfId="0" applyFont="1" applyFill="1" applyBorder="1" applyAlignment="1" applyProtection="1">
      <alignment horizontal="center" vertical="center"/>
    </xf>
    <xf numFmtId="0" fontId="9" fillId="9" borderId="6" xfId="0" applyFont="1" applyFill="1" applyBorder="1" applyAlignment="1" applyProtection="1">
      <alignment horizontal="center" vertical="center"/>
    </xf>
    <xf numFmtId="1" fontId="7" fillId="9" borderId="10" xfId="0" applyNumberFormat="1" applyFont="1" applyFill="1" applyBorder="1" applyAlignment="1" applyProtection="1">
      <alignment horizontal="center" vertical="center"/>
    </xf>
    <xf numFmtId="1" fontId="7" fillId="9" borderId="3" xfId="0" applyNumberFormat="1" applyFont="1" applyFill="1" applyBorder="1" applyAlignment="1" applyProtection="1">
      <alignment horizontal="center" vertical="center"/>
    </xf>
    <xf numFmtId="1" fontId="9" fillId="9" borderId="6" xfId="0" applyNumberFormat="1" applyFont="1" applyFill="1" applyBorder="1" applyAlignment="1" applyProtection="1">
      <alignment horizontal="center" vertical="center"/>
    </xf>
    <xf numFmtId="1" fontId="7" fillId="9" borderId="6" xfId="0" applyNumberFormat="1" applyFont="1" applyFill="1" applyBorder="1" applyAlignment="1" applyProtection="1">
      <alignment horizontal="center" vertical="center"/>
    </xf>
    <xf numFmtId="1" fontId="9" fillId="9" borderId="10" xfId="0" applyNumberFormat="1" applyFont="1" applyFill="1" applyBorder="1" applyAlignment="1" applyProtection="1">
      <alignment horizontal="center" vertical="center"/>
    </xf>
    <xf numFmtId="1" fontId="9" fillId="9" borderId="3" xfId="0" applyNumberFormat="1" applyFont="1" applyFill="1" applyBorder="1" applyAlignment="1" applyProtection="1">
      <alignment horizontal="center" vertical="center"/>
    </xf>
    <xf numFmtId="0" fontId="45" fillId="47" borderId="14" xfId="0" applyFont="1" applyFill="1" applyBorder="1" applyAlignment="1" applyProtection="1">
      <alignment horizontal="left" vertical="center"/>
    </xf>
    <xf numFmtId="0" fontId="0" fillId="9" borderId="14" xfId="0" applyFill="1" applyBorder="1" applyAlignment="1" applyProtection="1">
      <alignment horizontal="center"/>
    </xf>
    <xf numFmtId="0" fontId="0" fillId="9" borderId="10" xfId="0" applyFill="1" applyBorder="1" applyAlignment="1" applyProtection="1">
      <alignment horizontal="center"/>
    </xf>
    <xf numFmtId="0" fontId="0" fillId="9" borderId="6" xfId="0" applyFill="1" applyBorder="1" applyAlignment="1" applyProtection="1">
      <alignment horizontal="center"/>
    </xf>
    <xf numFmtId="0" fontId="19" fillId="9" borderId="3" xfId="4" applyFill="1" applyBorder="1" applyAlignment="1" applyProtection="1">
      <alignment vertical="top" wrapText="1"/>
    </xf>
    <xf numFmtId="0" fontId="19" fillId="9" borderId="3" xfId="4" applyFill="1" applyBorder="1" applyAlignment="1" applyProtection="1">
      <alignment vertical="center" wrapText="1"/>
    </xf>
    <xf numFmtId="0" fontId="24" fillId="48" borderId="3" xfId="0" applyFont="1" applyFill="1" applyBorder="1" applyAlignment="1" applyProtection="1">
      <alignment horizontal="left" vertical="center"/>
    </xf>
    <xf numFmtId="0" fontId="0" fillId="9" borderId="3" xfId="0" applyFill="1" applyBorder="1" applyAlignment="1" applyProtection="1">
      <alignment horizontal="center"/>
    </xf>
    <xf numFmtId="0" fontId="45" fillId="43" borderId="3" xfId="0" applyFont="1" applyFill="1" applyBorder="1" applyAlignment="1" applyProtection="1">
      <alignment horizontal="left" vertical="center"/>
    </xf>
    <xf numFmtId="0" fontId="41" fillId="49" borderId="3" xfId="0" applyFont="1" applyFill="1" applyBorder="1" applyAlignment="1" applyProtection="1">
      <alignment horizontal="center" vertical="center" wrapText="1"/>
    </xf>
    <xf numFmtId="0" fontId="47" fillId="0" borderId="10" xfId="0" applyFont="1" applyBorder="1" applyAlignment="1" applyProtection="1">
      <alignment horizontal="center" vertical="center"/>
    </xf>
    <xf numFmtId="0" fontId="4" fillId="9" borderId="10" xfId="0" applyFont="1" applyFill="1" applyBorder="1" applyAlignment="1" applyProtection="1">
      <alignment horizontal="center"/>
    </xf>
    <xf numFmtId="0" fontId="4" fillId="9" borderId="6" xfId="0" applyFont="1" applyFill="1" applyBorder="1" applyAlignment="1" applyProtection="1">
      <alignment horizontal="center"/>
    </xf>
    <xf numFmtId="0" fontId="19" fillId="9" borderId="3" xfId="4" applyFill="1" applyBorder="1" applyProtection="1"/>
    <xf numFmtId="0" fontId="41" fillId="48" borderId="3" xfId="0" applyFont="1" applyFill="1" applyBorder="1" applyAlignment="1" applyProtection="1">
      <alignment horizontal="left" vertical="center"/>
    </xf>
    <xf numFmtId="0" fontId="4" fillId="9" borderId="3" xfId="0" applyFont="1" applyFill="1" applyBorder="1" applyAlignment="1" applyProtection="1">
      <alignment horizontal="center"/>
    </xf>
    <xf numFmtId="0" fontId="50" fillId="43" borderId="3" xfId="0" applyFont="1" applyFill="1" applyBorder="1" applyAlignment="1" applyProtection="1">
      <alignment horizontal="left" vertical="center"/>
    </xf>
    <xf numFmtId="0" fontId="4" fillId="9" borderId="14" xfId="0" applyFont="1" applyFill="1" applyBorder="1" applyAlignment="1" applyProtection="1">
      <alignment horizontal="center"/>
    </xf>
    <xf numFmtId="0" fontId="0" fillId="26" borderId="0" xfId="0" applyFill="1" applyAlignment="1" applyProtection="1">
      <alignment horizontal="center"/>
    </xf>
    <xf numFmtId="0" fontId="7" fillId="9" borderId="10" xfId="0" applyFont="1" applyFill="1" applyBorder="1" applyAlignment="1" applyProtection="1">
      <alignment horizontal="center"/>
    </xf>
    <xf numFmtId="0" fontId="50" fillId="47" borderId="4" xfId="0" applyFont="1" applyFill="1" applyBorder="1" applyAlignment="1" applyProtection="1">
      <alignment horizontal="left" vertical="center"/>
    </xf>
    <xf numFmtId="0" fontId="9" fillId="9" borderId="3" xfId="0" applyFont="1" applyFill="1" applyBorder="1" applyAlignment="1" applyProtection="1">
      <alignment horizontal="center"/>
    </xf>
    <xf numFmtId="0" fontId="7" fillId="9" borderId="6" xfId="0" applyFont="1" applyFill="1" applyBorder="1" applyAlignment="1" applyProtection="1">
      <alignment horizontal="center"/>
    </xf>
    <xf numFmtId="0" fontId="7" fillId="9" borderId="3" xfId="0" applyFont="1" applyFill="1" applyBorder="1" applyAlignment="1" applyProtection="1">
      <alignment horizontal="center"/>
    </xf>
    <xf numFmtId="0" fontId="0" fillId="26" borderId="0" xfId="0" applyFill="1" applyAlignment="1" applyProtection="1">
      <alignment horizontal="center" vertical="center"/>
    </xf>
    <xf numFmtId="0" fontId="9" fillId="9" borderId="10" xfId="0" applyFont="1" applyFill="1" applyBorder="1" applyAlignment="1" applyProtection="1">
      <alignment horizontal="center"/>
    </xf>
    <xf numFmtId="0" fontId="45" fillId="0" borderId="13" xfId="0" applyFont="1" applyBorder="1" applyAlignment="1" applyProtection="1">
      <alignment horizontal="center" vertical="center"/>
    </xf>
    <xf numFmtId="0" fontId="0" fillId="0" borderId="6" xfId="0" applyBorder="1" applyProtection="1"/>
    <xf numFmtId="0" fontId="50" fillId="9" borderId="9" xfId="0" applyFont="1" applyFill="1" applyBorder="1" applyAlignment="1" applyProtection="1">
      <alignment horizontal="center" vertical="center"/>
    </xf>
    <xf numFmtId="0" fontId="50" fillId="0" borderId="9" xfId="0" applyFont="1" applyBorder="1" applyAlignment="1" applyProtection="1">
      <alignment horizontal="center" vertical="center"/>
    </xf>
    <xf numFmtId="0" fontId="56" fillId="0" borderId="14" xfId="0" applyFont="1" applyBorder="1" applyAlignment="1" applyProtection="1">
      <alignment horizontal="center" vertical="center"/>
    </xf>
    <xf numFmtId="0" fontId="58" fillId="9" borderId="6" xfId="0" applyFont="1" applyFill="1" applyBorder="1" applyAlignment="1" applyProtection="1">
      <alignment horizontal="center" vertical="center"/>
    </xf>
    <xf numFmtId="0" fontId="56" fillId="9" borderId="6" xfId="0" applyFont="1" applyFill="1" applyBorder="1" applyAlignment="1" applyProtection="1">
      <alignment horizontal="center" vertical="center"/>
    </xf>
    <xf numFmtId="0" fontId="58" fillId="9" borderId="14" xfId="0" applyFont="1" applyFill="1" applyBorder="1" applyAlignment="1" applyProtection="1">
      <alignment horizontal="center" vertical="center"/>
    </xf>
    <xf numFmtId="0" fontId="58" fillId="49" borderId="14" xfId="0" applyFont="1" applyFill="1" applyBorder="1" applyAlignment="1" applyProtection="1">
      <alignment horizontal="center" vertical="center"/>
    </xf>
    <xf numFmtId="0" fontId="47" fillId="0" borderId="14" xfId="0" applyFont="1" applyBorder="1" applyAlignment="1" applyProtection="1">
      <alignment horizontal="center" vertical="center"/>
    </xf>
    <xf numFmtId="0" fontId="45" fillId="47" borderId="16" xfId="0" applyFont="1" applyFill="1" applyBorder="1" applyAlignment="1" applyProtection="1">
      <alignment horizontal="left" vertical="center"/>
    </xf>
    <xf numFmtId="0" fontId="24" fillId="48" borderId="4" xfId="0" applyFont="1" applyFill="1" applyBorder="1" applyAlignment="1" applyProtection="1">
      <alignment horizontal="left" vertical="center"/>
    </xf>
    <xf numFmtId="0" fontId="50" fillId="47" borderId="14" xfId="0" applyFont="1" applyFill="1" applyBorder="1" applyAlignment="1" applyProtection="1">
      <alignment horizontal="left" vertical="center"/>
    </xf>
    <xf numFmtId="0" fontId="19" fillId="0" borderId="10" xfId="4" applyBorder="1" applyAlignment="1" applyProtection="1">
      <alignment vertical="center"/>
    </xf>
    <xf numFmtId="164" fontId="0" fillId="9" borderId="0" xfId="0" applyNumberFormat="1" applyFill="1" applyBorder="1" applyAlignment="1">
      <alignment horizontal="center" vertical="center"/>
    </xf>
    <xf numFmtId="0" fontId="4" fillId="13" borderId="10" xfId="0" applyFont="1" applyFill="1" applyBorder="1" applyAlignment="1">
      <alignment horizontal="left" vertical="center"/>
    </xf>
    <xf numFmtId="0" fontId="12" fillId="10" borderId="6" xfId="0" applyFont="1" applyFill="1" applyBorder="1" applyAlignment="1">
      <alignment horizontal="center" vertical="center"/>
    </xf>
    <xf numFmtId="0" fontId="4" fillId="10" borderId="8" xfId="0" applyFont="1" applyFill="1" applyBorder="1" applyAlignment="1">
      <alignment horizontal="center" vertical="center"/>
    </xf>
    <xf numFmtId="1" fontId="4" fillId="34" borderId="25" xfId="0" applyNumberFormat="1" applyFont="1" applyFill="1" applyBorder="1" applyAlignment="1">
      <alignment horizontal="center"/>
    </xf>
    <xf numFmtId="0" fontId="19" fillId="0" borderId="14" xfId="4" applyBorder="1" applyAlignment="1">
      <alignment horizontal="center"/>
    </xf>
    <xf numFmtId="0" fontId="19" fillId="0" borderId="3" xfId="4" applyBorder="1" applyAlignment="1">
      <alignment horizontal="center"/>
    </xf>
    <xf numFmtId="0" fontId="0" fillId="9" borderId="6" xfId="0" applyFill="1" applyBorder="1" applyAlignment="1" applyProtection="1">
      <alignment vertical="center"/>
    </xf>
    <xf numFmtId="0" fontId="0" fillId="0" borderId="10" xfId="0" applyFill="1" applyBorder="1"/>
    <xf numFmtId="0" fontId="0" fillId="0" borderId="10" xfId="0" applyFill="1" applyBorder="1" applyAlignment="1">
      <alignment horizontal="left" vertical="center"/>
    </xf>
    <xf numFmtId="0" fontId="0" fillId="9" borderId="10" xfId="0" applyFill="1" applyBorder="1" applyAlignment="1">
      <alignment horizontal="left" vertical="center"/>
    </xf>
    <xf numFmtId="0" fontId="19" fillId="9" borderId="6" xfId="4" applyFill="1" applyBorder="1" applyAlignment="1">
      <alignment vertical="center"/>
    </xf>
    <xf numFmtId="0" fontId="19" fillId="9" borderId="6" xfId="4" applyFill="1" applyBorder="1" applyAlignment="1" applyProtection="1">
      <alignment horizontal="left" vertical="center"/>
      <protection locked="0"/>
    </xf>
    <xf numFmtId="0" fontId="0" fillId="0" borderId="6" xfId="0" applyFill="1" applyBorder="1"/>
    <xf numFmtId="0" fontId="19" fillId="9" borderId="6" xfId="4" applyFill="1" applyBorder="1" applyAlignment="1">
      <alignment vertical="top" wrapText="1"/>
    </xf>
    <xf numFmtId="0" fontId="19" fillId="9" borderId="10" xfId="4" applyFill="1" applyBorder="1" applyAlignment="1" applyProtection="1">
      <alignment vertical="center"/>
    </xf>
    <xf numFmtId="0" fontId="19" fillId="9" borderId="6" xfId="4" applyFill="1" applyBorder="1" applyAlignment="1" applyProtection="1">
      <alignment vertical="center"/>
    </xf>
    <xf numFmtId="0" fontId="19" fillId="9" borderId="10" xfId="4" applyFill="1" applyBorder="1" applyAlignment="1" applyProtection="1">
      <alignment vertical="center" wrapText="1"/>
    </xf>
    <xf numFmtId="0" fontId="0" fillId="9" borderId="3" xfId="0" applyFill="1" applyBorder="1" applyAlignment="1" applyProtection="1">
      <alignment vertical="center"/>
    </xf>
    <xf numFmtId="0" fontId="7" fillId="9" borderId="10" xfId="0" applyFont="1" applyFill="1" applyBorder="1" applyAlignment="1">
      <alignment horizontal="left" vertical="center" wrapText="1"/>
    </xf>
    <xf numFmtId="0" fontId="5" fillId="9" borderId="6" xfId="0" applyFont="1" applyFill="1" applyBorder="1" applyAlignment="1">
      <alignment horizontal="justify" vertical="center"/>
    </xf>
    <xf numFmtId="0" fontId="7" fillId="9" borderId="6" xfId="0" applyFont="1" applyFill="1" applyBorder="1" applyAlignment="1">
      <alignment horizontal="justify" vertical="center"/>
    </xf>
    <xf numFmtId="0" fontId="7" fillId="9" borderId="3" xfId="0" applyFont="1" applyFill="1" applyBorder="1" applyAlignment="1">
      <alignment horizontal="justify" vertical="center"/>
    </xf>
    <xf numFmtId="0" fontId="7" fillId="9" borderId="12" xfId="0" applyFont="1" applyFill="1" applyBorder="1" applyAlignment="1">
      <alignment horizontal="left" vertical="top" wrapText="1"/>
    </xf>
    <xf numFmtId="0" fontId="5" fillId="9" borderId="7" xfId="0" applyFont="1" applyFill="1" applyBorder="1" applyAlignment="1">
      <alignment horizontal="left" vertical="center"/>
    </xf>
    <xf numFmtId="0" fontId="0" fillId="9" borderId="7" xfId="0" applyFill="1" applyBorder="1" applyAlignment="1">
      <alignment vertical="center"/>
    </xf>
    <xf numFmtId="0" fontId="7" fillId="9" borderId="7" xfId="0" applyFont="1" applyFill="1" applyBorder="1" applyAlignment="1">
      <alignment horizontal="left" vertical="center"/>
    </xf>
    <xf numFmtId="0" fontId="7" fillId="9" borderId="14" xfId="0" applyFont="1" applyFill="1" applyBorder="1" applyAlignment="1">
      <alignment horizontal="left" vertical="center"/>
    </xf>
    <xf numFmtId="0" fontId="7" fillId="9" borderId="10" xfId="0" applyFont="1" applyFill="1" applyBorder="1" applyAlignment="1">
      <alignment vertical="center" wrapText="1"/>
    </xf>
    <xf numFmtId="0" fontId="0" fillId="9" borderId="6" xfId="0" applyFill="1" applyBorder="1" applyAlignment="1">
      <alignment vertical="center" wrapText="1"/>
    </xf>
    <xf numFmtId="0" fontId="0" fillId="9" borderId="3" xfId="0" applyFill="1" applyBorder="1" applyAlignment="1">
      <alignment vertical="center" wrapText="1"/>
    </xf>
    <xf numFmtId="0" fontId="34" fillId="9" borderId="14" xfId="0" applyFont="1" applyFill="1" applyBorder="1" applyAlignment="1" applyProtection="1">
      <alignment horizontal="center" vertical="center" wrapText="1"/>
    </xf>
    <xf numFmtId="0" fontId="34" fillId="9" borderId="16" xfId="0" applyFont="1" applyFill="1" applyBorder="1" applyAlignment="1" applyProtection="1">
      <alignment horizontal="center" vertical="center" wrapText="1"/>
    </xf>
    <xf numFmtId="0" fontId="61" fillId="4" borderId="0" xfId="0" applyFont="1" applyFill="1" applyBorder="1" applyAlignment="1" applyProtection="1">
      <alignment horizontal="center" vertical="center" wrapText="1"/>
    </xf>
    <xf numFmtId="0" fontId="62" fillId="4" borderId="0" xfId="0" applyFont="1" applyFill="1" applyBorder="1" applyAlignment="1" applyProtection="1">
      <alignment horizontal="center" vertical="center" wrapText="1"/>
    </xf>
    <xf numFmtId="0" fontId="60" fillId="9" borderId="0" xfId="0" applyFont="1" applyFill="1" applyBorder="1" applyAlignment="1" applyProtection="1">
      <alignment horizontal="center" vertical="center" wrapText="1"/>
    </xf>
    <xf numFmtId="0" fontId="43" fillId="9" borderId="0" xfId="0" applyFont="1" applyFill="1" applyBorder="1" applyAlignment="1" applyProtection="1">
      <alignment horizontal="center" vertical="center" wrapText="1"/>
    </xf>
    <xf numFmtId="0" fontId="37" fillId="9" borderId="16" xfId="0" applyFont="1" applyFill="1" applyBorder="1" applyAlignment="1" applyProtection="1">
      <alignment horizontal="left" vertical="center"/>
    </xf>
    <xf numFmtId="0" fontId="37" fillId="9" borderId="15" xfId="0" applyFont="1" applyFill="1" applyBorder="1" applyAlignment="1" applyProtection="1">
      <alignment horizontal="left" vertical="center"/>
    </xf>
    <xf numFmtId="0" fontId="37" fillId="9" borderId="13" xfId="0" applyFont="1" applyFill="1" applyBorder="1" applyAlignment="1" applyProtection="1">
      <alignment horizontal="left" vertical="center"/>
    </xf>
    <xf numFmtId="0" fontId="35" fillId="39" borderId="0" xfId="0" applyFont="1" applyFill="1" applyAlignment="1" applyProtection="1">
      <alignment horizontal="center" vertical="center"/>
    </xf>
    <xf numFmtId="3" fontId="0" fillId="9" borderId="16" xfId="0" applyNumberFormat="1" applyFont="1" applyFill="1" applyBorder="1" applyAlignment="1" applyProtection="1">
      <alignment horizontal="center" vertical="center"/>
    </xf>
    <xf numFmtId="3" fontId="0" fillId="9" borderId="15" xfId="0" applyNumberFormat="1" applyFont="1" applyFill="1" applyBorder="1" applyAlignment="1" applyProtection="1">
      <alignment horizontal="center" vertical="center"/>
    </xf>
    <xf numFmtId="3" fontId="0" fillId="9" borderId="13" xfId="0" applyNumberFormat="1" applyFont="1" applyFill="1" applyBorder="1" applyAlignment="1" applyProtection="1">
      <alignment horizontal="center" vertical="center"/>
    </xf>
    <xf numFmtId="0" fontId="9" fillId="5" borderId="4" xfId="1" applyFont="1" applyFill="1" applyBorder="1" applyAlignment="1" applyProtection="1">
      <alignment horizontal="center" vertical="center"/>
    </xf>
    <xf numFmtId="0" fontId="9" fillId="5" borderId="5" xfId="1" applyFont="1" applyFill="1" applyBorder="1" applyAlignment="1" applyProtection="1">
      <alignment horizontal="center" vertical="center"/>
    </xf>
    <xf numFmtId="0" fontId="9" fillId="5" borderId="9" xfId="1" applyFont="1" applyFill="1" applyBorder="1" applyAlignment="1" applyProtection="1">
      <alignment horizontal="center" vertical="center"/>
    </xf>
    <xf numFmtId="0" fontId="35" fillId="28" borderId="16" xfId="0" applyFont="1" applyFill="1" applyBorder="1" applyAlignment="1" applyProtection="1">
      <alignment horizontal="left" vertical="center"/>
    </xf>
    <xf numFmtId="0" fontId="35" fillId="28" borderId="15" xfId="0" applyFont="1" applyFill="1" applyBorder="1" applyAlignment="1" applyProtection="1">
      <alignment horizontal="left" vertical="center"/>
    </xf>
    <xf numFmtId="0" fontId="35" fillId="28" borderId="13" xfId="0" applyFont="1" applyFill="1" applyBorder="1" applyAlignment="1" applyProtection="1">
      <alignment horizontal="left" vertical="center"/>
    </xf>
    <xf numFmtId="0" fontId="9" fillId="5" borderId="16" xfId="1" applyFont="1" applyFill="1" applyBorder="1" applyAlignment="1" applyProtection="1">
      <alignment horizontal="center" vertical="center"/>
    </xf>
    <xf numFmtId="0" fontId="9" fillId="5" borderId="15" xfId="1" applyFont="1" applyFill="1" applyBorder="1" applyAlignment="1" applyProtection="1">
      <alignment horizontal="center" vertical="center"/>
    </xf>
    <xf numFmtId="0" fontId="9" fillId="5" borderId="13" xfId="1" applyFont="1" applyFill="1" applyBorder="1" applyAlignment="1" applyProtection="1">
      <alignment horizontal="center" vertical="center"/>
    </xf>
    <xf numFmtId="0" fontId="4" fillId="16" borderId="4" xfId="0" applyFont="1" applyFill="1" applyBorder="1" applyAlignment="1" applyProtection="1">
      <alignment horizontal="center" vertical="center"/>
    </xf>
    <xf numFmtId="0" fontId="4" fillId="16" borderId="5" xfId="0" applyFont="1" applyFill="1" applyBorder="1" applyAlignment="1" applyProtection="1">
      <alignment horizontal="center" vertical="center"/>
    </xf>
    <xf numFmtId="0" fontId="4" fillId="16" borderId="9" xfId="0" applyFont="1" applyFill="1" applyBorder="1" applyAlignment="1" applyProtection="1">
      <alignment horizontal="center" vertical="center"/>
    </xf>
    <xf numFmtId="3" fontId="0" fillId="0" borderId="16" xfId="0" applyNumberFormat="1" applyFont="1" applyBorder="1" applyAlignment="1" applyProtection="1">
      <alignment horizontal="center" vertical="center"/>
    </xf>
    <xf numFmtId="3" fontId="0" fillId="0" borderId="15" xfId="0" applyNumberFormat="1" applyFont="1" applyBorder="1" applyAlignment="1" applyProtection="1">
      <alignment horizontal="center" vertical="center"/>
    </xf>
    <xf numFmtId="3" fontId="0" fillId="0" borderId="13" xfId="0" applyNumberFormat="1" applyFont="1" applyBorder="1" applyAlignment="1" applyProtection="1">
      <alignment horizontal="center" vertical="center"/>
    </xf>
    <xf numFmtId="0" fontId="4" fillId="30" borderId="16" xfId="0" applyFont="1" applyFill="1" applyBorder="1" applyAlignment="1" applyProtection="1">
      <alignment horizontal="center" vertical="center"/>
      <protection locked="0"/>
    </xf>
    <xf numFmtId="0" fontId="4" fillId="30" borderId="15" xfId="0" applyFont="1" applyFill="1" applyBorder="1" applyAlignment="1" applyProtection="1">
      <alignment horizontal="center" vertical="center"/>
      <protection locked="0"/>
    </xf>
    <xf numFmtId="0" fontId="4" fillId="30" borderId="13" xfId="0" applyFont="1" applyFill="1" applyBorder="1" applyAlignment="1" applyProtection="1">
      <alignment horizontal="center" vertical="center"/>
      <protection locked="0"/>
    </xf>
    <xf numFmtId="0" fontId="4" fillId="16" borderId="16" xfId="0" applyFont="1" applyFill="1" applyBorder="1" applyAlignment="1">
      <alignment horizontal="center" vertical="center"/>
    </xf>
    <xf numFmtId="0" fontId="4" fillId="16" borderId="13" xfId="0" applyFont="1" applyFill="1" applyBorder="1" applyAlignment="1">
      <alignment horizontal="center" vertical="center"/>
    </xf>
    <xf numFmtId="0" fontId="9" fillId="16" borderId="7" xfId="0" applyFont="1" applyFill="1" applyBorder="1" applyAlignment="1">
      <alignment horizontal="left" vertical="center"/>
    </xf>
    <xf numFmtId="0" fontId="9" fillId="16" borderId="3" xfId="0" applyFont="1" applyFill="1" applyBorder="1" applyAlignment="1">
      <alignment horizontal="left" vertical="center"/>
    </xf>
    <xf numFmtId="0" fontId="4" fillId="16" borderId="10" xfId="0" applyFont="1" applyFill="1" applyBorder="1" applyAlignment="1">
      <alignment horizontal="left" vertical="center"/>
    </xf>
    <xf numFmtId="0" fontId="4" fillId="16" borderId="3" xfId="0" applyFont="1" applyFill="1" applyBorder="1" applyAlignment="1">
      <alignment horizontal="left" vertical="center"/>
    </xf>
    <xf numFmtId="164" fontId="10" fillId="9" borderId="7" xfId="0" applyNumberFormat="1" applyFont="1" applyFill="1" applyBorder="1" applyAlignment="1">
      <alignment horizontal="center" vertical="center" wrapText="1"/>
    </xf>
    <xf numFmtId="164" fontId="10" fillId="9" borderId="0" xfId="0" applyNumberFormat="1" applyFont="1" applyFill="1" applyBorder="1" applyAlignment="1">
      <alignment horizontal="center" vertical="center" wrapText="1"/>
    </xf>
    <xf numFmtId="164" fontId="4" fillId="16" borderId="16" xfId="0" applyNumberFormat="1" applyFont="1" applyFill="1" applyBorder="1" applyAlignment="1">
      <alignment horizontal="center" vertical="center"/>
    </xf>
    <xf numFmtId="164" fontId="4" fillId="16" borderId="15" xfId="0" applyNumberFormat="1" applyFont="1" applyFill="1" applyBorder="1" applyAlignment="1">
      <alignment horizontal="center" vertical="center"/>
    </xf>
    <xf numFmtId="0" fontId="4" fillId="10" borderId="16" xfId="0" applyFont="1" applyFill="1" applyBorder="1" applyAlignment="1">
      <alignment horizontal="center" vertical="center"/>
    </xf>
    <xf numFmtId="0" fontId="4" fillId="10" borderId="15" xfId="0" applyFont="1" applyFill="1" applyBorder="1" applyAlignment="1">
      <alignment horizontal="center" vertical="center"/>
    </xf>
    <xf numFmtId="0" fontId="0" fillId="9" borderId="7" xfId="0" applyFill="1" applyBorder="1" applyAlignment="1">
      <alignment horizontal="center" vertical="center"/>
    </xf>
    <xf numFmtId="0" fontId="0" fillId="9" borderId="0" xfId="0" applyFill="1" applyBorder="1" applyAlignment="1">
      <alignment horizontal="center" vertical="center"/>
    </xf>
    <xf numFmtId="164" fontId="10" fillId="9" borderId="7" xfId="0" applyNumberFormat="1" applyFont="1" applyFill="1" applyBorder="1" applyAlignment="1" applyProtection="1">
      <alignment horizontal="center" vertical="center" wrapText="1"/>
      <protection locked="0"/>
    </xf>
    <xf numFmtId="164" fontId="10" fillId="9" borderId="8" xfId="0" applyNumberFormat="1" applyFont="1" applyFill="1" applyBorder="1" applyAlignment="1" applyProtection="1">
      <alignment horizontal="center" vertical="center" wrapText="1"/>
      <protection locked="0"/>
    </xf>
    <xf numFmtId="0" fontId="35" fillId="4" borderId="16" xfId="0" applyFont="1" applyFill="1" applyBorder="1" applyAlignment="1">
      <alignment horizontal="left" vertical="center"/>
    </xf>
    <xf numFmtId="0" fontId="35" fillId="4" borderId="15" xfId="0" applyFont="1" applyFill="1" applyBorder="1" applyAlignment="1">
      <alignment horizontal="left" vertical="center"/>
    </xf>
    <xf numFmtId="0" fontId="35" fillId="4" borderId="13" xfId="0" applyFont="1" applyFill="1" applyBorder="1" applyAlignment="1">
      <alignment horizontal="left" vertical="center"/>
    </xf>
    <xf numFmtId="0" fontId="4" fillId="10" borderId="13" xfId="0" applyFont="1" applyFill="1" applyBorder="1" applyAlignment="1">
      <alignment horizontal="center" vertical="center"/>
    </xf>
    <xf numFmtId="0" fontId="11" fillId="0" borderId="16" xfId="0" applyFont="1" applyBorder="1" applyAlignment="1">
      <alignment horizontal="left" vertical="center"/>
    </xf>
    <xf numFmtId="0" fontId="11" fillId="0" borderId="15" xfId="0" applyFont="1" applyBorder="1" applyAlignment="1">
      <alignment horizontal="left" vertical="center"/>
    </xf>
    <xf numFmtId="0" fontId="11" fillId="0" borderId="13" xfId="0" applyFont="1" applyBorder="1" applyAlignment="1">
      <alignment horizontal="left" vertical="center"/>
    </xf>
    <xf numFmtId="0" fontId="36" fillId="22" borderId="16" xfId="0" applyFont="1" applyFill="1" applyBorder="1" applyAlignment="1">
      <alignment horizontal="center" vertical="center"/>
    </xf>
    <xf numFmtId="0" fontId="36" fillId="22" borderId="15" xfId="0" applyFont="1" applyFill="1" applyBorder="1" applyAlignment="1">
      <alignment horizontal="center" vertical="center"/>
    </xf>
    <xf numFmtId="0" fontId="36" fillId="22" borderId="13" xfId="0" applyFont="1" applyFill="1" applyBorder="1" applyAlignment="1">
      <alignment horizontal="center" vertical="center"/>
    </xf>
    <xf numFmtId="0" fontId="36" fillId="27" borderId="16" xfId="0" applyFont="1" applyFill="1" applyBorder="1" applyAlignment="1">
      <alignment horizontal="center" vertical="center"/>
    </xf>
    <xf numFmtId="0" fontId="36" fillId="27" borderId="15" xfId="0" applyFont="1" applyFill="1" applyBorder="1" applyAlignment="1">
      <alignment horizontal="center" vertical="center"/>
    </xf>
    <xf numFmtId="0" fontId="36" fillId="27" borderId="13" xfId="0" applyFont="1" applyFill="1" applyBorder="1" applyAlignment="1">
      <alignment horizontal="center" vertical="center"/>
    </xf>
    <xf numFmtId="0" fontId="4" fillId="37" borderId="16" xfId="0" applyFont="1" applyFill="1" applyBorder="1" applyAlignment="1">
      <alignment horizontal="left" vertical="center"/>
    </xf>
    <xf numFmtId="0" fontId="4" fillId="37" borderId="15" xfId="0" applyFont="1" applyFill="1" applyBorder="1" applyAlignment="1">
      <alignment horizontal="left" vertical="center"/>
    </xf>
    <xf numFmtId="0" fontId="4" fillId="37" borderId="13" xfId="0" applyFont="1" applyFill="1" applyBorder="1" applyAlignment="1">
      <alignment horizontal="left" vertical="center"/>
    </xf>
    <xf numFmtId="0" fontId="4" fillId="32" borderId="16" xfId="0" applyFont="1" applyFill="1" applyBorder="1" applyAlignment="1">
      <alignment horizontal="left" vertical="center"/>
    </xf>
    <xf numFmtId="0" fontId="4" fillId="32" borderId="15" xfId="0" applyFont="1" applyFill="1" applyBorder="1" applyAlignment="1">
      <alignment horizontal="left" vertical="center"/>
    </xf>
    <xf numFmtId="0" fontId="4" fillId="32" borderId="13" xfId="0" applyFont="1" applyFill="1" applyBorder="1" applyAlignment="1">
      <alignment horizontal="left" vertical="center"/>
    </xf>
    <xf numFmtId="0" fontId="4" fillId="40" borderId="16" xfId="0" applyFont="1" applyFill="1" applyBorder="1" applyAlignment="1">
      <alignment horizontal="left" vertical="center"/>
    </xf>
    <xf numFmtId="0" fontId="4" fillId="40" borderId="13" xfId="0" applyFont="1" applyFill="1" applyBorder="1" applyAlignment="1">
      <alignment horizontal="left" vertical="center"/>
    </xf>
    <xf numFmtId="0" fontId="4" fillId="13" borderId="12" xfId="0" applyFont="1" applyFill="1" applyBorder="1" applyAlignment="1">
      <alignment horizontal="center" vertical="center"/>
    </xf>
    <xf numFmtId="0" fontId="4" fillId="13" borderId="11" xfId="0" applyFont="1" applyFill="1" applyBorder="1" applyAlignment="1">
      <alignment horizontal="center" vertical="center"/>
    </xf>
    <xf numFmtId="164" fontId="10" fillId="9" borderId="12" xfId="0" applyNumberFormat="1" applyFont="1" applyFill="1" applyBorder="1" applyAlignment="1" applyProtection="1">
      <alignment horizontal="center" vertical="center" wrapText="1"/>
      <protection locked="0"/>
    </xf>
    <xf numFmtId="164" fontId="10" fillId="9" borderId="11" xfId="0" applyNumberFormat="1" applyFont="1" applyFill="1" applyBorder="1" applyAlignment="1" applyProtection="1">
      <alignment horizontal="center" vertical="center" wrapText="1"/>
      <protection locked="0"/>
    </xf>
    <xf numFmtId="164" fontId="10" fillId="9" borderId="4" xfId="0" applyNumberFormat="1" applyFont="1" applyFill="1" applyBorder="1" applyAlignment="1" applyProtection="1">
      <alignment horizontal="center" vertical="center" wrapText="1"/>
      <protection locked="0"/>
    </xf>
    <xf numFmtId="164" fontId="10" fillId="9" borderId="9" xfId="0" applyNumberFormat="1" applyFont="1" applyFill="1" applyBorder="1" applyAlignment="1" applyProtection="1">
      <alignment horizontal="center" vertical="center" wrapText="1"/>
      <protection locked="0"/>
    </xf>
    <xf numFmtId="1" fontId="10" fillId="9" borderId="12" xfId="0" applyNumberFormat="1" applyFont="1" applyFill="1" applyBorder="1" applyAlignment="1" applyProtection="1">
      <alignment horizontal="center" vertical="center" wrapText="1"/>
      <protection locked="0"/>
    </xf>
    <xf numFmtId="1" fontId="10" fillId="9" borderId="11" xfId="0" applyNumberFormat="1" applyFont="1" applyFill="1" applyBorder="1" applyAlignment="1" applyProtection="1">
      <alignment horizontal="center" vertical="center" wrapText="1"/>
      <protection locked="0"/>
    </xf>
    <xf numFmtId="1" fontId="10" fillId="9" borderId="4" xfId="0" applyNumberFormat="1" applyFont="1" applyFill="1" applyBorder="1" applyAlignment="1" applyProtection="1">
      <alignment horizontal="center" vertical="center" wrapText="1"/>
      <protection locked="0"/>
    </xf>
    <xf numFmtId="1" fontId="10" fillId="9" borderId="9" xfId="0" applyNumberFormat="1" applyFont="1" applyFill="1" applyBorder="1" applyAlignment="1" applyProtection="1">
      <alignment horizontal="center" vertical="center" wrapText="1"/>
      <protection locked="0"/>
    </xf>
    <xf numFmtId="164" fontId="4" fillId="16" borderId="4" xfId="0" applyNumberFormat="1" applyFont="1" applyFill="1" applyBorder="1" applyAlignment="1">
      <alignment horizontal="center" vertical="center"/>
    </xf>
    <xf numFmtId="164" fontId="4" fillId="16" borderId="5" xfId="0" applyNumberFormat="1" applyFont="1" applyFill="1" applyBorder="1" applyAlignment="1">
      <alignment horizontal="center" vertical="center"/>
    </xf>
    <xf numFmtId="0" fontId="4" fillId="10" borderId="12" xfId="0" applyFont="1" applyFill="1" applyBorder="1" applyAlignment="1">
      <alignment horizontal="center" vertical="center"/>
    </xf>
    <xf numFmtId="0" fontId="4" fillId="10" borderId="11" xfId="0" applyFont="1" applyFill="1" applyBorder="1" applyAlignment="1">
      <alignment horizontal="center" vertical="center"/>
    </xf>
    <xf numFmtId="0" fontId="67" fillId="0" borderId="16" xfId="0" applyFont="1" applyBorder="1" applyAlignment="1" applyProtection="1">
      <alignment horizontal="center" vertical="center"/>
    </xf>
    <xf numFmtId="0" fontId="67" fillId="0" borderId="15" xfId="0" applyFont="1" applyBorder="1" applyAlignment="1" applyProtection="1">
      <alignment horizontal="center" vertical="center"/>
    </xf>
    <xf numFmtId="0" fontId="67" fillId="0" borderId="13" xfId="0" applyFont="1" applyBorder="1" applyAlignment="1" applyProtection="1">
      <alignment horizontal="center" vertical="center"/>
    </xf>
    <xf numFmtId="0" fontId="35" fillId="12" borderId="16" xfId="0" applyFont="1" applyFill="1" applyBorder="1" applyAlignment="1" applyProtection="1">
      <alignment horizontal="center" vertical="center"/>
    </xf>
    <xf numFmtId="0" fontId="35" fillId="12" borderId="15" xfId="0" applyFont="1" applyFill="1" applyBorder="1" applyAlignment="1" applyProtection="1">
      <alignment horizontal="center" vertical="center"/>
    </xf>
    <xf numFmtId="0" fontId="35" fillId="12" borderId="13" xfId="0" applyFont="1" applyFill="1" applyBorder="1" applyAlignment="1" applyProtection="1">
      <alignment horizontal="center" vertical="center"/>
    </xf>
    <xf numFmtId="0" fontId="35" fillId="17" borderId="16" xfId="0" applyFont="1" applyFill="1" applyBorder="1" applyAlignment="1" applyProtection="1">
      <alignment horizontal="center" vertical="center"/>
    </xf>
    <xf numFmtId="0" fontId="35" fillId="17" borderId="15" xfId="0" applyFont="1" applyFill="1" applyBorder="1" applyAlignment="1" applyProtection="1">
      <alignment horizontal="center" vertical="center"/>
    </xf>
    <xf numFmtId="0" fontId="35" fillId="17" borderId="13" xfId="0" applyFont="1" applyFill="1" applyBorder="1" applyAlignment="1" applyProtection="1">
      <alignment horizontal="center" vertical="center"/>
    </xf>
    <xf numFmtId="0" fontId="35" fillId="28" borderId="16" xfId="0" applyFont="1" applyFill="1" applyBorder="1" applyAlignment="1" applyProtection="1">
      <alignment horizontal="center" vertical="center"/>
    </xf>
    <xf numFmtId="0" fontId="35" fillId="28" borderId="15" xfId="0" applyFont="1" applyFill="1" applyBorder="1" applyAlignment="1" applyProtection="1">
      <alignment horizontal="center" vertical="center"/>
    </xf>
    <xf numFmtId="0" fontId="35" fillId="28" borderId="13" xfId="0" applyFont="1" applyFill="1" applyBorder="1" applyAlignment="1" applyProtection="1">
      <alignment horizontal="center" vertical="center"/>
    </xf>
    <xf numFmtId="0" fontId="34" fillId="5" borderId="7" xfId="0" applyFont="1" applyFill="1" applyBorder="1" applyAlignment="1" applyProtection="1">
      <alignment horizontal="center" vertical="center"/>
    </xf>
    <xf numFmtId="0" fontId="34" fillId="5" borderId="8" xfId="0" applyFont="1" applyFill="1" applyBorder="1" applyAlignment="1" applyProtection="1">
      <alignment horizontal="center" vertical="center"/>
    </xf>
    <xf numFmtId="0" fontId="34" fillId="20" borderId="16" xfId="0" applyFont="1" applyFill="1" applyBorder="1" applyAlignment="1" applyProtection="1">
      <alignment horizontal="center" vertical="center"/>
    </xf>
    <xf numFmtId="0" fontId="34" fillId="20" borderId="15" xfId="0" applyFont="1" applyFill="1" applyBorder="1" applyAlignment="1" applyProtection="1">
      <alignment horizontal="center" vertical="center"/>
    </xf>
    <xf numFmtId="0" fontId="34" fillId="20" borderId="13" xfId="0" applyFont="1" applyFill="1" applyBorder="1" applyAlignment="1" applyProtection="1">
      <alignment horizontal="center" vertical="center"/>
    </xf>
    <xf numFmtId="0" fontId="34" fillId="18" borderId="16" xfId="0" applyFont="1" applyFill="1" applyBorder="1" applyAlignment="1" applyProtection="1">
      <alignment horizontal="center" vertical="center"/>
    </xf>
    <xf numFmtId="0" fontId="34" fillId="18" borderId="13" xfId="0" applyFont="1" applyFill="1" applyBorder="1" applyAlignment="1" applyProtection="1">
      <alignment horizontal="center" vertical="center"/>
    </xf>
    <xf numFmtId="0" fontId="36" fillId="34" borderId="16" xfId="0" applyFont="1" applyFill="1" applyBorder="1" applyAlignment="1" applyProtection="1">
      <alignment horizontal="center" vertical="center"/>
    </xf>
    <xf numFmtId="0" fontId="36" fillId="34" borderId="15" xfId="0" applyFont="1" applyFill="1" applyBorder="1" applyAlignment="1" applyProtection="1">
      <alignment horizontal="center" vertical="center"/>
    </xf>
    <xf numFmtId="0" fontId="36" fillId="34" borderId="13" xfId="0" applyFont="1" applyFill="1" applyBorder="1" applyAlignment="1" applyProtection="1">
      <alignment horizontal="center" vertical="center"/>
    </xf>
    <xf numFmtId="0" fontId="36" fillId="31" borderId="16" xfId="0" applyFont="1" applyFill="1" applyBorder="1" applyAlignment="1" applyProtection="1">
      <alignment horizontal="left" vertical="center"/>
    </xf>
    <xf numFmtId="0" fontId="36" fillId="31" borderId="15" xfId="0" applyFont="1" applyFill="1" applyBorder="1" applyAlignment="1" applyProtection="1">
      <alignment horizontal="left" vertical="center"/>
    </xf>
    <xf numFmtId="0" fontId="36" fillId="31" borderId="13" xfId="0" applyFont="1" applyFill="1" applyBorder="1" applyAlignment="1" applyProtection="1">
      <alignment horizontal="left" vertical="center"/>
    </xf>
    <xf numFmtId="0" fontId="36" fillId="4" borderId="16" xfId="0" applyFont="1" applyFill="1" applyBorder="1" applyAlignment="1" applyProtection="1">
      <alignment horizontal="left" vertical="center"/>
    </xf>
    <xf numFmtId="0" fontId="36" fillId="4" borderId="15" xfId="0" applyFont="1" applyFill="1" applyBorder="1" applyAlignment="1" applyProtection="1">
      <alignment horizontal="left" vertical="center"/>
    </xf>
    <xf numFmtId="0" fontId="36" fillId="4" borderId="13" xfId="0" applyFont="1" applyFill="1" applyBorder="1" applyAlignment="1" applyProtection="1">
      <alignment horizontal="left" vertical="center"/>
    </xf>
    <xf numFmtId="0" fontId="66" fillId="16" borderId="16" xfId="0" applyFont="1" applyFill="1" applyBorder="1" applyAlignment="1" applyProtection="1">
      <alignment horizontal="center" vertical="center"/>
    </xf>
    <xf numFmtId="0" fontId="66" fillId="16" borderId="13" xfId="0" applyFont="1" applyFill="1" applyBorder="1" applyAlignment="1" applyProtection="1">
      <alignment horizontal="center" vertical="center"/>
    </xf>
    <xf numFmtId="0" fontId="18" fillId="0" borderId="16" xfId="0" applyFont="1" applyBorder="1" applyAlignment="1" applyProtection="1">
      <alignment horizontal="center" vertical="center"/>
    </xf>
    <xf numFmtId="0" fontId="18" fillId="0" borderId="13" xfId="0" applyFont="1" applyBorder="1" applyAlignment="1" applyProtection="1">
      <alignment horizontal="center" vertical="center"/>
    </xf>
    <xf numFmtId="0" fontId="65" fillId="9" borderId="5" xfId="0" applyFont="1" applyFill="1" applyBorder="1" applyAlignment="1" applyProtection="1">
      <alignment horizontal="center" vertical="center"/>
    </xf>
    <xf numFmtId="0" fontId="65" fillId="9" borderId="9" xfId="0" applyFont="1" applyFill="1" applyBorder="1" applyAlignment="1" applyProtection="1">
      <alignment horizontal="center" vertical="center"/>
    </xf>
    <xf numFmtId="0" fontId="34" fillId="5" borderId="16" xfId="0" applyFont="1" applyFill="1" applyBorder="1" applyAlignment="1" applyProtection="1">
      <alignment horizontal="center" vertical="center"/>
    </xf>
    <xf numFmtId="0" fontId="34" fillId="5" borderId="13" xfId="0" applyFont="1" applyFill="1" applyBorder="1" applyAlignment="1" applyProtection="1">
      <alignment horizontal="center" vertical="center"/>
    </xf>
    <xf numFmtId="0" fontId="65" fillId="9" borderId="4" xfId="1" applyFont="1" applyFill="1" applyBorder="1" applyAlignment="1" applyProtection="1">
      <alignment horizontal="center" vertical="center"/>
    </xf>
    <xf numFmtId="0" fontId="65" fillId="9" borderId="9" xfId="1" applyFont="1" applyFill="1" applyBorder="1" applyAlignment="1" applyProtection="1">
      <alignment horizontal="center" vertical="center"/>
    </xf>
    <xf numFmtId="0" fontId="34" fillId="34" borderId="16" xfId="0" applyFont="1" applyFill="1" applyBorder="1" applyAlignment="1" applyProtection="1">
      <alignment horizontal="center" vertical="center"/>
    </xf>
    <xf numFmtId="0" fontId="34" fillId="34" borderId="15" xfId="0" applyFont="1" applyFill="1" applyBorder="1" applyAlignment="1" applyProtection="1">
      <alignment horizontal="center" vertical="center"/>
    </xf>
    <xf numFmtId="0" fontId="34" fillId="34" borderId="13" xfId="0" applyFont="1" applyFill="1" applyBorder="1" applyAlignment="1" applyProtection="1">
      <alignment horizontal="center" vertical="center"/>
    </xf>
    <xf numFmtId="0" fontId="34" fillId="38" borderId="16" xfId="0" applyFont="1" applyFill="1" applyBorder="1" applyAlignment="1" applyProtection="1">
      <alignment horizontal="center" vertical="center"/>
    </xf>
    <xf numFmtId="0" fontId="34" fillId="38" borderId="13" xfId="0" applyFont="1" applyFill="1" applyBorder="1" applyAlignment="1" applyProtection="1">
      <alignment horizontal="center" vertical="center"/>
    </xf>
    <xf numFmtId="0" fontId="36" fillId="14" borderId="16" xfId="0" applyFont="1" applyFill="1" applyBorder="1" applyAlignment="1" applyProtection="1">
      <alignment horizontal="left" vertical="center"/>
    </xf>
    <xf numFmtId="0" fontId="36" fillId="14" borderId="15" xfId="0" applyFont="1" applyFill="1" applyBorder="1" applyAlignment="1" applyProtection="1">
      <alignment horizontal="left" vertical="center"/>
    </xf>
    <xf numFmtId="0" fontId="36" fillId="14" borderId="13" xfId="0" applyFont="1" applyFill="1" applyBorder="1" applyAlignment="1" applyProtection="1">
      <alignment horizontal="left" vertical="center"/>
    </xf>
    <xf numFmtId="0" fontId="36" fillId="14" borderId="16" xfId="0" applyFont="1" applyFill="1" applyBorder="1" applyAlignment="1" applyProtection="1">
      <alignment horizontal="left"/>
    </xf>
    <xf numFmtId="0" fontId="36" fillId="14" borderId="15" xfId="0" applyFont="1" applyFill="1" applyBorder="1" applyAlignment="1" applyProtection="1">
      <alignment horizontal="left"/>
    </xf>
    <xf numFmtId="0" fontId="36" fillId="14" borderId="13" xfId="0" applyFont="1" applyFill="1" applyBorder="1" applyAlignment="1" applyProtection="1">
      <alignment horizontal="left"/>
    </xf>
    <xf numFmtId="0" fontId="68" fillId="0" borderId="16" xfId="0" applyFont="1" applyBorder="1" applyAlignment="1" applyProtection="1">
      <alignment horizontal="center" vertical="center" wrapText="1"/>
    </xf>
    <xf numFmtId="0" fontId="35" fillId="0" borderId="15" xfId="0" applyFont="1" applyBorder="1" applyAlignment="1" applyProtection="1">
      <alignment horizontal="center" vertical="center" wrapText="1"/>
    </xf>
    <xf numFmtId="0" fontId="35" fillId="0" borderId="13" xfId="0" applyFont="1" applyBorder="1" applyAlignment="1" applyProtection="1">
      <alignment horizontal="center" vertical="center" wrapText="1"/>
    </xf>
    <xf numFmtId="0" fontId="35" fillId="8" borderId="16" xfId="0" applyFont="1" applyFill="1" applyBorder="1" applyAlignment="1" applyProtection="1">
      <alignment horizontal="center" vertical="center" wrapText="1"/>
    </xf>
    <xf numFmtId="0" fontId="35" fillId="8" borderId="15" xfId="0" applyFont="1" applyFill="1" applyBorder="1" applyAlignment="1" applyProtection="1">
      <alignment horizontal="center" vertical="center" wrapText="1"/>
    </xf>
    <xf numFmtId="0" fontId="35" fillId="8" borderId="13" xfId="0" applyFont="1" applyFill="1" applyBorder="1" applyAlignment="1" applyProtection="1">
      <alignment horizontal="center" vertical="center" wrapText="1"/>
    </xf>
    <xf numFmtId="0" fontId="36" fillId="28" borderId="16" xfId="0" applyFont="1" applyFill="1" applyBorder="1" applyAlignment="1" applyProtection="1">
      <alignment horizontal="center" vertical="center" wrapText="1"/>
    </xf>
    <xf numFmtId="0" fontId="36" fillId="28" borderId="15" xfId="0" applyFont="1" applyFill="1" applyBorder="1" applyAlignment="1" applyProtection="1">
      <alignment horizontal="center" vertical="center" wrapText="1"/>
    </xf>
    <xf numFmtId="0" fontId="36" fillId="28" borderId="13" xfId="0" applyFont="1" applyFill="1" applyBorder="1" applyAlignment="1" applyProtection="1">
      <alignment horizontal="center" vertical="center" wrapText="1"/>
    </xf>
    <xf numFmtId="0" fontId="35" fillId="0" borderId="16" xfId="0" applyFont="1" applyBorder="1" applyAlignment="1" applyProtection="1">
      <alignment horizontal="center" vertical="center" wrapText="1"/>
    </xf>
    <xf numFmtId="0" fontId="34" fillId="20" borderId="16" xfId="0" applyFont="1" applyFill="1" applyBorder="1" applyAlignment="1" applyProtection="1">
      <alignment horizontal="center" vertical="center" wrapText="1"/>
    </xf>
    <xf numFmtId="0" fontId="34" fillId="20" borderId="15" xfId="0" applyFont="1" applyFill="1" applyBorder="1" applyAlignment="1" applyProtection="1">
      <alignment horizontal="center" vertical="center" wrapText="1"/>
    </xf>
    <xf numFmtId="0" fontId="34" fillId="20" borderId="13" xfId="0" applyFont="1" applyFill="1" applyBorder="1" applyAlignment="1" applyProtection="1">
      <alignment horizontal="center" vertical="center" wrapText="1"/>
    </xf>
    <xf numFmtId="0" fontId="35" fillId="10" borderId="16" xfId="0" applyFont="1" applyFill="1" applyBorder="1" applyAlignment="1" applyProtection="1">
      <alignment horizontal="center" vertical="center" wrapText="1"/>
    </xf>
    <xf numFmtId="0" fontId="35" fillId="10" borderId="15" xfId="0" applyFont="1" applyFill="1" applyBorder="1" applyAlignment="1" applyProtection="1">
      <alignment horizontal="center" vertical="center" wrapText="1"/>
    </xf>
    <xf numFmtId="0" fontId="35" fillId="10" borderId="13" xfId="0" applyFont="1" applyFill="1" applyBorder="1" applyAlignment="1" applyProtection="1">
      <alignment horizontal="center" vertical="center" wrapText="1"/>
    </xf>
    <xf numFmtId="0" fontId="36" fillId="34" borderId="16" xfId="0" applyFont="1" applyFill="1" applyBorder="1" applyAlignment="1" applyProtection="1">
      <alignment horizontal="center" vertical="center" wrapText="1"/>
    </xf>
    <xf numFmtId="0" fontId="36" fillId="34" borderId="13" xfId="0" applyFont="1" applyFill="1" applyBorder="1" applyAlignment="1" applyProtection="1">
      <alignment horizontal="center" vertical="center" wrapText="1"/>
    </xf>
    <xf numFmtId="0" fontId="36" fillId="10" borderId="16" xfId="0" applyFont="1" applyFill="1" applyBorder="1" applyAlignment="1">
      <alignment horizontal="left"/>
    </xf>
    <xf numFmtId="0" fontId="36" fillId="10" borderId="15" xfId="0" applyFont="1" applyFill="1" applyBorder="1" applyAlignment="1">
      <alignment horizontal="left"/>
    </xf>
    <xf numFmtId="0" fontId="36" fillId="10" borderId="22" xfId="0" applyFont="1" applyFill="1" applyBorder="1" applyAlignment="1">
      <alignment horizontal="left"/>
    </xf>
    <xf numFmtId="0" fontId="38" fillId="4" borderId="16" xfId="0" applyFont="1" applyFill="1" applyBorder="1" applyAlignment="1">
      <alignment horizontal="center"/>
    </xf>
    <xf numFmtId="0" fontId="38" fillId="4" borderId="15" xfId="0" applyFont="1" applyFill="1" applyBorder="1" applyAlignment="1">
      <alignment horizontal="center"/>
    </xf>
    <xf numFmtId="0" fontId="38" fillId="4" borderId="13" xfId="0" applyFont="1" applyFill="1" applyBorder="1" applyAlignment="1">
      <alignment horizontal="center"/>
    </xf>
    <xf numFmtId="0" fontId="36" fillId="10" borderId="4" xfId="0" applyFont="1" applyFill="1" applyBorder="1" applyAlignment="1">
      <alignment horizontal="left"/>
    </xf>
    <xf numFmtId="0" fontId="36" fillId="10" borderId="5" xfId="0" applyFont="1" applyFill="1" applyBorder="1" applyAlignment="1">
      <alignment horizontal="left"/>
    </xf>
    <xf numFmtId="0" fontId="36" fillId="10" borderId="24" xfId="0" applyFont="1" applyFill="1" applyBorder="1" applyAlignment="1">
      <alignment horizontal="left"/>
    </xf>
    <xf numFmtId="0" fontId="38" fillId="5" borderId="16" xfId="0" applyFont="1" applyFill="1" applyBorder="1" applyAlignment="1">
      <alignment horizontal="center"/>
    </xf>
    <xf numFmtId="0" fontId="38" fillId="5" borderId="15" xfId="0" applyFont="1" applyFill="1" applyBorder="1" applyAlignment="1">
      <alignment horizontal="center"/>
    </xf>
    <xf numFmtId="0" fontId="38" fillId="5" borderId="13" xfId="0" applyFont="1" applyFill="1" applyBorder="1" applyAlignment="1">
      <alignment horizontal="center"/>
    </xf>
    <xf numFmtId="0" fontId="38" fillId="45" borderId="16" xfId="0" applyFont="1" applyFill="1" applyBorder="1" applyAlignment="1">
      <alignment horizontal="center"/>
    </xf>
    <xf numFmtId="0" fontId="38" fillId="45" borderId="15" xfId="0" applyFont="1" applyFill="1" applyBorder="1" applyAlignment="1">
      <alignment horizontal="center"/>
    </xf>
    <xf numFmtId="0" fontId="38" fillId="45" borderId="13" xfId="0" applyFont="1" applyFill="1" applyBorder="1" applyAlignment="1">
      <alignment horizontal="center"/>
    </xf>
    <xf numFmtId="0" fontId="37" fillId="9" borderId="16" xfId="0" applyFont="1" applyFill="1" applyBorder="1" applyAlignment="1">
      <alignment horizontal="center" vertical="center" wrapText="1"/>
    </xf>
    <xf numFmtId="0" fontId="37" fillId="9" borderId="13" xfId="0" applyFont="1" applyFill="1" applyBorder="1" applyAlignment="1">
      <alignment horizontal="center" vertical="center" wrapText="1"/>
    </xf>
    <xf numFmtId="0" fontId="37" fillId="9" borderId="15" xfId="0" applyFont="1" applyFill="1" applyBorder="1" applyAlignment="1">
      <alignment horizontal="center" vertical="center" wrapText="1"/>
    </xf>
    <xf numFmtId="0" fontId="44" fillId="9" borderId="12" xfId="0" applyFont="1" applyFill="1" applyBorder="1" applyAlignment="1" applyProtection="1">
      <alignment horizontal="left" vertical="top" wrapText="1"/>
    </xf>
    <xf numFmtId="0" fontId="44" fillId="9" borderId="2" xfId="0" applyFont="1" applyFill="1" applyBorder="1" applyAlignment="1" applyProtection="1">
      <alignment horizontal="left" vertical="top" wrapText="1"/>
    </xf>
    <xf numFmtId="0" fontId="44" fillId="9" borderId="11" xfId="0" applyFont="1" applyFill="1" applyBorder="1" applyAlignment="1" applyProtection="1">
      <alignment horizontal="left" vertical="top" wrapText="1"/>
    </xf>
    <xf numFmtId="0" fontId="44" fillId="9" borderId="7" xfId="0" applyFont="1" applyFill="1" applyBorder="1" applyAlignment="1" applyProtection="1">
      <alignment horizontal="left" vertical="top" wrapText="1"/>
    </xf>
    <xf numFmtId="0" fontId="44" fillId="9" borderId="0" xfId="0" applyFont="1" applyFill="1" applyBorder="1" applyAlignment="1" applyProtection="1">
      <alignment horizontal="left" vertical="top" wrapText="1"/>
    </xf>
    <xf numFmtId="0" fontId="44" fillId="9" borderId="8" xfId="0" applyFont="1" applyFill="1" applyBorder="1" applyAlignment="1" applyProtection="1">
      <alignment horizontal="left" vertical="top" wrapText="1"/>
    </xf>
    <xf numFmtId="0" fontId="44" fillId="9" borderId="4" xfId="0" applyFont="1" applyFill="1" applyBorder="1" applyAlignment="1" applyProtection="1">
      <alignment horizontal="left" vertical="top" wrapText="1"/>
    </xf>
    <xf numFmtId="0" fontId="44" fillId="9" borderId="5" xfId="0" applyFont="1" applyFill="1" applyBorder="1" applyAlignment="1" applyProtection="1">
      <alignment horizontal="left" vertical="top" wrapText="1"/>
    </xf>
    <xf numFmtId="0" fontId="44" fillId="9" borderId="9" xfId="0" applyFont="1" applyFill="1" applyBorder="1" applyAlignment="1" applyProtection="1">
      <alignment horizontal="left" vertical="top" wrapText="1"/>
    </xf>
    <xf numFmtId="0" fontId="52" fillId="9" borderId="12" xfId="0" applyFont="1" applyFill="1" applyBorder="1" applyAlignment="1" applyProtection="1">
      <alignment horizontal="left" vertical="top" wrapText="1"/>
    </xf>
    <xf numFmtId="0" fontId="44" fillId="9" borderId="12" xfId="0" applyFont="1" applyFill="1" applyBorder="1" applyAlignment="1" applyProtection="1">
      <alignment horizontal="center" vertical="center" wrapText="1"/>
    </xf>
    <xf numFmtId="0" fontId="44" fillId="9" borderId="11" xfId="0" applyFont="1" applyFill="1" applyBorder="1" applyAlignment="1" applyProtection="1">
      <alignment horizontal="center" vertical="center" wrapText="1"/>
    </xf>
    <xf numFmtId="0" fontId="44" fillId="9" borderId="7" xfId="0" applyFont="1" applyFill="1" applyBorder="1" applyAlignment="1" applyProtection="1">
      <alignment horizontal="center" vertical="center" wrapText="1"/>
    </xf>
    <xf numFmtId="0" fontId="44" fillId="9" borderId="8" xfId="0" applyFont="1" applyFill="1" applyBorder="1" applyAlignment="1" applyProtection="1">
      <alignment horizontal="center" vertical="center" wrapText="1"/>
    </xf>
    <xf numFmtId="0" fontId="44" fillId="9" borderId="4" xfId="0" applyFont="1" applyFill="1" applyBorder="1" applyAlignment="1" applyProtection="1">
      <alignment horizontal="center" vertical="center" wrapText="1"/>
    </xf>
    <xf numFmtId="0" fontId="44" fillId="9" borderId="9" xfId="0" applyFont="1" applyFill="1" applyBorder="1" applyAlignment="1" applyProtection="1">
      <alignment horizontal="center" vertical="center" wrapText="1"/>
    </xf>
    <xf numFmtId="0" fontId="44" fillId="9" borderId="12" xfId="0" applyFont="1" applyFill="1" applyBorder="1" applyAlignment="1" applyProtection="1">
      <alignment horizontal="center" vertical="top" wrapText="1"/>
    </xf>
    <xf numFmtId="0" fontId="44" fillId="9" borderId="11" xfId="0" applyFont="1" applyFill="1" applyBorder="1" applyAlignment="1" applyProtection="1">
      <alignment horizontal="center" vertical="top" wrapText="1"/>
    </xf>
    <xf numFmtId="0" fontId="44" fillId="9" borderId="7" xfId="0" applyFont="1" applyFill="1" applyBorder="1" applyAlignment="1" applyProtection="1">
      <alignment horizontal="center" vertical="top" wrapText="1"/>
    </xf>
    <xf numFmtId="0" fontId="44" fillId="9" borderId="8" xfId="0" applyFont="1" applyFill="1" applyBorder="1" applyAlignment="1" applyProtection="1">
      <alignment horizontal="center" vertical="top" wrapText="1"/>
    </xf>
    <xf numFmtId="0" fontId="44" fillId="9" borderId="4" xfId="0" applyFont="1" applyFill="1" applyBorder="1" applyAlignment="1" applyProtection="1">
      <alignment horizontal="center" vertical="top" wrapText="1"/>
    </xf>
    <xf numFmtId="0" fontId="44" fillId="9" borderId="9" xfId="0" applyFont="1" applyFill="1" applyBorder="1" applyAlignment="1" applyProtection="1">
      <alignment horizontal="center" vertical="top" wrapText="1"/>
    </xf>
    <xf numFmtId="0" fontId="68" fillId="9" borderId="16" xfId="0" applyFont="1" applyFill="1" applyBorder="1" applyAlignment="1" applyProtection="1">
      <alignment horizontal="center" vertical="center"/>
      <protection locked="0"/>
    </xf>
    <xf numFmtId="0" fontId="68" fillId="9" borderId="15" xfId="0" applyFont="1" applyFill="1" applyBorder="1" applyAlignment="1" applyProtection="1">
      <alignment horizontal="center" vertical="center"/>
      <protection locked="0"/>
    </xf>
    <xf numFmtId="0" fontId="68" fillId="9" borderId="13" xfId="0" applyFont="1" applyFill="1" applyBorder="1" applyAlignment="1" applyProtection="1">
      <alignment horizontal="center" vertical="center"/>
      <protection locked="0"/>
    </xf>
    <xf numFmtId="0" fontId="35" fillId="5" borderId="16" xfId="0" applyFont="1" applyFill="1" applyBorder="1" applyAlignment="1" applyProtection="1">
      <alignment horizontal="left" vertical="center" wrapText="1"/>
    </xf>
    <xf numFmtId="0" fontId="35" fillId="5" borderId="15" xfId="0" applyFont="1" applyFill="1" applyBorder="1" applyAlignment="1" applyProtection="1">
      <alignment horizontal="left" vertical="center" wrapText="1"/>
    </xf>
    <xf numFmtId="0" fontId="35" fillId="5" borderId="13" xfId="0" applyFont="1" applyFill="1" applyBorder="1" applyAlignment="1" applyProtection="1">
      <alignment horizontal="left" vertical="center" wrapText="1"/>
    </xf>
    <xf numFmtId="0" fontId="47" fillId="16" borderId="16" xfId="0" applyFont="1" applyFill="1" applyBorder="1" applyAlignment="1" applyProtection="1">
      <alignment horizontal="left" vertical="center"/>
    </xf>
    <xf numFmtId="0" fontId="47" fillId="16" borderId="15" xfId="0" applyFont="1" applyFill="1" applyBorder="1" applyAlignment="1" applyProtection="1">
      <alignment horizontal="left" vertical="center"/>
    </xf>
    <xf numFmtId="0" fontId="47" fillId="16" borderId="13" xfId="0" applyFont="1" applyFill="1" applyBorder="1" applyAlignment="1" applyProtection="1">
      <alignment horizontal="left" vertical="center"/>
    </xf>
    <xf numFmtId="0" fontId="47" fillId="16" borderId="12" xfId="0" applyFont="1" applyFill="1" applyBorder="1" applyAlignment="1" applyProtection="1">
      <alignment horizontal="left" vertical="center"/>
    </xf>
    <xf numFmtId="0" fontId="47" fillId="16" borderId="2" xfId="0" applyFont="1" applyFill="1" applyBorder="1" applyAlignment="1" applyProtection="1">
      <alignment horizontal="left" vertical="center"/>
    </xf>
    <xf numFmtId="0" fontId="47" fillId="16" borderId="11" xfId="0" applyFont="1" applyFill="1" applyBorder="1" applyAlignment="1" applyProtection="1">
      <alignment horizontal="left" vertical="center"/>
    </xf>
    <xf numFmtId="0" fontId="47" fillId="12" borderId="16" xfId="0" applyFont="1" applyFill="1" applyBorder="1" applyAlignment="1" applyProtection="1">
      <alignment horizontal="center" vertical="center"/>
    </xf>
    <xf numFmtId="0" fontId="47" fillId="12" borderId="13" xfId="0" applyFont="1" applyFill="1" applyBorder="1" applyAlignment="1" applyProtection="1">
      <alignment horizontal="center" vertical="center"/>
    </xf>
    <xf numFmtId="0" fontId="47" fillId="20" borderId="16" xfId="0" applyFont="1" applyFill="1" applyBorder="1" applyAlignment="1" applyProtection="1">
      <alignment horizontal="center" vertical="center"/>
    </xf>
    <xf numFmtId="0" fontId="47" fillId="20" borderId="15" xfId="0" applyFont="1" applyFill="1" applyBorder="1" applyAlignment="1" applyProtection="1">
      <alignment horizontal="center" vertical="center"/>
    </xf>
    <xf numFmtId="0" fontId="47" fillId="20" borderId="13" xfId="0" applyFont="1" applyFill="1" applyBorder="1" applyAlignment="1" applyProtection="1">
      <alignment horizontal="center" vertical="center"/>
    </xf>
    <xf numFmtId="0" fontId="47" fillId="14" borderId="16" xfId="0" applyFont="1" applyFill="1" applyBorder="1" applyAlignment="1" applyProtection="1">
      <alignment horizontal="center" vertical="center"/>
    </xf>
    <xf numFmtId="0" fontId="47" fillId="14" borderId="13" xfId="0" applyFont="1" applyFill="1" applyBorder="1" applyAlignment="1" applyProtection="1">
      <alignment horizontal="center" vertical="center"/>
    </xf>
    <xf numFmtId="0" fontId="19" fillId="9" borderId="10" xfId="4" applyFill="1" applyBorder="1" applyAlignment="1" applyProtection="1">
      <alignment horizontal="left" vertical="top" wrapText="1"/>
    </xf>
    <xf numFmtId="0" fontId="19" fillId="9" borderId="6" xfId="4" applyFill="1" applyBorder="1" applyAlignment="1" applyProtection="1">
      <alignment horizontal="left" vertical="top" wrapText="1"/>
    </xf>
    <xf numFmtId="0" fontId="19" fillId="9" borderId="6" xfId="4" applyFill="1" applyBorder="1" applyAlignment="1" applyProtection="1">
      <alignment horizontal="left" vertical="top" wrapText="1"/>
      <protection locked="0"/>
    </xf>
    <xf numFmtId="0" fontId="0" fillId="9" borderId="12" xfId="0" applyFill="1" applyBorder="1" applyAlignment="1" applyProtection="1">
      <alignment horizontal="center" vertical="center"/>
    </xf>
    <xf numFmtId="0" fontId="0" fillId="9" borderId="2" xfId="0" applyFill="1" applyBorder="1" applyAlignment="1" applyProtection="1">
      <alignment horizontal="center" vertical="center"/>
    </xf>
    <xf numFmtId="0" fontId="0" fillId="9" borderId="11" xfId="0" applyFill="1" applyBorder="1" applyAlignment="1" applyProtection="1">
      <alignment horizontal="center" vertical="center"/>
    </xf>
    <xf numFmtId="0" fontId="0" fillId="9" borderId="7" xfId="0" applyFill="1" applyBorder="1" applyAlignment="1" applyProtection="1">
      <alignment horizontal="center" vertical="center"/>
    </xf>
    <xf numFmtId="0" fontId="0" fillId="9" borderId="0" xfId="0" applyFill="1" applyBorder="1" applyAlignment="1" applyProtection="1">
      <alignment horizontal="center" vertical="center"/>
    </xf>
    <xf numFmtId="0" fontId="0" fillId="9" borderId="8" xfId="0" applyFill="1" applyBorder="1" applyAlignment="1" applyProtection="1">
      <alignment horizontal="center" vertical="center"/>
    </xf>
    <xf numFmtId="0" fontId="0" fillId="9" borderId="4" xfId="0" applyFill="1" applyBorder="1" applyAlignment="1" applyProtection="1">
      <alignment horizontal="center" vertical="center"/>
    </xf>
    <xf numFmtId="0" fontId="0" fillId="9" borderId="5" xfId="0" applyFill="1" applyBorder="1" applyAlignment="1" applyProtection="1">
      <alignment horizontal="center" vertical="center"/>
    </xf>
    <xf numFmtId="0" fontId="0" fillId="9" borderId="9" xfId="0" applyFill="1" applyBorder="1" applyAlignment="1" applyProtection="1">
      <alignment horizontal="center" vertical="center"/>
    </xf>
    <xf numFmtId="0" fontId="47" fillId="12" borderId="11" xfId="0" applyFont="1" applyFill="1" applyBorder="1" applyAlignment="1" applyProtection="1">
      <alignment horizontal="center" vertical="center"/>
    </xf>
    <xf numFmtId="0" fontId="47" fillId="20" borderId="12" xfId="0" applyFont="1" applyFill="1" applyBorder="1" applyAlignment="1" applyProtection="1">
      <alignment horizontal="center" vertical="center"/>
    </xf>
    <xf numFmtId="0" fontId="47" fillId="20" borderId="2" xfId="0" applyFont="1" applyFill="1" applyBorder="1" applyAlignment="1" applyProtection="1">
      <alignment horizontal="center" vertical="center"/>
    </xf>
    <xf numFmtId="0" fontId="47" fillId="20" borderId="11" xfId="0" applyFont="1" applyFill="1" applyBorder="1" applyAlignment="1" applyProtection="1">
      <alignment horizontal="center" vertical="center"/>
    </xf>
    <xf numFmtId="0" fontId="19" fillId="9" borderId="10" xfId="4" applyFill="1" applyBorder="1" applyAlignment="1" applyProtection="1">
      <alignment horizontal="left" vertical="top" wrapText="1"/>
      <protection locked="0"/>
    </xf>
    <xf numFmtId="0" fontId="19" fillId="9" borderId="3" xfId="4" applyFill="1" applyBorder="1" applyAlignment="1" applyProtection="1">
      <alignment horizontal="left" vertical="top" wrapText="1"/>
    </xf>
    <xf numFmtId="0" fontId="19" fillId="9" borderId="6" xfId="4" applyFill="1" applyBorder="1" applyAlignment="1" applyProtection="1">
      <alignment horizontal="left" vertical="center" wrapText="1"/>
      <protection locked="0"/>
    </xf>
    <xf numFmtId="0" fontId="19" fillId="9" borderId="3" xfId="4" applyFill="1" applyBorder="1" applyAlignment="1" applyProtection="1">
      <alignment horizontal="left" vertical="center" wrapText="1"/>
      <protection locked="0"/>
    </xf>
    <xf numFmtId="0" fontId="35" fillId="37" borderId="16" xfId="0" applyFont="1" applyFill="1" applyBorder="1" applyAlignment="1" applyProtection="1">
      <alignment horizontal="left" vertical="center" wrapText="1"/>
    </xf>
    <xf numFmtId="0" fontId="35" fillId="37" borderId="15" xfId="0" applyFont="1" applyFill="1" applyBorder="1" applyAlignment="1" applyProtection="1">
      <alignment horizontal="left" vertical="center" wrapText="1"/>
    </xf>
    <xf numFmtId="0" fontId="35" fillId="37" borderId="13" xfId="0" applyFont="1" applyFill="1" applyBorder="1" applyAlignment="1" applyProtection="1">
      <alignment horizontal="left" vertical="center" wrapText="1"/>
    </xf>
    <xf numFmtId="0" fontId="47" fillId="25" borderId="12" xfId="0" applyFont="1" applyFill="1" applyBorder="1" applyAlignment="1" applyProtection="1">
      <alignment horizontal="left" vertical="center"/>
    </xf>
    <xf numFmtId="0" fontId="47" fillId="25" borderId="2" xfId="0" applyFont="1" applyFill="1" applyBorder="1" applyAlignment="1" applyProtection="1">
      <alignment horizontal="left" vertical="center"/>
    </xf>
    <xf numFmtId="0" fontId="47" fillId="25" borderId="11" xfId="0" applyFont="1" applyFill="1" applyBorder="1" applyAlignment="1" applyProtection="1">
      <alignment horizontal="left" vertical="center"/>
    </xf>
    <xf numFmtId="0" fontId="57" fillId="26" borderId="16" xfId="0" applyFont="1" applyFill="1" applyBorder="1" applyAlignment="1" applyProtection="1">
      <alignment horizontal="right"/>
    </xf>
    <xf numFmtId="0" fontId="57" fillId="26" borderId="13" xfId="0" applyFont="1" applyFill="1" applyBorder="1" applyAlignment="1" applyProtection="1">
      <alignment horizontal="right"/>
    </xf>
    <xf numFmtId="0" fontId="47" fillId="25" borderId="16" xfId="0" applyFont="1" applyFill="1" applyBorder="1" applyAlignment="1" applyProtection="1">
      <alignment horizontal="left" vertical="center"/>
    </xf>
    <xf numFmtId="0" fontId="47" fillId="25" borderId="15" xfId="0" applyFont="1" applyFill="1" applyBorder="1" applyAlignment="1" applyProtection="1">
      <alignment horizontal="left" vertical="center"/>
    </xf>
    <xf numFmtId="0" fontId="47" fillId="25" borderId="13" xfId="0" applyFont="1" applyFill="1" applyBorder="1" applyAlignment="1" applyProtection="1">
      <alignment horizontal="left" vertical="center"/>
    </xf>
    <xf numFmtId="0" fontId="35" fillId="37" borderId="12" xfId="0" applyFont="1" applyFill="1" applyBorder="1" applyAlignment="1" applyProtection="1">
      <alignment horizontal="left" vertical="center" wrapText="1"/>
    </xf>
    <xf numFmtId="0" fontId="35" fillId="37" borderId="2" xfId="0" applyFont="1" applyFill="1" applyBorder="1" applyAlignment="1" applyProtection="1">
      <alignment horizontal="left" vertical="center" wrapText="1"/>
    </xf>
    <xf numFmtId="0" fontId="35" fillId="37" borderId="11" xfId="0" applyFont="1" applyFill="1" applyBorder="1" applyAlignment="1" applyProtection="1">
      <alignment horizontal="left" vertical="center" wrapText="1"/>
    </xf>
    <xf numFmtId="0" fontId="19" fillId="9" borderId="10" xfId="4" applyFill="1" applyBorder="1" applyAlignment="1" applyProtection="1">
      <alignment horizontal="left" vertical="center" wrapText="1"/>
    </xf>
    <xf numFmtId="0" fontId="19" fillId="9" borderId="6" xfId="4" applyFill="1" applyBorder="1" applyAlignment="1" applyProtection="1">
      <alignment horizontal="left" vertical="center" wrapText="1"/>
    </xf>
    <xf numFmtId="0" fontId="19" fillId="9" borderId="10" xfId="4" applyFill="1" applyBorder="1" applyAlignment="1" applyProtection="1">
      <alignment horizontal="left" vertical="center" wrapText="1"/>
      <protection locked="0"/>
    </xf>
    <xf numFmtId="0" fontId="53" fillId="38" borderId="16" xfId="0" applyFont="1" applyFill="1" applyBorder="1" applyAlignment="1" applyProtection="1">
      <alignment horizontal="left"/>
    </xf>
    <xf numFmtId="0" fontId="53" fillId="38" borderId="15" xfId="0" applyFont="1" applyFill="1" applyBorder="1" applyAlignment="1" applyProtection="1">
      <alignment horizontal="left"/>
    </xf>
    <xf numFmtId="0" fontId="53" fillId="38" borderId="13" xfId="0" applyFont="1" applyFill="1" applyBorder="1" applyAlignment="1" applyProtection="1">
      <alignment horizontal="left"/>
    </xf>
    <xf numFmtId="0" fontId="19" fillId="9" borderId="12" xfId="4" applyFill="1" applyBorder="1" applyAlignment="1" applyProtection="1">
      <alignment horizontal="center" vertical="center" wrapText="1"/>
      <protection locked="0"/>
    </xf>
    <xf numFmtId="0" fontId="19" fillId="9" borderId="11" xfId="4" applyFill="1" applyBorder="1" applyAlignment="1" applyProtection="1">
      <alignment horizontal="center" vertical="center" wrapText="1"/>
      <protection locked="0"/>
    </xf>
    <xf numFmtId="0" fontId="19" fillId="9" borderId="7" xfId="4" applyFill="1" applyBorder="1" applyAlignment="1" applyProtection="1">
      <alignment horizontal="center" vertical="center" wrapText="1"/>
      <protection locked="0"/>
    </xf>
    <xf numFmtId="0" fontId="19" fillId="9" borderId="8" xfId="4" applyFill="1" applyBorder="1" applyAlignment="1" applyProtection="1">
      <alignment horizontal="center" vertical="center" wrapText="1"/>
      <protection locked="0"/>
    </xf>
    <xf numFmtId="0" fontId="19" fillId="9" borderId="4" xfId="4" applyFill="1" applyBorder="1" applyAlignment="1" applyProtection="1">
      <alignment horizontal="center" vertical="center" wrapText="1"/>
      <protection locked="0"/>
    </xf>
    <xf numFmtId="0" fontId="19" fillId="9" borderId="9" xfId="4" applyFill="1" applyBorder="1" applyAlignment="1" applyProtection="1">
      <alignment horizontal="center" vertical="center" wrapText="1"/>
      <protection locked="0"/>
    </xf>
    <xf numFmtId="0" fontId="35" fillId="4" borderId="16" xfId="0" applyFont="1" applyFill="1" applyBorder="1" applyAlignment="1" applyProtection="1">
      <alignment horizontal="left" vertical="center" wrapText="1"/>
    </xf>
    <xf numFmtId="0" fontId="35" fillId="4" borderId="15" xfId="0" applyFont="1" applyFill="1" applyBorder="1" applyAlignment="1" applyProtection="1">
      <alignment horizontal="left" vertical="center" wrapText="1"/>
    </xf>
    <xf numFmtId="0" fontId="35" fillId="4" borderId="13" xfId="0" applyFont="1" applyFill="1" applyBorder="1" applyAlignment="1" applyProtection="1">
      <alignment horizontal="left" vertical="center" wrapText="1"/>
    </xf>
    <xf numFmtId="0" fontId="47" fillId="7" borderId="12" xfId="0" applyFont="1" applyFill="1" applyBorder="1" applyAlignment="1" applyProtection="1">
      <alignment horizontal="left" vertical="center"/>
    </xf>
    <xf numFmtId="0" fontId="47" fillId="7" borderId="2" xfId="0" applyFont="1" applyFill="1" applyBorder="1" applyAlignment="1" applyProtection="1">
      <alignment horizontal="left" vertical="center"/>
    </xf>
    <xf numFmtId="0" fontId="47" fillId="7" borderId="11" xfId="0" applyFont="1" applyFill="1" applyBorder="1" applyAlignment="1" applyProtection="1">
      <alignment horizontal="left" vertical="center"/>
    </xf>
    <xf numFmtId="0" fontId="44" fillId="9" borderId="10" xfId="0" applyFont="1" applyFill="1" applyBorder="1" applyAlignment="1" applyProtection="1">
      <alignment horizontal="left" vertical="top" wrapText="1"/>
    </xf>
    <xf numFmtId="0" fontId="44" fillId="9" borderId="6" xfId="0" applyFont="1" applyFill="1" applyBorder="1" applyAlignment="1" applyProtection="1">
      <alignment horizontal="left" vertical="top" wrapText="1"/>
    </xf>
    <xf numFmtId="0" fontId="53" fillId="5" borderId="16" xfId="0" applyFont="1" applyFill="1" applyBorder="1" applyAlignment="1" applyProtection="1">
      <alignment horizontal="left"/>
    </xf>
    <xf numFmtId="0" fontId="53" fillId="5" borderId="15" xfId="0" applyFont="1" applyFill="1" applyBorder="1" applyAlignment="1" applyProtection="1">
      <alignment horizontal="left"/>
    </xf>
    <xf numFmtId="0" fontId="53" fillId="5" borderId="13" xfId="0" applyFont="1" applyFill="1" applyBorder="1" applyAlignment="1" applyProtection="1">
      <alignment horizontal="left"/>
    </xf>
    <xf numFmtId="0" fontId="47" fillId="7" borderId="16" xfId="0" applyFont="1" applyFill="1" applyBorder="1" applyAlignment="1" applyProtection="1">
      <alignment horizontal="left" vertical="center"/>
    </xf>
    <xf numFmtId="0" fontId="47" fillId="7" borderId="15" xfId="0" applyFont="1" applyFill="1" applyBorder="1" applyAlignment="1" applyProtection="1">
      <alignment horizontal="left" vertical="center"/>
    </xf>
    <xf numFmtId="0" fontId="47" fillId="7" borderId="13" xfId="0" applyFont="1" applyFill="1" applyBorder="1" applyAlignment="1" applyProtection="1">
      <alignment horizontal="left" vertical="center"/>
    </xf>
    <xf numFmtId="0" fontId="48" fillId="26" borderId="8" xfId="0" applyFont="1" applyFill="1" applyBorder="1" applyAlignment="1" applyProtection="1">
      <alignment horizontal="center" vertical="center"/>
    </xf>
    <xf numFmtId="0" fontId="4" fillId="34" borderId="16" xfId="0" applyFont="1" applyFill="1" applyBorder="1" applyAlignment="1" applyProtection="1">
      <alignment horizontal="center"/>
    </xf>
    <xf numFmtId="0" fontId="4" fillId="34" borderId="15" xfId="0" applyFont="1" applyFill="1" applyBorder="1" applyAlignment="1" applyProtection="1">
      <alignment horizontal="center"/>
    </xf>
    <xf numFmtId="0" fontId="4" fillId="34" borderId="13" xfId="0" applyFont="1" applyFill="1" applyBorder="1" applyAlignment="1" applyProtection="1">
      <alignment horizontal="center"/>
    </xf>
    <xf numFmtId="0" fontId="47" fillId="12" borderId="12" xfId="0" applyFont="1" applyFill="1" applyBorder="1" applyAlignment="1" applyProtection="1">
      <alignment horizontal="center" vertical="center"/>
    </xf>
    <xf numFmtId="0" fontId="53" fillId="4" borderId="16" xfId="0" applyFont="1" applyFill="1" applyBorder="1" applyAlignment="1" applyProtection="1">
      <alignment horizontal="left"/>
    </xf>
    <xf numFmtId="0" fontId="53" fillId="4" borderId="15" xfId="0" applyFont="1" applyFill="1" applyBorder="1" applyAlignment="1" applyProtection="1">
      <alignment horizontal="left"/>
    </xf>
    <xf numFmtId="0" fontId="53" fillId="4" borderId="13" xfId="0" applyFont="1" applyFill="1" applyBorder="1" applyAlignment="1" applyProtection="1">
      <alignment horizontal="left"/>
    </xf>
    <xf numFmtId="0" fontId="52" fillId="9" borderId="2" xfId="0" applyFont="1" applyFill="1" applyBorder="1" applyAlignment="1" applyProtection="1">
      <alignment horizontal="left" vertical="top" wrapText="1"/>
    </xf>
    <xf numFmtId="0" fontId="52" fillId="9" borderId="11" xfId="0" applyFont="1" applyFill="1" applyBorder="1" applyAlignment="1" applyProtection="1">
      <alignment horizontal="left" vertical="top" wrapText="1"/>
    </xf>
    <xf numFmtId="0" fontId="52" fillId="9" borderId="7" xfId="0" applyFont="1" applyFill="1" applyBorder="1" applyAlignment="1" applyProtection="1">
      <alignment horizontal="left" vertical="top" wrapText="1"/>
    </xf>
    <xf numFmtId="0" fontId="52" fillId="9" borderId="0" xfId="0" applyFont="1" applyFill="1" applyBorder="1" applyAlignment="1" applyProtection="1">
      <alignment horizontal="left" vertical="top" wrapText="1"/>
    </xf>
    <xf numFmtId="0" fontId="52" fillId="9" borderId="8" xfId="0" applyFont="1" applyFill="1" applyBorder="1" applyAlignment="1" applyProtection="1">
      <alignment horizontal="left" vertical="top" wrapText="1"/>
    </xf>
    <xf numFmtId="0" fontId="52" fillId="9" borderId="4" xfId="0" applyFont="1" applyFill="1" applyBorder="1" applyAlignment="1" applyProtection="1">
      <alignment horizontal="left" vertical="top" wrapText="1"/>
    </xf>
    <xf numFmtId="0" fontId="52" fillId="9" borderId="5" xfId="0" applyFont="1" applyFill="1" applyBorder="1" applyAlignment="1" applyProtection="1">
      <alignment horizontal="left" vertical="top" wrapText="1"/>
    </xf>
    <xf numFmtId="0" fontId="52" fillId="9" borderId="9" xfId="0" applyFont="1" applyFill="1" applyBorder="1" applyAlignment="1" applyProtection="1">
      <alignment horizontal="left" vertical="top" wrapText="1"/>
    </xf>
    <xf numFmtId="0" fontId="4" fillId="7" borderId="0" xfId="0" applyFont="1" applyFill="1" applyBorder="1" applyAlignment="1">
      <alignment horizontal="center"/>
    </xf>
    <xf numFmtId="0" fontId="4" fillId="0" borderId="16" xfId="0" applyFont="1" applyBorder="1" applyAlignment="1">
      <alignment horizontal="center"/>
    </xf>
    <xf numFmtId="0" fontId="4" fillId="0" borderId="15" xfId="0" applyFont="1" applyBorder="1" applyAlignment="1">
      <alignment horizontal="center"/>
    </xf>
    <xf numFmtId="0" fontId="4" fillId="0" borderId="13" xfId="0" applyFont="1" applyBorder="1" applyAlignment="1">
      <alignment horizontal="center"/>
    </xf>
    <xf numFmtId="0" fontId="4" fillId="0" borderId="5" xfId="0" applyFont="1" applyBorder="1" applyAlignment="1">
      <alignment horizontal="left"/>
    </xf>
    <xf numFmtId="0" fontId="0" fillId="9" borderId="16" xfId="0" applyFont="1" applyFill="1" applyBorder="1" applyAlignment="1">
      <alignment horizontal="center"/>
    </xf>
    <xf numFmtId="0" fontId="0" fillId="9" borderId="15" xfId="0" applyFont="1" applyFill="1" applyBorder="1" applyAlignment="1">
      <alignment horizontal="center"/>
    </xf>
    <xf numFmtId="0" fontId="0" fillId="9" borderId="13" xfId="0" applyFont="1" applyFill="1" applyBorder="1" applyAlignment="1">
      <alignment horizontal="center"/>
    </xf>
    <xf numFmtId="0" fontId="4" fillId="0" borderId="4" xfId="0" applyFont="1" applyBorder="1" applyAlignment="1">
      <alignment horizontal="center"/>
    </xf>
    <xf numFmtId="0" fontId="4" fillId="0" borderId="5" xfId="0" applyFont="1" applyBorder="1" applyAlignment="1">
      <alignment horizontal="center"/>
    </xf>
    <xf numFmtId="0" fontId="4" fillId="0" borderId="9" xfId="0" applyFont="1" applyBorder="1" applyAlignment="1">
      <alignment horizontal="center"/>
    </xf>
    <xf numFmtId="1" fontId="25" fillId="0" borderId="7" xfId="0" applyNumberFormat="1" applyFont="1" applyBorder="1" applyAlignment="1">
      <alignment horizontal="center"/>
    </xf>
    <xf numFmtId="1" fontId="25" fillId="0" borderId="0" xfId="0" applyNumberFormat="1" applyFont="1" applyBorder="1" applyAlignment="1">
      <alignment horizontal="center"/>
    </xf>
    <xf numFmtId="1" fontId="25" fillId="0" borderId="8" xfId="0" applyNumberFormat="1" applyFont="1" applyBorder="1" applyAlignment="1">
      <alignment horizontal="center"/>
    </xf>
    <xf numFmtId="1" fontId="25" fillId="0" borderId="16" xfId="0" applyNumberFormat="1" applyFont="1" applyBorder="1" applyAlignment="1">
      <alignment horizontal="center"/>
    </xf>
    <xf numFmtId="1" fontId="25" fillId="0" borderId="15" xfId="0" applyNumberFormat="1" applyFont="1" applyBorder="1" applyAlignment="1">
      <alignment horizontal="center"/>
    </xf>
    <xf numFmtId="1" fontId="25" fillId="0" borderId="13" xfId="0" applyNumberFormat="1" applyFont="1" applyBorder="1" applyAlignment="1">
      <alignment horizontal="center"/>
    </xf>
    <xf numFmtId="1" fontId="4" fillId="0" borderId="4" xfId="0" applyNumberFormat="1" applyFont="1" applyBorder="1" applyAlignment="1">
      <alignment horizontal="center"/>
    </xf>
    <xf numFmtId="1" fontId="4" fillId="0" borderId="5" xfId="0" applyNumberFormat="1" applyFont="1" applyBorder="1" applyAlignment="1">
      <alignment horizontal="center"/>
    </xf>
    <xf numFmtId="1" fontId="4" fillId="0" borderId="9" xfId="0" applyNumberFormat="1" applyFont="1" applyBorder="1" applyAlignment="1">
      <alignment horizont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0" fillId="0" borderId="16" xfId="0" applyBorder="1" applyAlignment="1">
      <alignment horizontal="center"/>
    </xf>
    <xf numFmtId="0" fontId="0" fillId="0" borderId="15" xfId="0" applyBorder="1" applyAlignment="1">
      <alignment horizontal="center"/>
    </xf>
    <xf numFmtId="0" fontId="0" fillId="0" borderId="13" xfId="0" applyBorder="1" applyAlignment="1">
      <alignment horizontal="center"/>
    </xf>
  </cellXfs>
  <cellStyles count="7">
    <cellStyle name="Good" xfId="1" builtinId="26"/>
    <cellStyle name="Hyperlink" xfId="4" builtinId="8"/>
    <cellStyle name="Millares 2" xfId="6"/>
    <cellStyle name="Normal" xfId="0" builtinId="0"/>
    <cellStyle name="Normal 2" xfId="2"/>
    <cellStyle name="Normal 2 2" xfId="5"/>
    <cellStyle name="Percent" xfId="3" builtinId="5"/>
  </cellStyles>
  <dxfs count="114">
    <dxf>
      <fill>
        <patternFill patternType="solid">
          <fgColor indexed="64"/>
          <bgColor theme="0"/>
        </patternFill>
      </fill>
    </dxf>
    <dxf>
      <fill>
        <patternFill patternType="solid">
          <fgColor indexed="64"/>
          <bgColor theme="0"/>
        </patternFill>
      </fill>
    </dxf>
    <dxf>
      <border outline="0">
        <bottom style="medium">
          <color indexed="64"/>
        </bottom>
      </border>
    </dxf>
    <dxf>
      <font>
        <b/>
        <i/>
        <strike val="0"/>
        <condense val="0"/>
        <extend val="0"/>
        <outline val="0"/>
        <shadow val="0"/>
        <u val="none"/>
        <vertAlign val="baseline"/>
        <sz val="11"/>
        <color auto="1"/>
        <name val="Calibri"/>
        <scheme val="minor"/>
      </font>
      <fill>
        <patternFill patternType="solid">
          <fgColor indexed="64"/>
          <bgColor rgb="FFFFCCFF"/>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i/>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i/>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i val="0"/>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lef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i/>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i/>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i/>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i/>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i/>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i/>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i/>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0"/>
        </patternFill>
      </fill>
      <border diagonalUp="0" diagonalDown="0" outline="0">
        <left style="thin">
          <color theme="4" tint="0.39997558519241921"/>
        </left>
        <right style="thin">
          <color theme="4" tint="0.39997558519241921"/>
        </right>
        <top style="thin">
          <color theme="4" tint="0.39997558519241921"/>
        </top>
        <bottom/>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dxf>
    <dxf>
      <border outline="0">
        <bottom style="medium">
          <color indexed="64"/>
        </bottom>
      </border>
    </dxf>
    <dxf>
      <font>
        <b/>
        <i/>
        <strike val="0"/>
        <condense val="0"/>
        <extend val="0"/>
        <outline val="0"/>
        <shadow val="0"/>
        <u val="none"/>
        <vertAlign val="baseline"/>
        <sz val="11"/>
        <color auto="1"/>
        <name val="Calibri"/>
        <scheme val="minor"/>
      </font>
      <fill>
        <patternFill patternType="solid">
          <fgColor indexed="64"/>
          <bgColor theme="7" tint="0.79998168889431442"/>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i/>
        <strike val="0"/>
        <condense val="0"/>
        <extend val="0"/>
        <outline val="0"/>
        <shadow val="0"/>
        <u val="none"/>
        <vertAlign val="baseline"/>
        <sz val="11"/>
        <color auto="1"/>
        <name val="Calibri"/>
        <scheme val="minor"/>
      </font>
      <fill>
        <patternFill patternType="solid">
          <fgColor indexed="64"/>
          <bgColor theme="7" tint="0.79998168889431442"/>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i/>
        <strike val="0"/>
        <condense val="0"/>
        <extend val="0"/>
        <outline val="0"/>
        <shadow val="0"/>
        <u val="none"/>
        <vertAlign val="baseline"/>
        <sz val="11"/>
        <color auto="1"/>
        <name val="Calibri"/>
        <scheme val="minor"/>
      </font>
      <fill>
        <patternFill patternType="solid">
          <fgColor indexed="64"/>
          <bgColor theme="7" tint="0.79998168889431442"/>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val="0"/>
        <i val="0"/>
        <strike val="0"/>
        <condense val="0"/>
        <extend val="0"/>
        <outline val="0"/>
        <shadow val="0"/>
        <u val="none"/>
        <vertAlign val="baseline"/>
        <sz val="11"/>
        <color auto="1"/>
        <name val="Calibri"/>
        <scheme val="minor"/>
      </font>
      <fill>
        <patternFill patternType="solid">
          <fgColor indexed="64"/>
          <bgColor rgb="FFFFCCFF"/>
        </patternFill>
      </fill>
      <alignment horizontal="lef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val="0"/>
        <i val="0"/>
        <strike val="0"/>
        <condense val="0"/>
        <extend val="0"/>
        <outline val="0"/>
        <shadow val="0"/>
        <u val="none"/>
        <vertAlign val="baseline"/>
        <sz val="11"/>
        <color auto="1"/>
        <name val="Calibri"/>
        <scheme val="minor"/>
      </font>
      <fill>
        <patternFill patternType="solid">
          <fgColor indexed="64"/>
          <bgColor rgb="FFFFCCFF"/>
        </patternFill>
      </fill>
      <alignment horizontal="lef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val="0"/>
        <i val="0"/>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lef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val="0"/>
        <i val="0"/>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lef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val="0"/>
        <i val="0"/>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lef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val="0"/>
        <i val="0"/>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lef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val="0"/>
        <i val="0"/>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lef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val="0"/>
        <i val="0"/>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lef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val="0"/>
        <i val="0"/>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lef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val="0"/>
        <i val="0"/>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lef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val="0"/>
        <i val="0"/>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lef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outline="0">
        <bottom style="medium">
          <color indexed="64"/>
        </bottom>
      </border>
    </dxf>
    <dxf>
      <font>
        <b val="0"/>
        <i val="0"/>
        <strike val="0"/>
        <condense val="0"/>
        <extend val="0"/>
        <outline val="0"/>
        <shadow val="0"/>
        <u val="none"/>
        <vertAlign val="baseline"/>
        <sz val="11"/>
        <color auto="1"/>
        <name val="Calibri"/>
        <scheme val="minor"/>
      </font>
      <fill>
        <patternFill patternType="solid">
          <fgColor indexed="64"/>
          <bgColor theme="7" tint="0.79998168889431442"/>
        </patternFill>
      </fill>
      <alignment horizontal="lef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font>
        <strike val="0"/>
        <outline val="0"/>
        <shadow val="0"/>
        <u val="none"/>
        <vertAlign val="baseline"/>
        <color auto="1"/>
        <name val="Calibri"/>
        <scheme val="minor"/>
      </font>
      <fill>
        <patternFill patternType="solid">
          <fgColor indexed="64"/>
          <bgColor theme="4" tint="-0.249977111117893"/>
        </patternFill>
      </fill>
    </dxf>
    <dxf>
      <fill>
        <patternFill patternType="solid">
          <fgColor indexed="64"/>
          <bgColor theme="0"/>
        </patternFill>
      </fill>
    </dxf>
    <dxf>
      <fill>
        <patternFill patternType="solid">
          <fgColor indexed="64"/>
          <bgColor theme="0"/>
        </patternFill>
      </fill>
    </dxf>
    <dxf>
      <font>
        <strike val="0"/>
        <outline val="0"/>
        <shadow val="0"/>
        <u val="none"/>
        <vertAlign val="baseline"/>
        <color auto="1"/>
        <name val="Calibri"/>
        <scheme val="minor"/>
      </font>
      <fill>
        <patternFill patternType="solid">
          <fgColor indexed="64"/>
          <bgColor theme="4" tint="-0.249977111117893"/>
        </patternFill>
      </fill>
    </dxf>
    <dxf>
      <fill>
        <patternFill patternType="solid">
          <fgColor indexed="64"/>
          <bgColor theme="0"/>
        </patternFill>
      </fill>
    </dxf>
    <dxf>
      <fill>
        <patternFill patternType="solid">
          <fgColor indexed="64"/>
          <bgColor theme="0"/>
        </patternFill>
      </fill>
    </dxf>
    <dxf>
      <font>
        <strike val="0"/>
        <outline val="0"/>
        <shadow val="0"/>
        <u val="none"/>
        <vertAlign val="baseline"/>
        <color auto="1"/>
        <name val="Calibri"/>
        <scheme val="minor"/>
      </font>
      <fill>
        <patternFill patternType="solid">
          <fgColor indexed="64"/>
          <bgColor theme="4" tint="-0.249977111117893"/>
        </patternFill>
      </fill>
    </dxf>
  </dxfs>
  <tableStyles count="0" defaultTableStyle="TableStyleMedium2" defaultPivotStyle="PivotStyleLight16"/>
  <colors>
    <mruColors>
      <color rgb="FFFF7C80"/>
      <color rgb="FFE7D1E5"/>
      <color rgb="FFCC9900"/>
      <color rgb="FFFFFFCC"/>
      <color rgb="FFFFCCFF"/>
      <color rgb="FFE54DD7"/>
      <color rgb="FFFFFF99"/>
      <color rgb="FFFFCCCC"/>
      <color rgb="FFCCCCFF"/>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gipuzkoa.eus/es/web/ingurumena/estructura-apartado-infraestructura-verde/propuesta-de-infraestructura-verde-para-gipuzkoa" TargetMode="External"/><Relationship Id="rId2" Type="http://schemas.openxmlformats.org/officeDocument/2006/relationships/image" Target="../media/image3.png"/><Relationship Id="rId1" Type="http://schemas.openxmlformats.org/officeDocument/2006/relationships/hyperlink" Target="https://www.geo.euskadi.eus/geobisorea/?extent=-543643.3495,5126519.3252,-54446.3685,5459479.0204,102100&amp;layers=INGURUMENA_CAS_5055_889,INGURUMENA_CAS_5055_892,INGURUMENA_CAS_5055_890" TargetMode="External"/><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image" Target="../media/image24.jpeg"/><Relationship Id="rId26" Type="http://schemas.openxmlformats.org/officeDocument/2006/relationships/image" Target="../media/image32.jpeg"/><Relationship Id="rId39" Type="http://schemas.openxmlformats.org/officeDocument/2006/relationships/image" Target="../media/image45.png"/><Relationship Id="rId3" Type="http://schemas.openxmlformats.org/officeDocument/2006/relationships/image" Target="../media/image9.jpeg"/><Relationship Id="rId21" Type="http://schemas.openxmlformats.org/officeDocument/2006/relationships/image" Target="../media/image27.png"/><Relationship Id="rId34" Type="http://schemas.openxmlformats.org/officeDocument/2006/relationships/image" Target="../media/image40.png"/><Relationship Id="rId42" Type="http://schemas.openxmlformats.org/officeDocument/2006/relationships/image" Target="../media/image48.png"/><Relationship Id="rId47" Type="http://schemas.openxmlformats.org/officeDocument/2006/relationships/image" Target="../media/image53.png"/><Relationship Id="rId50" Type="http://schemas.openxmlformats.org/officeDocument/2006/relationships/image" Target="../media/image56.png"/><Relationship Id="rId7" Type="http://schemas.openxmlformats.org/officeDocument/2006/relationships/image" Target="../media/image13.jpeg"/><Relationship Id="rId12" Type="http://schemas.openxmlformats.org/officeDocument/2006/relationships/image" Target="../media/image18.png"/><Relationship Id="rId17" Type="http://schemas.openxmlformats.org/officeDocument/2006/relationships/image" Target="../media/image23.png"/><Relationship Id="rId25" Type="http://schemas.openxmlformats.org/officeDocument/2006/relationships/image" Target="../media/image31.png"/><Relationship Id="rId33" Type="http://schemas.openxmlformats.org/officeDocument/2006/relationships/image" Target="../media/image39.png"/><Relationship Id="rId38" Type="http://schemas.openxmlformats.org/officeDocument/2006/relationships/image" Target="../media/image44.png"/><Relationship Id="rId46" Type="http://schemas.openxmlformats.org/officeDocument/2006/relationships/image" Target="../media/image52.png"/><Relationship Id="rId2" Type="http://schemas.openxmlformats.org/officeDocument/2006/relationships/image" Target="../media/image8.jpeg"/><Relationship Id="rId16" Type="http://schemas.openxmlformats.org/officeDocument/2006/relationships/image" Target="../media/image22.png"/><Relationship Id="rId20" Type="http://schemas.openxmlformats.org/officeDocument/2006/relationships/image" Target="../media/image26.png"/><Relationship Id="rId29" Type="http://schemas.openxmlformats.org/officeDocument/2006/relationships/image" Target="../media/image35.png"/><Relationship Id="rId41" Type="http://schemas.openxmlformats.org/officeDocument/2006/relationships/image" Target="../media/image47.jpeg"/><Relationship Id="rId1" Type="http://schemas.openxmlformats.org/officeDocument/2006/relationships/image" Target="../media/image7.emf"/><Relationship Id="rId6" Type="http://schemas.openxmlformats.org/officeDocument/2006/relationships/image" Target="../media/image12.jpeg"/><Relationship Id="rId11" Type="http://schemas.openxmlformats.org/officeDocument/2006/relationships/image" Target="../media/image17.png"/><Relationship Id="rId24" Type="http://schemas.openxmlformats.org/officeDocument/2006/relationships/image" Target="../media/image30.png"/><Relationship Id="rId32" Type="http://schemas.openxmlformats.org/officeDocument/2006/relationships/image" Target="../media/image38.jpeg"/><Relationship Id="rId37" Type="http://schemas.openxmlformats.org/officeDocument/2006/relationships/image" Target="../media/image43.png"/><Relationship Id="rId40" Type="http://schemas.openxmlformats.org/officeDocument/2006/relationships/image" Target="../media/image46.png"/><Relationship Id="rId45" Type="http://schemas.openxmlformats.org/officeDocument/2006/relationships/image" Target="../media/image51.jpeg"/><Relationship Id="rId5" Type="http://schemas.openxmlformats.org/officeDocument/2006/relationships/image" Target="../media/image11.jpeg"/><Relationship Id="rId15" Type="http://schemas.openxmlformats.org/officeDocument/2006/relationships/image" Target="../media/image21.png"/><Relationship Id="rId23" Type="http://schemas.openxmlformats.org/officeDocument/2006/relationships/image" Target="../media/image29.jpeg"/><Relationship Id="rId28" Type="http://schemas.openxmlformats.org/officeDocument/2006/relationships/image" Target="../media/image34.jpeg"/><Relationship Id="rId36" Type="http://schemas.openxmlformats.org/officeDocument/2006/relationships/image" Target="../media/image42.png"/><Relationship Id="rId49" Type="http://schemas.openxmlformats.org/officeDocument/2006/relationships/image" Target="../media/image55.png"/><Relationship Id="rId10" Type="http://schemas.openxmlformats.org/officeDocument/2006/relationships/image" Target="../media/image16.png"/><Relationship Id="rId19" Type="http://schemas.openxmlformats.org/officeDocument/2006/relationships/image" Target="../media/image25.png"/><Relationship Id="rId31" Type="http://schemas.openxmlformats.org/officeDocument/2006/relationships/image" Target="../media/image37.jpeg"/><Relationship Id="rId44" Type="http://schemas.openxmlformats.org/officeDocument/2006/relationships/image" Target="../media/image50.jpeg"/><Relationship Id="rId4" Type="http://schemas.openxmlformats.org/officeDocument/2006/relationships/image" Target="../media/image10.jpe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jpeg"/><Relationship Id="rId27" Type="http://schemas.openxmlformats.org/officeDocument/2006/relationships/image" Target="../media/image33.jpeg"/><Relationship Id="rId30" Type="http://schemas.openxmlformats.org/officeDocument/2006/relationships/image" Target="../media/image36.png"/><Relationship Id="rId35" Type="http://schemas.openxmlformats.org/officeDocument/2006/relationships/image" Target="../media/image41.png"/><Relationship Id="rId43" Type="http://schemas.openxmlformats.org/officeDocument/2006/relationships/image" Target="../media/image49.jpeg"/><Relationship Id="rId48" Type="http://schemas.openxmlformats.org/officeDocument/2006/relationships/image" Target="../media/image54.png"/><Relationship Id="rId8" Type="http://schemas.openxmlformats.org/officeDocument/2006/relationships/image" Target="../media/image14.png"/><Relationship Id="rId51" Type="http://schemas.openxmlformats.org/officeDocument/2006/relationships/image" Target="../media/image57.png"/></Relationships>
</file>

<file path=xl/drawings/drawing1.xml><?xml version="1.0" encoding="utf-8"?>
<xdr:wsDr xmlns:xdr="http://schemas.openxmlformats.org/drawingml/2006/spreadsheetDrawing" xmlns:a="http://schemas.openxmlformats.org/drawingml/2006/main">
  <xdr:twoCellAnchor>
    <xdr:from>
      <xdr:col>9</xdr:col>
      <xdr:colOff>538298</xdr:colOff>
      <xdr:row>12</xdr:row>
      <xdr:rowOff>20070</xdr:rowOff>
    </xdr:from>
    <xdr:to>
      <xdr:col>12</xdr:col>
      <xdr:colOff>524147</xdr:colOff>
      <xdr:row>16</xdr:row>
      <xdr:rowOff>134549</xdr:rowOff>
    </xdr:to>
    <xdr:pic>
      <xdr:nvPicPr>
        <xdr:cNvPr id="18" name="Imagen 17"/>
        <xdr:cNvPicPr>
          <a:picLocks noChangeAspect="1"/>
        </xdr:cNvPicPr>
      </xdr:nvPicPr>
      <xdr:blipFill>
        <a:blip xmlns:r="http://schemas.openxmlformats.org/officeDocument/2006/relationships" r:embed="rId1"/>
        <a:stretch>
          <a:fillRect/>
        </a:stretch>
      </xdr:blipFill>
      <xdr:spPr>
        <a:xfrm>
          <a:off x="9138012" y="3405527"/>
          <a:ext cx="2369821" cy="854708"/>
        </a:xfrm>
        <a:prstGeom prst="rect">
          <a:avLst/>
        </a:prstGeom>
      </xdr:spPr>
    </xdr:pic>
    <xdr:clientData/>
  </xdr:twoCellAnchor>
  <xdr:twoCellAnchor editAs="absolute">
    <xdr:from>
      <xdr:col>7</xdr:col>
      <xdr:colOff>186265</xdr:colOff>
      <xdr:row>11</xdr:row>
      <xdr:rowOff>41832</xdr:rowOff>
    </xdr:from>
    <xdr:to>
      <xdr:col>9</xdr:col>
      <xdr:colOff>110066</xdr:colOff>
      <xdr:row>15</xdr:row>
      <xdr:rowOff>164746</xdr:rowOff>
    </xdr:to>
    <xdr:pic>
      <xdr:nvPicPr>
        <xdr:cNvPr id="11" name="Imagen 10">
          <a:extLst>
            <a:ext uri="{FF2B5EF4-FFF2-40B4-BE49-F238E27FC236}">
              <a16:creationId xmlns:a16="http://schemas.microsoft.com/office/drawing/2014/main" id="{376580DD-3D58-F54C-A0B6-703D37E7899D}"/>
            </a:ext>
          </a:extLst>
        </xdr:cNvPr>
        <xdr:cNvPicPr>
          <a:picLocks noChangeAspect="1"/>
        </xdr:cNvPicPr>
      </xdr:nvPicPr>
      <xdr:blipFill>
        <a:blip xmlns:r="http://schemas.openxmlformats.org/officeDocument/2006/relationships" r:embed="rId2"/>
        <a:stretch>
          <a:fillRect/>
        </a:stretch>
      </xdr:blipFill>
      <xdr:spPr>
        <a:xfrm>
          <a:off x="7196665" y="3242232"/>
          <a:ext cx="1513115" cy="863143"/>
        </a:xfrm>
        <a:prstGeom prst="rect">
          <a:avLst/>
        </a:prstGeom>
      </xdr:spPr>
    </xdr:pic>
    <xdr:clientData/>
  </xdr:twoCellAnchor>
  <xdr:oneCellAnchor>
    <xdr:from>
      <xdr:col>8</xdr:col>
      <xdr:colOff>737234</xdr:colOff>
      <xdr:row>20</xdr:row>
      <xdr:rowOff>11429</xdr:rowOff>
    </xdr:from>
    <xdr:ext cx="1495425" cy="1495425"/>
    <xdr:sp macro="" textlink="">
      <xdr:nvSpPr>
        <xdr:cNvPr id="15" name="AutoShape 3" descr="Actualización del Decreto 13/2021 del Gobierno Vasco de medidas de  prevención del Covid-19 | Federación Vizcaína de Baloncesto – Bizkaiko  Saskibaloi Federazioa | Todas las informaciones del baloncesto vizcaíno  federado y escolar."/>
        <xdr:cNvSpPr>
          <a:spLocks noChangeAspect="1" noChangeArrowheads="1"/>
        </xdr:cNvSpPr>
      </xdr:nvSpPr>
      <xdr:spPr bwMode="auto">
        <a:xfrm>
          <a:off x="7414259" y="3945254"/>
          <a:ext cx="1495425" cy="14954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16328</xdr:colOff>
      <xdr:row>25</xdr:row>
      <xdr:rowOff>55449</xdr:rowOff>
    </xdr:from>
    <xdr:to>
      <xdr:col>6</xdr:col>
      <xdr:colOff>1298461</xdr:colOff>
      <xdr:row>50</xdr:row>
      <xdr:rowOff>144915</xdr:rowOff>
    </xdr:to>
    <xdr:pic>
      <xdr:nvPicPr>
        <xdr:cNvPr id="2" name="Imagen 1">
          <a:hlinkClick xmlns:r="http://schemas.openxmlformats.org/officeDocument/2006/relationships" r:id="rId1"/>
        </xdr:cNvPr>
        <xdr:cNvPicPr>
          <a:picLocks noChangeAspect="1"/>
        </xdr:cNvPicPr>
      </xdr:nvPicPr>
      <xdr:blipFill rotWithShape="1">
        <a:blip xmlns:r="http://schemas.openxmlformats.org/officeDocument/2006/relationships" r:embed="rId2"/>
        <a:srcRect l="27337" t="13334" r="25379" b="17917"/>
        <a:stretch/>
      </xdr:blipFill>
      <xdr:spPr>
        <a:xfrm>
          <a:off x="310242" y="5182620"/>
          <a:ext cx="7095105" cy="4596152"/>
        </a:xfrm>
        <a:prstGeom prst="rect">
          <a:avLst/>
        </a:prstGeom>
        <a:ln>
          <a:solidFill>
            <a:schemeClr val="tx1"/>
          </a:solidFill>
        </a:ln>
      </xdr:spPr>
    </xdr:pic>
    <xdr:clientData/>
  </xdr:twoCellAnchor>
  <xdr:twoCellAnchor editAs="oneCell">
    <xdr:from>
      <xdr:col>6</xdr:col>
      <xdr:colOff>1634259</xdr:colOff>
      <xdr:row>25</xdr:row>
      <xdr:rowOff>63247</xdr:rowOff>
    </xdr:from>
    <xdr:to>
      <xdr:col>7</xdr:col>
      <xdr:colOff>5913664</xdr:colOff>
      <xdr:row>50</xdr:row>
      <xdr:rowOff>167707</xdr:rowOff>
    </xdr:to>
    <xdr:pic>
      <xdr:nvPicPr>
        <xdr:cNvPr id="4" name="Imagen 3">
          <a:hlinkClick xmlns:r="http://schemas.openxmlformats.org/officeDocument/2006/relationships" r:id="rId3"/>
        </xdr:cNvPr>
        <xdr:cNvPicPr>
          <a:picLocks noChangeAspect="1"/>
        </xdr:cNvPicPr>
      </xdr:nvPicPr>
      <xdr:blipFill rotWithShape="1">
        <a:blip xmlns:r="http://schemas.openxmlformats.org/officeDocument/2006/relationships" r:embed="rId4"/>
        <a:srcRect l="17901" t="12425" r="21554" b="10381"/>
        <a:stretch/>
      </xdr:blipFill>
      <xdr:spPr>
        <a:xfrm>
          <a:off x="7741145" y="5190418"/>
          <a:ext cx="7000833" cy="4611146"/>
        </a:xfrm>
        <a:prstGeom prst="rect">
          <a:avLst/>
        </a:prstGeom>
        <a:ln>
          <a:solidFill>
            <a:schemeClr val="tx1"/>
          </a:solidFill>
        </a:ln>
      </xdr:spPr>
    </xdr:pic>
    <xdr:clientData/>
  </xdr:twoCellAnchor>
  <xdr:twoCellAnchor editAs="oneCell">
    <xdr:from>
      <xdr:col>7</xdr:col>
      <xdr:colOff>6248885</xdr:colOff>
      <xdr:row>25</xdr:row>
      <xdr:rowOff>46948</xdr:rowOff>
    </xdr:from>
    <xdr:to>
      <xdr:col>12</xdr:col>
      <xdr:colOff>1697490</xdr:colOff>
      <xdr:row>50</xdr:row>
      <xdr:rowOff>152401</xdr:rowOff>
    </xdr:to>
    <xdr:pic>
      <xdr:nvPicPr>
        <xdr:cNvPr id="8" name="Imagen 7"/>
        <xdr:cNvPicPr>
          <a:picLocks noChangeAspect="1"/>
        </xdr:cNvPicPr>
      </xdr:nvPicPr>
      <xdr:blipFill rotWithShape="1">
        <a:blip xmlns:r="http://schemas.openxmlformats.org/officeDocument/2006/relationships" r:embed="rId5"/>
        <a:srcRect l="20681" t="30689" r="18371" b="10850"/>
        <a:stretch/>
      </xdr:blipFill>
      <xdr:spPr>
        <a:xfrm>
          <a:off x="15077199" y="5174119"/>
          <a:ext cx="7270491" cy="4612139"/>
        </a:xfrm>
        <a:prstGeom prst="rect">
          <a:avLst/>
        </a:prstGeom>
        <a:ln>
          <a:solidFill>
            <a:schemeClr val="tx1"/>
          </a:solidFill>
        </a:ln>
      </xdr:spPr>
    </xdr:pic>
    <xdr:clientData/>
  </xdr:twoCellAnchor>
  <xdr:twoCellAnchor editAs="oneCell">
    <xdr:from>
      <xdr:col>6</xdr:col>
      <xdr:colOff>1199808</xdr:colOff>
      <xdr:row>23</xdr:row>
      <xdr:rowOff>113279</xdr:rowOff>
    </xdr:from>
    <xdr:to>
      <xdr:col>7</xdr:col>
      <xdr:colOff>5643221</xdr:colOff>
      <xdr:row>24</xdr:row>
      <xdr:rowOff>237104</xdr:rowOff>
    </xdr:to>
    <xdr:pic>
      <xdr:nvPicPr>
        <xdr:cNvPr id="6" name="Imagen 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06694" y="4739708"/>
          <a:ext cx="7164841" cy="308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202476</xdr:colOff>
      <xdr:row>1</xdr:row>
      <xdr:rowOff>171722</xdr:rowOff>
    </xdr:from>
    <xdr:to>
      <xdr:col>6</xdr:col>
      <xdr:colOff>784012</xdr:colOff>
      <xdr:row>18</xdr:row>
      <xdr:rowOff>131959</xdr:rowOff>
    </xdr:to>
    <xdr:pic>
      <xdr:nvPicPr>
        <xdr:cNvPr id="154" name="Imagen 153"/>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52491"/>
        <a:stretch/>
      </xdr:blipFill>
      <xdr:spPr bwMode="auto">
        <a:xfrm>
          <a:off x="2510247" y="367665"/>
          <a:ext cx="3760164" cy="3182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708933</xdr:colOff>
      <xdr:row>1</xdr:row>
      <xdr:rowOff>107497</xdr:rowOff>
    </xdr:from>
    <xdr:to>
      <xdr:col>9</xdr:col>
      <xdr:colOff>607391</xdr:colOff>
      <xdr:row>20</xdr:row>
      <xdr:rowOff>74840</xdr:rowOff>
    </xdr:to>
    <xdr:pic>
      <xdr:nvPicPr>
        <xdr:cNvPr id="156" name="Imagen 155"/>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6553"/>
        <a:stretch/>
      </xdr:blipFill>
      <xdr:spPr bwMode="auto">
        <a:xfrm>
          <a:off x="6195333" y="303440"/>
          <a:ext cx="3708458"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3572</xdr:colOff>
      <xdr:row>39</xdr:row>
      <xdr:rowOff>223838</xdr:rowOff>
    </xdr:from>
    <xdr:to>
      <xdr:col>1</xdr:col>
      <xdr:colOff>1803797</xdr:colOff>
      <xdr:row>46</xdr:row>
      <xdr:rowOff>121444</xdr:rowOff>
    </xdr:to>
    <xdr:pic>
      <xdr:nvPicPr>
        <xdr:cNvPr id="11" name="13 Imagen" descr="P1010257.JPG"/>
        <xdr:cNvPicPr/>
      </xdr:nvPicPr>
      <xdr:blipFill>
        <a:blip xmlns:r="http://schemas.openxmlformats.org/officeDocument/2006/relationships" r:embed="rId2" cstate="print"/>
        <a:srcRect l="18234" t="14563" r="6972"/>
        <a:stretch>
          <a:fillRect/>
        </a:stretch>
      </xdr:blipFill>
      <xdr:spPr bwMode="auto">
        <a:xfrm>
          <a:off x="319088" y="7939088"/>
          <a:ext cx="1800225" cy="1463278"/>
        </a:xfrm>
        <a:prstGeom prst="rect">
          <a:avLst/>
        </a:prstGeom>
        <a:noFill/>
        <a:ln w="9525">
          <a:solidFill>
            <a:schemeClr val="tx1"/>
          </a:solidFill>
          <a:miter lim="800000"/>
          <a:headEnd/>
          <a:tailEnd/>
        </a:ln>
      </xdr:spPr>
    </xdr:pic>
    <xdr:clientData/>
  </xdr:twoCellAnchor>
  <xdr:twoCellAnchor editAs="oneCell">
    <xdr:from>
      <xdr:col>1</xdr:col>
      <xdr:colOff>1190</xdr:colOff>
      <xdr:row>56</xdr:row>
      <xdr:rowOff>0</xdr:rowOff>
    </xdr:from>
    <xdr:to>
      <xdr:col>1</xdr:col>
      <xdr:colOff>1829991</xdr:colOff>
      <xdr:row>62</xdr:row>
      <xdr:rowOff>115003</xdr:rowOff>
    </xdr:to>
    <xdr:pic>
      <xdr:nvPicPr>
        <xdr:cNvPr id="13" name="10 Imagen" descr="P1010242.JPG"/>
        <xdr:cNvPicPr/>
      </xdr:nvPicPr>
      <xdr:blipFill>
        <a:blip xmlns:r="http://schemas.openxmlformats.org/officeDocument/2006/relationships" r:embed="rId3" cstate="print"/>
        <a:srcRect/>
        <a:stretch>
          <a:fillRect/>
        </a:stretch>
      </xdr:blipFill>
      <xdr:spPr bwMode="auto">
        <a:xfrm>
          <a:off x="316706" y="11197828"/>
          <a:ext cx="1828801" cy="1377235"/>
        </a:xfrm>
        <a:prstGeom prst="rect">
          <a:avLst/>
        </a:prstGeom>
        <a:noFill/>
        <a:ln w="9525">
          <a:solidFill>
            <a:schemeClr val="tx1"/>
          </a:solidFill>
          <a:miter lim="800000"/>
          <a:headEnd/>
          <a:tailEnd/>
        </a:ln>
      </xdr:spPr>
    </xdr:pic>
    <xdr:clientData/>
  </xdr:twoCellAnchor>
  <xdr:twoCellAnchor editAs="oneCell">
    <xdr:from>
      <xdr:col>1</xdr:col>
      <xdr:colOff>4763</xdr:colOff>
      <xdr:row>23</xdr:row>
      <xdr:rowOff>213122</xdr:rowOff>
    </xdr:from>
    <xdr:to>
      <xdr:col>1</xdr:col>
      <xdr:colOff>1566863</xdr:colOff>
      <xdr:row>33</xdr:row>
      <xdr:rowOff>80316</xdr:rowOff>
    </xdr:to>
    <xdr:pic>
      <xdr:nvPicPr>
        <xdr:cNvPr id="15" name="Imagen 14" descr="Elorduygane"/>
        <xdr:cNvPicPr/>
      </xdr:nvPicPr>
      <xdr:blipFill>
        <a:blip xmlns:r="http://schemas.openxmlformats.org/officeDocument/2006/relationships" r:embed="rId4" cstate="print"/>
        <a:srcRect/>
        <a:stretch>
          <a:fillRect/>
        </a:stretch>
      </xdr:blipFill>
      <xdr:spPr bwMode="auto">
        <a:xfrm>
          <a:off x="320279" y="4707731"/>
          <a:ext cx="1562100" cy="2008110"/>
        </a:xfrm>
        <a:prstGeom prst="rect">
          <a:avLst/>
        </a:prstGeom>
        <a:noFill/>
        <a:ln w="9525">
          <a:solidFill>
            <a:schemeClr val="tx1"/>
          </a:solidFill>
          <a:miter lim="800000"/>
          <a:headEnd/>
          <a:tailEnd/>
        </a:ln>
      </xdr:spPr>
    </xdr:pic>
    <xdr:clientData/>
  </xdr:twoCellAnchor>
  <xdr:twoCellAnchor editAs="oneCell">
    <xdr:from>
      <xdr:col>0</xdr:col>
      <xdr:colOff>123314</xdr:colOff>
      <xdr:row>87</xdr:row>
      <xdr:rowOff>155971</xdr:rowOff>
    </xdr:from>
    <xdr:to>
      <xdr:col>1</xdr:col>
      <xdr:colOff>1785937</xdr:colOff>
      <xdr:row>94</xdr:row>
      <xdr:rowOff>184545</xdr:rowOff>
    </xdr:to>
    <xdr:pic>
      <xdr:nvPicPr>
        <xdr:cNvPr id="18" name="Imagen 17" descr="F:\Banco FOTOS\Selección\Ganeko.JPG"/>
        <xdr:cNvPicPr/>
      </xdr:nvPicPr>
      <xdr:blipFill>
        <a:blip xmlns:r="http://schemas.openxmlformats.org/officeDocument/2006/relationships" r:embed="rId5" cstate="print"/>
        <a:srcRect/>
        <a:stretch>
          <a:fillRect/>
        </a:stretch>
      </xdr:blipFill>
      <xdr:spPr bwMode="auto">
        <a:xfrm>
          <a:off x="123314" y="17573114"/>
          <a:ext cx="1858566" cy="1530803"/>
        </a:xfrm>
        <a:prstGeom prst="rect">
          <a:avLst/>
        </a:prstGeom>
        <a:noFill/>
        <a:ln w="9525">
          <a:solidFill>
            <a:schemeClr val="tx1"/>
          </a:solidFill>
          <a:miter lim="800000"/>
          <a:headEnd/>
          <a:tailEnd/>
        </a:ln>
      </xdr:spPr>
    </xdr:pic>
    <xdr:clientData/>
  </xdr:twoCellAnchor>
  <xdr:twoCellAnchor editAs="oneCell">
    <xdr:from>
      <xdr:col>0</xdr:col>
      <xdr:colOff>141344</xdr:colOff>
      <xdr:row>109</xdr:row>
      <xdr:rowOff>18199</xdr:rowOff>
    </xdr:from>
    <xdr:to>
      <xdr:col>1</xdr:col>
      <xdr:colOff>1823018</xdr:colOff>
      <xdr:row>116</xdr:row>
      <xdr:rowOff>122975</xdr:rowOff>
    </xdr:to>
    <xdr:pic>
      <xdr:nvPicPr>
        <xdr:cNvPr id="22" name="Imagen 21" descr="P1010011"/>
        <xdr:cNvPicPr/>
      </xdr:nvPicPr>
      <xdr:blipFill>
        <a:blip xmlns:r="http://schemas.openxmlformats.org/officeDocument/2006/relationships" r:embed="rId6" cstate="print"/>
        <a:srcRect/>
        <a:stretch>
          <a:fillRect/>
        </a:stretch>
      </xdr:blipFill>
      <xdr:spPr bwMode="auto">
        <a:xfrm>
          <a:off x="141344" y="21876713"/>
          <a:ext cx="1877617" cy="1552576"/>
        </a:xfrm>
        <a:prstGeom prst="rect">
          <a:avLst/>
        </a:prstGeom>
        <a:noFill/>
        <a:ln w="9525">
          <a:solidFill>
            <a:schemeClr val="tx1"/>
          </a:solidFill>
          <a:miter lim="800000"/>
          <a:headEnd/>
          <a:tailEnd/>
        </a:ln>
      </xdr:spPr>
    </xdr:pic>
    <xdr:clientData/>
  </xdr:twoCellAnchor>
  <xdr:twoCellAnchor editAs="oneCell">
    <xdr:from>
      <xdr:col>0</xdr:col>
      <xdr:colOff>103616</xdr:colOff>
      <xdr:row>124</xdr:row>
      <xdr:rowOff>218735</xdr:rowOff>
    </xdr:from>
    <xdr:to>
      <xdr:col>1</xdr:col>
      <xdr:colOff>1804340</xdr:colOff>
      <xdr:row>132</xdr:row>
      <xdr:rowOff>83002</xdr:rowOff>
    </xdr:to>
    <xdr:pic>
      <xdr:nvPicPr>
        <xdr:cNvPr id="24" name="Imagen 23" descr="Ñ"/>
        <xdr:cNvPicPr/>
      </xdr:nvPicPr>
      <xdr:blipFill>
        <a:blip xmlns:r="http://schemas.openxmlformats.org/officeDocument/2006/relationships" r:embed="rId7" cstate="print"/>
        <a:srcRect/>
        <a:stretch>
          <a:fillRect/>
        </a:stretch>
      </xdr:blipFill>
      <xdr:spPr bwMode="auto">
        <a:xfrm>
          <a:off x="103616" y="25059935"/>
          <a:ext cx="1896667" cy="1540667"/>
        </a:xfrm>
        <a:prstGeom prst="rect">
          <a:avLst/>
        </a:prstGeom>
        <a:noFill/>
        <a:ln w="9525">
          <a:solidFill>
            <a:schemeClr val="tx1"/>
          </a:solidFill>
          <a:miter lim="800000"/>
          <a:headEnd/>
          <a:tailEnd/>
        </a:ln>
      </xdr:spPr>
    </xdr:pic>
    <xdr:clientData/>
  </xdr:twoCellAnchor>
  <xdr:twoCellAnchor editAs="oneCell">
    <xdr:from>
      <xdr:col>16</xdr:col>
      <xdr:colOff>200025</xdr:colOff>
      <xdr:row>24</xdr:row>
      <xdr:rowOff>85725</xdr:rowOff>
    </xdr:from>
    <xdr:to>
      <xdr:col>16</xdr:col>
      <xdr:colOff>942975</xdr:colOff>
      <xdr:row>27</xdr:row>
      <xdr:rowOff>59871</xdr:rowOff>
    </xdr:to>
    <xdr:pic>
      <xdr:nvPicPr>
        <xdr:cNvPr id="25" name="Imagen 24"/>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573250" y="4600575"/>
          <a:ext cx="742950" cy="762000"/>
        </a:xfrm>
        <a:prstGeom prst="rect">
          <a:avLst/>
        </a:prstGeom>
      </xdr:spPr>
    </xdr:pic>
    <xdr:clientData/>
  </xdr:twoCellAnchor>
  <xdr:twoCellAnchor editAs="oneCell">
    <xdr:from>
      <xdr:col>14</xdr:col>
      <xdr:colOff>123825</xdr:colOff>
      <xdr:row>27</xdr:row>
      <xdr:rowOff>161925</xdr:rowOff>
    </xdr:from>
    <xdr:to>
      <xdr:col>15</xdr:col>
      <xdr:colOff>93979</xdr:colOff>
      <xdr:row>32</xdr:row>
      <xdr:rowOff>0</xdr:rowOff>
    </xdr:to>
    <xdr:pic>
      <xdr:nvPicPr>
        <xdr:cNvPr id="29" name="Imagen 28" descr="C:\Users\138803\OneDrive - UPV EHU\Escritorio\DFB\SbN\Pictogramas SBN\REGULACION_regulacion ciclo hidrologico.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753975" y="5410200"/>
          <a:ext cx="760730" cy="781050"/>
        </a:xfrm>
        <a:prstGeom prst="rect">
          <a:avLst/>
        </a:prstGeom>
        <a:noFill/>
        <a:ln>
          <a:noFill/>
        </a:ln>
      </xdr:spPr>
    </xdr:pic>
    <xdr:clientData/>
  </xdr:twoCellAnchor>
  <xdr:twoCellAnchor editAs="oneCell">
    <xdr:from>
      <xdr:col>15</xdr:col>
      <xdr:colOff>152400</xdr:colOff>
      <xdr:row>27</xdr:row>
      <xdr:rowOff>190500</xdr:rowOff>
    </xdr:from>
    <xdr:to>
      <xdr:col>16</xdr:col>
      <xdr:colOff>161926</xdr:colOff>
      <xdr:row>32</xdr:row>
      <xdr:rowOff>47625</xdr:rowOff>
    </xdr:to>
    <xdr:pic>
      <xdr:nvPicPr>
        <xdr:cNvPr id="30" name="Imagen 29" descr="C:\Users\138803\OneDrive - UPV EHU\Escritorio\DFB\SbN\Pictogramas SBN\REGULACIÓN_PROTECCION COSTERA_alta resolucion.pn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73125" y="5438775"/>
          <a:ext cx="800100" cy="800100"/>
        </a:xfrm>
        <a:prstGeom prst="rect">
          <a:avLst/>
        </a:prstGeom>
        <a:noFill/>
        <a:ln>
          <a:noFill/>
        </a:ln>
      </xdr:spPr>
    </xdr:pic>
    <xdr:clientData/>
  </xdr:twoCellAnchor>
  <xdr:twoCellAnchor editAs="oneCell">
    <xdr:from>
      <xdr:col>15</xdr:col>
      <xdr:colOff>219074</xdr:colOff>
      <xdr:row>32</xdr:row>
      <xdr:rowOff>99332</xdr:rowOff>
    </xdr:from>
    <xdr:to>
      <xdr:col>16</xdr:col>
      <xdr:colOff>171450</xdr:colOff>
      <xdr:row>36</xdr:row>
      <xdr:rowOff>108223</xdr:rowOff>
    </xdr:to>
    <xdr:pic>
      <xdr:nvPicPr>
        <xdr:cNvPr id="34" name="Imagen 33"/>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067188" y="6413046"/>
          <a:ext cx="736147" cy="781776"/>
        </a:xfrm>
        <a:prstGeom prst="rect">
          <a:avLst/>
        </a:prstGeom>
      </xdr:spPr>
    </xdr:pic>
    <xdr:clientData/>
  </xdr:twoCellAnchor>
  <xdr:oneCellAnchor>
    <xdr:from>
      <xdr:col>14</xdr:col>
      <xdr:colOff>73478</xdr:colOff>
      <xdr:row>40</xdr:row>
      <xdr:rowOff>204108</xdr:rowOff>
    </xdr:from>
    <xdr:ext cx="742950" cy="762000"/>
    <xdr:pic>
      <xdr:nvPicPr>
        <xdr:cNvPr id="56" name="Imagen 55"/>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126935" y="8194222"/>
          <a:ext cx="742950" cy="762000"/>
        </a:xfrm>
        <a:prstGeom prst="rect">
          <a:avLst/>
        </a:prstGeom>
      </xdr:spPr>
    </xdr:pic>
    <xdr:clientData/>
  </xdr:oneCellAnchor>
  <xdr:oneCellAnchor>
    <xdr:from>
      <xdr:col>16</xdr:col>
      <xdr:colOff>197303</xdr:colOff>
      <xdr:row>40</xdr:row>
      <xdr:rowOff>194583</xdr:rowOff>
    </xdr:from>
    <xdr:ext cx="722630" cy="723900"/>
    <xdr:pic>
      <xdr:nvPicPr>
        <xdr:cNvPr id="59" name="Imagen 58" descr="C:\Users\138803\OneDrive - UPV EHU\Escritorio\DFB\SbN\Pictogramas SBN\REGULACION_regulacion ciclo hidrologico.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829189" y="8184697"/>
          <a:ext cx="722630" cy="723900"/>
        </a:xfrm>
        <a:prstGeom prst="rect">
          <a:avLst/>
        </a:prstGeom>
        <a:noFill/>
        <a:ln>
          <a:noFill/>
        </a:ln>
      </xdr:spPr>
    </xdr:pic>
    <xdr:clientData/>
  </xdr:oneCellAnchor>
  <xdr:oneCellAnchor>
    <xdr:from>
      <xdr:col>14</xdr:col>
      <xdr:colOff>381000</xdr:colOff>
      <xdr:row>56</xdr:row>
      <xdr:rowOff>182336</xdr:rowOff>
    </xdr:from>
    <xdr:ext cx="800100" cy="800100"/>
    <xdr:pic>
      <xdr:nvPicPr>
        <xdr:cNvPr id="68" name="Imagen 67" descr="C:\Users\138803\OneDrive - UPV EHU\Escritorio\DFB\SbN\Pictogramas SBN\REGULACIÓN_PROTECCION COSTERA_alta resolucion.pn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434457" y="11503479"/>
          <a:ext cx="800100" cy="800100"/>
        </a:xfrm>
        <a:prstGeom prst="rect">
          <a:avLst/>
        </a:prstGeom>
        <a:noFill/>
        <a:ln>
          <a:noFill/>
        </a:ln>
      </xdr:spPr>
    </xdr:pic>
    <xdr:clientData/>
  </xdr:oneCellAnchor>
  <xdr:oneCellAnchor>
    <xdr:from>
      <xdr:col>15</xdr:col>
      <xdr:colOff>514350</xdr:colOff>
      <xdr:row>61</xdr:row>
      <xdr:rowOff>59872</xdr:rowOff>
    </xdr:from>
    <xdr:ext cx="742950" cy="761365"/>
    <xdr:pic>
      <xdr:nvPicPr>
        <xdr:cNvPr id="70" name="Imagen 69"/>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362464" y="12393386"/>
          <a:ext cx="742950" cy="761365"/>
        </a:xfrm>
        <a:prstGeom prst="rect">
          <a:avLst/>
        </a:prstGeom>
      </xdr:spPr>
    </xdr:pic>
    <xdr:clientData/>
  </xdr:oneCellAnchor>
  <xdr:oneCellAnchor>
    <xdr:from>
      <xdr:col>14</xdr:col>
      <xdr:colOff>58510</xdr:colOff>
      <xdr:row>72</xdr:row>
      <xdr:rowOff>121104</xdr:rowOff>
    </xdr:from>
    <xdr:ext cx="760730" cy="781050"/>
    <xdr:pic>
      <xdr:nvPicPr>
        <xdr:cNvPr id="83" name="Imagen 82" descr="C:\Users\138803\OneDrive - UPV EHU\Escritorio\DFB\SbN\Pictogramas SBN\REGULACION_regulacion ciclo hidrologico.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111967" y="14555561"/>
          <a:ext cx="760730" cy="781050"/>
        </a:xfrm>
        <a:prstGeom prst="rect">
          <a:avLst/>
        </a:prstGeom>
        <a:noFill/>
        <a:ln>
          <a:noFill/>
        </a:ln>
      </xdr:spPr>
    </xdr:pic>
    <xdr:clientData/>
  </xdr:oneCellAnchor>
  <xdr:oneCellAnchor>
    <xdr:from>
      <xdr:col>16</xdr:col>
      <xdr:colOff>187779</xdr:colOff>
      <xdr:row>72</xdr:row>
      <xdr:rowOff>88447</xdr:rowOff>
    </xdr:from>
    <xdr:ext cx="800100" cy="800100"/>
    <xdr:pic>
      <xdr:nvPicPr>
        <xdr:cNvPr id="84" name="Imagen 83" descr="C:\Users\138803\OneDrive - UPV EHU\Escritorio\DFB\SbN\Pictogramas SBN\REGULACIÓN_PROTECCION COSTERA_alta resolucion.pn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819665" y="14522904"/>
          <a:ext cx="800100" cy="800100"/>
        </a:xfrm>
        <a:prstGeom prst="rect">
          <a:avLst/>
        </a:prstGeom>
        <a:noFill/>
        <a:ln>
          <a:noFill/>
        </a:ln>
      </xdr:spPr>
    </xdr:pic>
    <xdr:clientData/>
  </xdr:oneCellAnchor>
  <xdr:oneCellAnchor>
    <xdr:from>
      <xdr:col>15</xdr:col>
      <xdr:colOff>179614</xdr:colOff>
      <xdr:row>80</xdr:row>
      <xdr:rowOff>121103</xdr:rowOff>
    </xdr:from>
    <xdr:ext cx="742950" cy="761365"/>
    <xdr:pic>
      <xdr:nvPicPr>
        <xdr:cNvPr id="86" name="Imagen 85"/>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027728" y="16188417"/>
          <a:ext cx="742950" cy="761365"/>
        </a:xfrm>
        <a:prstGeom prst="rect">
          <a:avLst/>
        </a:prstGeom>
      </xdr:spPr>
    </xdr:pic>
    <xdr:clientData/>
  </xdr:oneCellAnchor>
  <xdr:oneCellAnchor>
    <xdr:from>
      <xdr:col>14</xdr:col>
      <xdr:colOff>114300</xdr:colOff>
      <xdr:row>125</xdr:row>
      <xdr:rowOff>85725</xdr:rowOff>
    </xdr:from>
    <xdr:ext cx="742950" cy="762000"/>
    <xdr:pic>
      <xdr:nvPicPr>
        <xdr:cNvPr id="120" name="Imagen 119"/>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744450" y="24526875"/>
          <a:ext cx="742950" cy="762000"/>
        </a:xfrm>
        <a:prstGeom prst="rect">
          <a:avLst/>
        </a:prstGeom>
      </xdr:spPr>
    </xdr:pic>
    <xdr:clientData/>
  </xdr:oneCellAnchor>
  <xdr:oneCellAnchor>
    <xdr:from>
      <xdr:col>16</xdr:col>
      <xdr:colOff>180975</xdr:colOff>
      <xdr:row>125</xdr:row>
      <xdr:rowOff>66675</xdr:rowOff>
    </xdr:from>
    <xdr:ext cx="752475" cy="772160"/>
    <xdr:pic>
      <xdr:nvPicPr>
        <xdr:cNvPr id="121" name="Imagen 120"/>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392275" y="24507825"/>
          <a:ext cx="752475" cy="772160"/>
        </a:xfrm>
        <a:prstGeom prst="rect">
          <a:avLst/>
        </a:prstGeom>
      </xdr:spPr>
    </xdr:pic>
    <xdr:clientData/>
  </xdr:oneCellAnchor>
  <xdr:oneCellAnchor>
    <xdr:from>
      <xdr:col>14</xdr:col>
      <xdr:colOff>47625</xdr:colOff>
      <xdr:row>129</xdr:row>
      <xdr:rowOff>76201</xdr:rowOff>
    </xdr:from>
    <xdr:ext cx="800100" cy="733424"/>
    <xdr:pic>
      <xdr:nvPicPr>
        <xdr:cNvPr id="123" name="Imagen 122" descr="C:\Users\138803\OneDrive - UPV EHU\Escritorio\DFB\SbN\Pictogramas SBN\REGULACION_regulacion ciclo hidrologico.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677775" y="25384126"/>
          <a:ext cx="800100" cy="733424"/>
        </a:xfrm>
        <a:prstGeom prst="rect">
          <a:avLst/>
        </a:prstGeom>
        <a:noFill/>
        <a:ln>
          <a:noFill/>
        </a:ln>
      </xdr:spPr>
    </xdr:pic>
    <xdr:clientData/>
  </xdr:oneCellAnchor>
  <xdr:oneCellAnchor>
    <xdr:from>
      <xdr:col>16</xdr:col>
      <xdr:colOff>228600</xdr:colOff>
      <xdr:row>133</xdr:row>
      <xdr:rowOff>133350</xdr:rowOff>
    </xdr:from>
    <xdr:ext cx="742950" cy="761365"/>
    <xdr:pic>
      <xdr:nvPicPr>
        <xdr:cNvPr id="126" name="Imagen 125"/>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439900" y="26193750"/>
          <a:ext cx="742950" cy="761365"/>
        </a:xfrm>
        <a:prstGeom prst="rect">
          <a:avLst/>
        </a:prstGeom>
      </xdr:spPr>
    </xdr:pic>
    <xdr:clientData/>
  </xdr:oneCellAnchor>
  <xdr:twoCellAnchor editAs="oneCell">
    <xdr:from>
      <xdr:col>15</xdr:col>
      <xdr:colOff>111578</xdr:colOff>
      <xdr:row>40</xdr:row>
      <xdr:rowOff>175533</xdr:rowOff>
    </xdr:from>
    <xdr:to>
      <xdr:col>16</xdr:col>
      <xdr:colOff>63954</xdr:colOff>
      <xdr:row>43</xdr:row>
      <xdr:rowOff>166008</xdr:rowOff>
    </xdr:to>
    <xdr:pic>
      <xdr:nvPicPr>
        <xdr:cNvPr id="178" name="Imagen 177" descr="C:\Users\138803\OneDrive - UPV EHU\Escritorio\DFB\SbN\Pictogramas SBN\REGULACIÓN CLIMÁTIA_definitivo.png"/>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959692" y="8165647"/>
          <a:ext cx="736147" cy="796018"/>
        </a:xfrm>
        <a:prstGeom prst="rect">
          <a:avLst/>
        </a:prstGeom>
        <a:noFill/>
        <a:ln>
          <a:noFill/>
        </a:ln>
      </xdr:spPr>
    </xdr:pic>
    <xdr:clientData/>
  </xdr:twoCellAnchor>
  <xdr:twoCellAnchor editAs="oneCell">
    <xdr:from>
      <xdr:col>14</xdr:col>
      <xdr:colOff>61233</xdr:colOff>
      <xdr:row>44</xdr:row>
      <xdr:rowOff>152400</xdr:rowOff>
    </xdr:from>
    <xdr:to>
      <xdr:col>15</xdr:col>
      <xdr:colOff>42181</xdr:colOff>
      <xdr:row>48</xdr:row>
      <xdr:rowOff>161925</xdr:rowOff>
    </xdr:to>
    <xdr:pic>
      <xdr:nvPicPr>
        <xdr:cNvPr id="180" name="Imagen 179" descr="C:\Users\138803\OneDrive - UPV EHU\Escritorio\DFB\SbN\Pictogramas SBN\REGULACION_,mantenimiento de la fertilidad del suelo.png"/>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114690" y="9133114"/>
          <a:ext cx="775606" cy="771525"/>
        </a:xfrm>
        <a:prstGeom prst="rect">
          <a:avLst/>
        </a:prstGeom>
        <a:noFill/>
        <a:ln>
          <a:noFill/>
        </a:ln>
      </xdr:spPr>
    </xdr:pic>
    <xdr:clientData/>
  </xdr:twoCellAnchor>
  <xdr:twoCellAnchor editAs="oneCell">
    <xdr:from>
      <xdr:col>15</xdr:col>
      <xdr:colOff>127908</xdr:colOff>
      <xdr:row>44</xdr:row>
      <xdr:rowOff>171450</xdr:rowOff>
    </xdr:from>
    <xdr:to>
      <xdr:col>16</xdr:col>
      <xdr:colOff>99334</xdr:colOff>
      <xdr:row>49</xdr:row>
      <xdr:rowOff>15603</xdr:rowOff>
    </xdr:to>
    <xdr:pic>
      <xdr:nvPicPr>
        <xdr:cNvPr id="181" name="Imagen 180" descr="C:\Users\138803\Desktop\DFB\SbN\Pictogramas SBN\REGULACIÓN_PROTECCION COSTERA_alta resolucion.png"/>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4976022" y="9152164"/>
          <a:ext cx="755197" cy="791210"/>
        </a:xfrm>
        <a:prstGeom prst="rect">
          <a:avLst/>
        </a:prstGeom>
        <a:noFill/>
        <a:ln>
          <a:noFill/>
        </a:ln>
      </xdr:spPr>
    </xdr:pic>
    <xdr:clientData/>
  </xdr:twoCellAnchor>
  <xdr:twoCellAnchor editAs="oneCell">
    <xdr:from>
      <xdr:col>16</xdr:col>
      <xdr:colOff>216354</xdr:colOff>
      <xdr:row>45</xdr:row>
      <xdr:rowOff>5443</xdr:rowOff>
    </xdr:from>
    <xdr:to>
      <xdr:col>16</xdr:col>
      <xdr:colOff>959304</xdr:colOff>
      <xdr:row>49</xdr:row>
      <xdr:rowOff>34018</xdr:rowOff>
    </xdr:to>
    <xdr:pic>
      <xdr:nvPicPr>
        <xdr:cNvPr id="183" name="Imagen 182" descr="C:\Users\138803\OneDrive - UPV EHU\Escritorio\DFB\SbN\Pictogramas SBN\REGULACIÓN perturbaciones naturales_definitivo.png"/>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5848240" y="9171214"/>
          <a:ext cx="742950" cy="790575"/>
        </a:xfrm>
        <a:prstGeom prst="rect">
          <a:avLst/>
        </a:prstGeom>
        <a:noFill/>
        <a:ln>
          <a:noFill/>
        </a:ln>
      </xdr:spPr>
    </xdr:pic>
    <xdr:clientData/>
  </xdr:twoCellAnchor>
  <xdr:twoCellAnchor editAs="oneCell">
    <xdr:from>
      <xdr:col>15</xdr:col>
      <xdr:colOff>523875</xdr:colOff>
      <xdr:row>56</xdr:row>
      <xdr:rowOff>182336</xdr:rowOff>
    </xdr:from>
    <xdr:to>
      <xdr:col>16</xdr:col>
      <xdr:colOff>476251</xdr:colOff>
      <xdr:row>60</xdr:row>
      <xdr:rowOff>96611</xdr:rowOff>
    </xdr:to>
    <xdr:pic>
      <xdr:nvPicPr>
        <xdr:cNvPr id="185" name="Imagen 184" descr="C:\Users\138803\OneDrive - UPV EHU\Escritorio\DFB\SbN\Pictogramas SBN\REGULACIÓN perturbaciones naturales_definitivo.png"/>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5371989" y="11503479"/>
          <a:ext cx="736147" cy="785132"/>
        </a:xfrm>
        <a:prstGeom prst="rect">
          <a:avLst/>
        </a:prstGeom>
        <a:noFill/>
        <a:ln>
          <a:noFill/>
        </a:ln>
      </xdr:spPr>
    </xdr:pic>
    <xdr:clientData/>
  </xdr:twoCellAnchor>
  <xdr:twoCellAnchor editAs="oneCell">
    <xdr:from>
      <xdr:col>14</xdr:col>
      <xdr:colOff>390525</xdr:colOff>
      <xdr:row>61</xdr:row>
      <xdr:rowOff>69396</xdr:rowOff>
    </xdr:from>
    <xdr:to>
      <xdr:col>15</xdr:col>
      <xdr:colOff>400049</xdr:colOff>
      <xdr:row>65</xdr:row>
      <xdr:rowOff>118382</xdr:rowOff>
    </xdr:to>
    <xdr:pic>
      <xdr:nvPicPr>
        <xdr:cNvPr id="187" name="Imagen 186" descr="C:\Users\138803\OneDrive - UPV EHU\Escritorio\DFB\SbN\Pictogramas SBN\CULTURALES_recreo.png"/>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4443982" y="12402910"/>
          <a:ext cx="804182" cy="810986"/>
        </a:xfrm>
        <a:prstGeom prst="rect">
          <a:avLst/>
        </a:prstGeom>
        <a:noFill/>
        <a:ln>
          <a:noFill/>
        </a:ln>
      </xdr:spPr>
    </xdr:pic>
    <xdr:clientData/>
  </xdr:twoCellAnchor>
  <xdr:twoCellAnchor editAs="oneCell">
    <xdr:from>
      <xdr:col>0</xdr:col>
      <xdr:colOff>134535</xdr:colOff>
      <xdr:row>71</xdr:row>
      <xdr:rowOff>225027</xdr:rowOff>
    </xdr:from>
    <xdr:to>
      <xdr:col>1</xdr:col>
      <xdr:colOff>1785121</xdr:colOff>
      <xdr:row>78</xdr:row>
      <xdr:rowOff>55958</xdr:rowOff>
    </xdr:to>
    <xdr:pic>
      <xdr:nvPicPr>
        <xdr:cNvPr id="188" name="Imagen 187" descr="Humedal de Salburua"/>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8926"/>
        <a:stretch/>
      </xdr:blipFill>
      <xdr:spPr bwMode="auto">
        <a:xfrm>
          <a:off x="134535" y="14430884"/>
          <a:ext cx="1846529" cy="13113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152400</xdr:colOff>
      <xdr:row>88</xdr:row>
      <xdr:rowOff>110219</xdr:rowOff>
    </xdr:from>
    <xdr:to>
      <xdr:col>15</xdr:col>
      <xdr:colOff>76199</xdr:colOff>
      <xdr:row>91</xdr:row>
      <xdr:rowOff>157209</xdr:rowOff>
    </xdr:to>
    <xdr:pic>
      <xdr:nvPicPr>
        <xdr:cNvPr id="189" name="Imagen 188" descr="C:\Users\138803\OneDrive - UPV EHU\Escritorio\DFB\SbN\Pictogramas SBN\ABASTECIMIENTO_alimentos.pn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4205857" y="17777733"/>
          <a:ext cx="718457" cy="732790"/>
        </a:xfrm>
        <a:prstGeom prst="rect">
          <a:avLst/>
        </a:prstGeom>
        <a:noFill/>
        <a:ln>
          <a:noFill/>
        </a:ln>
      </xdr:spPr>
    </xdr:pic>
    <xdr:clientData/>
  </xdr:twoCellAnchor>
  <xdr:twoCellAnchor editAs="oneCell">
    <xdr:from>
      <xdr:col>14</xdr:col>
      <xdr:colOff>133350</xdr:colOff>
      <xdr:row>92</xdr:row>
      <xdr:rowOff>47625</xdr:rowOff>
    </xdr:from>
    <xdr:to>
      <xdr:col>15</xdr:col>
      <xdr:colOff>76199</xdr:colOff>
      <xdr:row>96</xdr:row>
      <xdr:rowOff>46990</xdr:rowOff>
    </xdr:to>
    <xdr:pic>
      <xdr:nvPicPr>
        <xdr:cNvPr id="190" name="Imagen 189" descr="C:\Users\138803\OneDrive - UPV EHU\Escritorio\DFB\SbN\Pictogramas SBN\REGULACION_polinizacion.png"/>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763500" y="18078450"/>
          <a:ext cx="733425" cy="751840"/>
        </a:xfrm>
        <a:prstGeom prst="rect">
          <a:avLst/>
        </a:prstGeom>
        <a:noFill/>
        <a:ln>
          <a:noFill/>
        </a:ln>
      </xdr:spPr>
    </xdr:pic>
    <xdr:clientData/>
  </xdr:twoCellAnchor>
  <xdr:twoCellAnchor editAs="oneCell">
    <xdr:from>
      <xdr:col>14</xdr:col>
      <xdr:colOff>57150</xdr:colOff>
      <xdr:row>109</xdr:row>
      <xdr:rowOff>142875</xdr:rowOff>
    </xdr:from>
    <xdr:to>
      <xdr:col>15</xdr:col>
      <xdr:colOff>10885</xdr:colOff>
      <xdr:row>113</xdr:row>
      <xdr:rowOff>3175</xdr:rowOff>
    </xdr:to>
    <xdr:pic>
      <xdr:nvPicPr>
        <xdr:cNvPr id="192" name="Imagen 19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110607" y="22001389"/>
          <a:ext cx="748393" cy="731157"/>
        </a:xfrm>
        <a:prstGeom prst="rect">
          <a:avLst/>
        </a:prstGeom>
      </xdr:spPr>
    </xdr:pic>
    <xdr:clientData/>
  </xdr:twoCellAnchor>
  <xdr:twoCellAnchor editAs="oneCell">
    <xdr:from>
      <xdr:col>15</xdr:col>
      <xdr:colOff>142875</xdr:colOff>
      <xdr:row>109</xdr:row>
      <xdr:rowOff>142875</xdr:rowOff>
    </xdr:from>
    <xdr:to>
      <xdr:col>16</xdr:col>
      <xdr:colOff>123825</xdr:colOff>
      <xdr:row>113</xdr:row>
      <xdr:rowOff>38100</xdr:rowOff>
    </xdr:to>
    <xdr:pic>
      <xdr:nvPicPr>
        <xdr:cNvPr id="194" name="Imagen 193" descr="C:\Users\138803\OneDrive - UPV EHU\Escritorio\DFB\SbN\Pictogramas SBN\REGULACION_,mantenimiento de la fertilidad del suelo.png"/>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3563600" y="21231225"/>
          <a:ext cx="771524" cy="762000"/>
        </a:xfrm>
        <a:prstGeom prst="rect">
          <a:avLst/>
        </a:prstGeom>
        <a:noFill/>
        <a:ln>
          <a:noFill/>
        </a:ln>
      </xdr:spPr>
    </xdr:pic>
    <xdr:clientData/>
  </xdr:twoCellAnchor>
  <xdr:twoCellAnchor editAs="oneCell">
    <xdr:from>
      <xdr:col>16</xdr:col>
      <xdr:colOff>219075</xdr:colOff>
      <xdr:row>109</xdr:row>
      <xdr:rowOff>123825</xdr:rowOff>
    </xdr:from>
    <xdr:to>
      <xdr:col>16</xdr:col>
      <xdr:colOff>952500</xdr:colOff>
      <xdr:row>113</xdr:row>
      <xdr:rowOff>8890</xdr:rowOff>
    </xdr:to>
    <xdr:pic>
      <xdr:nvPicPr>
        <xdr:cNvPr id="195" name="Imagen 194" descr="C:\Users\138803\OneDrive - UPV EHU\Escritorio\DFB\SbN\Pictogramas SBN\REGULACION_polinizacion.png"/>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430375" y="21402675"/>
          <a:ext cx="733425" cy="751840"/>
        </a:xfrm>
        <a:prstGeom prst="rect">
          <a:avLst/>
        </a:prstGeom>
        <a:noFill/>
        <a:ln>
          <a:noFill/>
        </a:ln>
      </xdr:spPr>
    </xdr:pic>
    <xdr:clientData/>
  </xdr:twoCellAnchor>
  <xdr:twoCellAnchor editAs="oneCell">
    <xdr:from>
      <xdr:col>15</xdr:col>
      <xdr:colOff>152400</xdr:colOff>
      <xdr:row>125</xdr:row>
      <xdr:rowOff>76200</xdr:rowOff>
    </xdr:from>
    <xdr:to>
      <xdr:col>16</xdr:col>
      <xdr:colOff>104776</xdr:colOff>
      <xdr:row>129</xdr:row>
      <xdr:rowOff>0</xdr:rowOff>
    </xdr:to>
    <xdr:pic>
      <xdr:nvPicPr>
        <xdr:cNvPr id="196" name="Imagen 195" descr="C:\Users\138803\OneDrive - UPV EHU\Escritorio\DFB\SbN\Pictogramas SBN\REGULACIÓN CLIMÁTIA_definitivo.png"/>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573125" y="24517350"/>
          <a:ext cx="742950" cy="790575"/>
        </a:xfrm>
        <a:prstGeom prst="rect">
          <a:avLst/>
        </a:prstGeom>
        <a:noFill/>
        <a:ln>
          <a:noFill/>
        </a:ln>
      </xdr:spPr>
    </xdr:pic>
    <xdr:clientData/>
  </xdr:twoCellAnchor>
  <xdr:twoCellAnchor editAs="oneCell">
    <xdr:from>
      <xdr:col>15</xdr:col>
      <xdr:colOff>95250</xdr:colOff>
      <xdr:row>129</xdr:row>
      <xdr:rowOff>85725</xdr:rowOff>
    </xdr:from>
    <xdr:to>
      <xdr:col>16</xdr:col>
      <xdr:colOff>127636</xdr:colOff>
      <xdr:row>133</xdr:row>
      <xdr:rowOff>60325</xdr:rowOff>
    </xdr:to>
    <xdr:pic>
      <xdr:nvPicPr>
        <xdr:cNvPr id="198" name="Imagen 197"/>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515975" y="25393650"/>
          <a:ext cx="822960" cy="727075"/>
        </a:xfrm>
        <a:prstGeom prst="rect">
          <a:avLst/>
        </a:prstGeom>
      </xdr:spPr>
    </xdr:pic>
    <xdr:clientData/>
  </xdr:twoCellAnchor>
  <xdr:twoCellAnchor editAs="oneCell">
    <xdr:from>
      <xdr:col>16</xdr:col>
      <xdr:colOff>200025</xdr:colOff>
      <xdr:row>129</xdr:row>
      <xdr:rowOff>47625</xdr:rowOff>
    </xdr:from>
    <xdr:to>
      <xdr:col>16</xdr:col>
      <xdr:colOff>971549</xdr:colOff>
      <xdr:row>133</xdr:row>
      <xdr:rowOff>57150</xdr:rowOff>
    </xdr:to>
    <xdr:pic>
      <xdr:nvPicPr>
        <xdr:cNvPr id="199" name="Imagen 198" descr="C:\Users\138803\OneDrive - UPV EHU\Escritorio\DFB\SbN\Pictogramas SBN\REGULACION_,mantenimiento de la fertilidad del suelo.png"/>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411325" y="25355550"/>
          <a:ext cx="771524" cy="762000"/>
        </a:xfrm>
        <a:prstGeom prst="rect">
          <a:avLst/>
        </a:prstGeom>
        <a:noFill/>
        <a:ln>
          <a:noFill/>
        </a:ln>
      </xdr:spPr>
    </xdr:pic>
    <xdr:clientData/>
  </xdr:twoCellAnchor>
  <xdr:twoCellAnchor editAs="oneCell">
    <xdr:from>
      <xdr:col>14</xdr:col>
      <xdr:colOff>95250</xdr:colOff>
      <xdr:row>133</xdr:row>
      <xdr:rowOff>142875</xdr:rowOff>
    </xdr:from>
    <xdr:to>
      <xdr:col>15</xdr:col>
      <xdr:colOff>38099</xdr:colOff>
      <xdr:row>137</xdr:row>
      <xdr:rowOff>151765</xdr:rowOff>
    </xdr:to>
    <xdr:pic>
      <xdr:nvPicPr>
        <xdr:cNvPr id="200" name="Imagen 199" descr="C:\Users\138803\OneDrive - UPV EHU\Escritorio\DFB\SbN\Pictogramas SBN\REGULACION_polinizacion.png"/>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725400" y="26203275"/>
          <a:ext cx="733425" cy="751840"/>
        </a:xfrm>
        <a:prstGeom prst="rect">
          <a:avLst/>
        </a:prstGeom>
        <a:noFill/>
        <a:ln>
          <a:noFill/>
        </a:ln>
      </xdr:spPr>
    </xdr:pic>
    <xdr:clientData/>
  </xdr:twoCellAnchor>
  <xdr:twoCellAnchor editAs="oneCell">
    <xdr:from>
      <xdr:col>15</xdr:col>
      <xdr:colOff>133350</xdr:colOff>
      <xdr:row>133</xdr:row>
      <xdr:rowOff>104775</xdr:rowOff>
    </xdr:from>
    <xdr:to>
      <xdr:col>16</xdr:col>
      <xdr:colOff>142876</xdr:colOff>
      <xdr:row>137</xdr:row>
      <xdr:rowOff>171450</xdr:rowOff>
    </xdr:to>
    <xdr:pic>
      <xdr:nvPicPr>
        <xdr:cNvPr id="202" name="Imagen 201" descr="C:\Users\138803\OneDrive - UPV EHU\Escritorio\DFB\SbN\Pictogramas SBN\CULTURALES_recreo.png"/>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3554075" y="26165175"/>
          <a:ext cx="800100" cy="809625"/>
        </a:xfrm>
        <a:prstGeom prst="rect">
          <a:avLst/>
        </a:prstGeom>
        <a:noFill/>
        <a:ln>
          <a:noFill/>
        </a:ln>
      </xdr:spPr>
    </xdr:pic>
    <xdr:clientData/>
  </xdr:twoCellAnchor>
  <xdr:twoCellAnchor editAs="oneCell">
    <xdr:from>
      <xdr:col>0</xdr:col>
      <xdr:colOff>97972</xdr:colOff>
      <xdr:row>142</xdr:row>
      <xdr:rowOff>20411</xdr:rowOff>
    </xdr:from>
    <xdr:to>
      <xdr:col>1</xdr:col>
      <xdr:colOff>1787978</xdr:colOff>
      <xdr:row>149</xdr:row>
      <xdr:rowOff>1814</xdr:rowOff>
    </xdr:to>
    <xdr:pic>
      <xdr:nvPicPr>
        <xdr:cNvPr id="220" name="Imagen 219" descr="BNB0677_10"/>
        <xdr:cNvPicPr/>
      </xdr:nvPicPr>
      <xdr:blipFill>
        <a:blip xmlns:r="http://schemas.openxmlformats.org/officeDocument/2006/relationships" r:embed="rId22" cstate="print"/>
        <a:srcRect/>
        <a:stretch>
          <a:fillRect/>
        </a:stretch>
      </xdr:blipFill>
      <xdr:spPr bwMode="auto">
        <a:xfrm>
          <a:off x="97972" y="28519211"/>
          <a:ext cx="1885949" cy="1530803"/>
        </a:xfrm>
        <a:prstGeom prst="rect">
          <a:avLst/>
        </a:prstGeom>
        <a:noFill/>
        <a:ln w="9525">
          <a:solidFill>
            <a:schemeClr val="tx1"/>
          </a:solidFill>
          <a:miter lim="800000"/>
          <a:headEnd/>
          <a:tailEnd/>
        </a:ln>
      </xdr:spPr>
    </xdr:pic>
    <xdr:clientData/>
  </xdr:twoCellAnchor>
  <xdr:twoCellAnchor editAs="oneCell">
    <xdr:from>
      <xdr:col>0</xdr:col>
      <xdr:colOff>101849</xdr:colOff>
      <xdr:row>166</xdr:row>
      <xdr:rowOff>85725</xdr:rowOff>
    </xdr:from>
    <xdr:to>
      <xdr:col>1</xdr:col>
      <xdr:colOff>1840842</xdr:colOff>
      <xdr:row>172</xdr:row>
      <xdr:rowOff>163626</xdr:rowOff>
    </xdr:to>
    <xdr:pic>
      <xdr:nvPicPr>
        <xdr:cNvPr id="231" name="Imagen 230" descr="F:\Banco FOTOS\Selección\Viñedos.jpg"/>
        <xdr:cNvPicPr/>
      </xdr:nvPicPr>
      <xdr:blipFill>
        <a:blip xmlns:r="http://schemas.openxmlformats.org/officeDocument/2006/relationships" r:embed="rId23" cstate="print"/>
        <a:srcRect/>
        <a:stretch>
          <a:fillRect/>
        </a:stretch>
      </xdr:blipFill>
      <xdr:spPr bwMode="auto">
        <a:xfrm>
          <a:off x="101849" y="33439554"/>
          <a:ext cx="1934936" cy="1601901"/>
        </a:xfrm>
        <a:prstGeom prst="rect">
          <a:avLst/>
        </a:prstGeom>
        <a:noFill/>
        <a:ln w="9525">
          <a:solidFill>
            <a:schemeClr val="tx1"/>
          </a:solidFill>
          <a:miter lim="800000"/>
          <a:headEnd/>
          <a:tailEnd/>
        </a:ln>
      </xdr:spPr>
    </xdr:pic>
    <xdr:clientData/>
  </xdr:twoCellAnchor>
  <xdr:twoCellAnchor editAs="oneCell">
    <xdr:from>
      <xdr:col>14</xdr:col>
      <xdr:colOff>114301</xdr:colOff>
      <xdr:row>143</xdr:row>
      <xdr:rowOff>95250</xdr:rowOff>
    </xdr:from>
    <xdr:to>
      <xdr:col>15</xdr:col>
      <xdr:colOff>123825</xdr:colOff>
      <xdr:row>146</xdr:row>
      <xdr:rowOff>122465</xdr:rowOff>
    </xdr:to>
    <xdr:pic>
      <xdr:nvPicPr>
        <xdr:cNvPr id="233" name="Imagen 232" descr="C:\Users\138803\AppData\Local\Microsoft\Windows\INetCache\Content.Word\ABASTECIMIENTO_materias primas biologicas.png"/>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2744451" y="27889200"/>
          <a:ext cx="800100" cy="771525"/>
        </a:xfrm>
        <a:prstGeom prst="rect">
          <a:avLst/>
        </a:prstGeom>
        <a:noFill/>
        <a:ln>
          <a:noFill/>
        </a:ln>
      </xdr:spPr>
    </xdr:pic>
    <xdr:clientData/>
  </xdr:twoCellAnchor>
  <xdr:twoCellAnchor editAs="oneCell">
    <xdr:from>
      <xdr:col>14</xdr:col>
      <xdr:colOff>114300</xdr:colOff>
      <xdr:row>167</xdr:row>
      <xdr:rowOff>114300</xdr:rowOff>
    </xdr:from>
    <xdr:to>
      <xdr:col>15</xdr:col>
      <xdr:colOff>83819</xdr:colOff>
      <xdr:row>170</xdr:row>
      <xdr:rowOff>46356</xdr:rowOff>
    </xdr:to>
    <xdr:pic>
      <xdr:nvPicPr>
        <xdr:cNvPr id="235" name="Imagen 234" descr="C:\Users\138803\OneDrive - UPV EHU\Escritorio\DFB\SbN\Pictogramas SBN\ABASTECIMIENTO_alimentos.png"/>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2649200" y="33280350"/>
          <a:ext cx="760095" cy="779780"/>
        </a:xfrm>
        <a:prstGeom prst="rect">
          <a:avLst/>
        </a:prstGeom>
        <a:noFill/>
        <a:ln>
          <a:noFill/>
        </a:ln>
      </xdr:spPr>
    </xdr:pic>
    <xdr:clientData/>
  </xdr:twoCellAnchor>
  <xdr:twoCellAnchor editAs="oneCell">
    <xdr:from>
      <xdr:col>0</xdr:col>
      <xdr:colOff>98958</xdr:colOff>
      <xdr:row>200</xdr:row>
      <xdr:rowOff>2381</xdr:rowOff>
    </xdr:from>
    <xdr:to>
      <xdr:col>1</xdr:col>
      <xdr:colOff>1824855</xdr:colOff>
      <xdr:row>206</xdr:row>
      <xdr:rowOff>145256</xdr:rowOff>
    </xdr:to>
    <xdr:pic>
      <xdr:nvPicPr>
        <xdr:cNvPr id="248" name="Imagen 247" descr="IMG_20191127_171246"/>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8958" y="40562552"/>
          <a:ext cx="1921840" cy="1394732"/>
        </a:xfrm>
        <a:prstGeom prst="rect">
          <a:avLst/>
        </a:prstGeom>
        <a:noFill/>
        <a:ln>
          <a:solidFill>
            <a:schemeClr val="tx1"/>
          </a:solidFill>
        </a:ln>
      </xdr:spPr>
    </xdr:pic>
    <xdr:clientData/>
  </xdr:twoCellAnchor>
  <xdr:twoCellAnchor editAs="oneCell">
    <xdr:from>
      <xdr:col>0</xdr:col>
      <xdr:colOff>75996</xdr:colOff>
      <xdr:row>302</xdr:row>
      <xdr:rowOff>130628</xdr:rowOff>
    </xdr:from>
    <xdr:to>
      <xdr:col>1</xdr:col>
      <xdr:colOff>1828798</xdr:colOff>
      <xdr:row>308</xdr:row>
      <xdr:rowOff>188321</xdr:rowOff>
    </xdr:to>
    <xdr:pic>
      <xdr:nvPicPr>
        <xdr:cNvPr id="249" name="Imagen 248" descr="Fachada vegetal del Palacio de Congresos de Vitoria Gasteiz ..."/>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t="7658" b="20414"/>
        <a:stretch/>
      </xdr:blipFill>
      <xdr:spPr bwMode="auto">
        <a:xfrm>
          <a:off x="75996" y="61014428"/>
          <a:ext cx="1948745" cy="1382485"/>
        </a:xfrm>
        <a:prstGeom prst="rect">
          <a:avLst/>
        </a:prstGeom>
        <a:noFill/>
        <a:ln>
          <a:solidFill>
            <a:schemeClr val="tx1"/>
          </a:solidFill>
        </a:ln>
        <a:extLst>
          <a:ext uri="{53640926-AAD7-44D8-BBD7-CCE9431645EC}">
            <a14:shadowObscured xmlns:a14="http://schemas.microsoft.com/office/drawing/2010/main"/>
          </a:ext>
        </a:extLst>
      </xdr:spPr>
    </xdr:pic>
    <xdr:clientData/>
  </xdr:twoCellAnchor>
  <xdr:twoCellAnchor editAs="oneCell">
    <xdr:from>
      <xdr:col>0</xdr:col>
      <xdr:colOff>60383</xdr:colOff>
      <xdr:row>334</xdr:row>
      <xdr:rowOff>61779</xdr:rowOff>
    </xdr:from>
    <xdr:to>
      <xdr:col>1</xdr:col>
      <xdr:colOff>1850571</xdr:colOff>
      <xdr:row>340</xdr:row>
      <xdr:rowOff>117364</xdr:rowOff>
    </xdr:to>
    <xdr:pic>
      <xdr:nvPicPr>
        <xdr:cNvPr id="251" name="Imagen 250" descr="D:\V5017\Fotos\Fotos_Movil_febrero_2021\IMG_20200901_151521.jpg"/>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0383" y="67368150"/>
          <a:ext cx="1986131" cy="1438070"/>
        </a:xfrm>
        <a:prstGeom prst="rect">
          <a:avLst/>
        </a:prstGeom>
        <a:noFill/>
        <a:ln>
          <a:solidFill>
            <a:schemeClr val="tx1"/>
          </a:solidFill>
        </a:ln>
      </xdr:spPr>
    </xdr:pic>
    <xdr:clientData/>
  </xdr:twoCellAnchor>
  <xdr:oneCellAnchor>
    <xdr:from>
      <xdr:col>14</xdr:col>
      <xdr:colOff>114300</xdr:colOff>
      <xdr:row>185</xdr:row>
      <xdr:rowOff>38100</xdr:rowOff>
    </xdr:from>
    <xdr:ext cx="742950" cy="762000"/>
    <xdr:pic>
      <xdr:nvPicPr>
        <xdr:cNvPr id="261" name="Imagen 260"/>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744450" y="4552950"/>
          <a:ext cx="742950" cy="762000"/>
        </a:xfrm>
        <a:prstGeom prst="rect">
          <a:avLst/>
        </a:prstGeom>
      </xdr:spPr>
    </xdr:pic>
    <xdr:clientData/>
  </xdr:oneCellAnchor>
  <xdr:oneCellAnchor>
    <xdr:from>
      <xdr:col>16</xdr:col>
      <xdr:colOff>152400</xdr:colOff>
      <xdr:row>185</xdr:row>
      <xdr:rowOff>66675</xdr:rowOff>
    </xdr:from>
    <xdr:ext cx="752475" cy="772160"/>
    <xdr:pic>
      <xdr:nvPicPr>
        <xdr:cNvPr id="262" name="Imagen 26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363700" y="4581525"/>
          <a:ext cx="752475" cy="772160"/>
        </a:xfrm>
        <a:prstGeom prst="rect">
          <a:avLst/>
        </a:prstGeom>
      </xdr:spPr>
    </xdr:pic>
    <xdr:clientData/>
  </xdr:oneCellAnchor>
  <xdr:oneCellAnchor>
    <xdr:from>
      <xdr:col>15</xdr:col>
      <xdr:colOff>123825</xdr:colOff>
      <xdr:row>185</xdr:row>
      <xdr:rowOff>47625</xdr:rowOff>
    </xdr:from>
    <xdr:ext cx="762000" cy="763905"/>
    <xdr:pic>
      <xdr:nvPicPr>
        <xdr:cNvPr id="263" name="Imagen 262"/>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3544550" y="4562475"/>
          <a:ext cx="762000" cy="763905"/>
        </a:xfrm>
        <a:prstGeom prst="rect">
          <a:avLst/>
        </a:prstGeom>
      </xdr:spPr>
    </xdr:pic>
    <xdr:clientData/>
  </xdr:oneCellAnchor>
  <xdr:oneCellAnchor>
    <xdr:from>
      <xdr:col>14</xdr:col>
      <xdr:colOff>114300</xdr:colOff>
      <xdr:row>189</xdr:row>
      <xdr:rowOff>19050</xdr:rowOff>
    </xdr:from>
    <xdr:ext cx="760730" cy="781050"/>
    <xdr:pic>
      <xdr:nvPicPr>
        <xdr:cNvPr id="264" name="Imagen 263" descr="C:\Users\138803\OneDrive - UPV EHU\Escritorio\DFB\SbN\Pictogramas SBN\REGULACION_regulacion ciclo hidrologico.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744450" y="5553075"/>
          <a:ext cx="760730" cy="781050"/>
        </a:xfrm>
        <a:prstGeom prst="rect">
          <a:avLst/>
        </a:prstGeom>
        <a:noFill/>
        <a:ln>
          <a:noFill/>
        </a:ln>
      </xdr:spPr>
    </xdr:pic>
    <xdr:clientData/>
  </xdr:oneCellAnchor>
  <xdr:oneCellAnchor>
    <xdr:from>
      <xdr:col>15</xdr:col>
      <xdr:colOff>114300</xdr:colOff>
      <xdr:row>189</xdr:row>
      <xdr:rowOff>19050</xdr:rowOff>
    </xdr:from>
    <xdr:ext cx="800100" cy="800100"/>
    <xdr:pic>
      <xdr:nvPicPr>
        <xdr:cNvPr id="265" name="Imagen 264" descr="C:\Users\138803\OneDrive - UPV EHU\Escritorio\DFB\SbN\Pictogramas SBN\REGULACIÓN_PROTECCION COSTERA_alta resolucion.pn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35025" y="5553075"/>
          <a:ext cx="800100" cy="800100"/>
        </a:xfrm>
        <a:prstGeom prst="rect">
          <a:avLst/>
        </a:prstGeom>
        <a:noFill/>
        <a:ln>
          <a:noFill/>
        </a:ln>
      </xdr:spPr>
    </xdr:pic>
    <xdr:clientData/>
  </xdr:oneCellAnchor>
  <xdr:oneCellAnchor>
    <xdr:from>
      <xdr:col>16</xdr:col>
      <xdr:colOff>195942</xdr:colOff>
      <xdr:row>189</xdr:row>
      <xdr:rowOff>19050</xdr:rowOff>
    </xdr:from>
    <xdr:ext cx="781050" cy="781050"/>
    <xdr:pic>
      <xdr:nvPicPr>
        <xdr:cNvPr id="266" name="Imagen 265"/>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5827828" y="38445621"/>
          <a:ext cx="781050" cy="781050"/>
        </a:xfrm>
        <a:prstGeom prst="rect">
          <a:avLst/>
        </a:prstGeom>
      </xdr:spPr>
    </xdr:pic>
    <xdr:clientData/>
  </xdr:oneCellAnchor>
  <xdr:oneCellAnchor>
    <xdr:from>
      <xdr:col>14</xdr:col>
      <xdr:colOff>114300</xdr:colOff>
      <xdr:row>193</xdr:row>
      <xdr:rowOff>142875</xdr:rowOff>
    </xdr:from>
    <xdr:ext cx="742950" cy="761365"/>
    <xdr:pic>
      <xdr:nvPicPr>
        <xdr:cNvPr id="267" name="Imagen 266"/>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44450" y="6400800"/>
          <a:ext cx="742950" cy="761365"/>
        </a:xfrm>
        <a:prstGeom prst="rect">
          <a:avLst/>
        </a:prstGeom>
      </xdr:spPr>
    </xdr:pic>
    <xdr:clientData/>
  </xdr:oneCellAnchor>
  <xdr:twoCellAnchor editAs="oneCell">
    <xdr:from>
      <xdr:col>14</xdr:col>
      <xdr:colOff>104775</xdr:colOff>
      <xdr:row>32</xdr:row>
      <xdr:rowOff>66675</xdr:rowOff>
    </xdr:from>
    <xdr:to>
      <xdr:col>15</xdr:col>
      <xdr:colOff>114299</xdr:colOff>
      <xdr:row>36</xdr:row>
      <xdr:rowOff>123826</xdr:rowOff>
    </xdr:to>
    <xdr:pic>
      <xdr:nvPicPr>
        <xdr:cNvPr id="269" name="Imagen 268" descr="C:\Users\138803\OneDrive - UPV EHU\Escritorio\DFB\SbN\Pictogramas SBN\CULTURALES_recreo.png"/>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734925" y="6257925"/>
          <a:ext cx="800100" cy="809625"/>
        </a:xfrm>
        <a:prstGeom prst="rect">
          <a:avLst/>
        </a:prstGeom>
        <a:noFill/>
        <a:ln>
          <a:noFill/>
        </a:ln>
      </xdr:spPr>
    </xdr:pic>
    <xdr:clientData/>
  </xdr:twoCellAnchor>
  <xdr:twoCellAnchor editAs="oneCell">
    <xdr:from>
      <xdr:col>14</xdr:col>
      <xdr:colOff>133350</xdr:colOff>
      <xdr:row>24</xdr:row>
      <xdr:rowOff>104775</xdr:rowOff>
    </xdr:from>
    <xdr:to>
      <xdr:col>15</xdr:col>
      <xdr:colOff>57149</xdr:colOff>
      <xdr:row>27</xdr:row>
      <xdr:rowOff>49711</xdr:rowOff>
    </xdr:to>
    <xdr:pic>
      <xdr:nvPicPr>
        <xdr:cNvPr id="270" name="Imagen 269" descr="C:\Users\138803\OneDrive - UPV EHU\Escritorio\DFB\SbN\Pictogramas SBN\ABASTECIMIENTO_alimentos.pn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2763500" y="4619625"/>
          <a:ext cx="714375" cy="732790"/>
        </a:xfrm>
        <a:prstGeom prst="rect">
          <a:avLst/>
        </a:prstGeom>
        <a:noFill/>
        <a:ln>
          <a:noFill/>
        </a:ln>
      </xdr:spPr>
    </xdr:pic>
    <xdr:clientData/>
  </xdr:twoCellAnchor>
  <xdr:twoCellAnchor editAs="oneCell">
    <xdr:from>
      <xdr:col>16</xdr:col>
      <xdr:colOff>238125</xdr:colOff>
      <xdr:row>27</xdr:row>
      <xdr:rowOff>190500</xdr:rowOff>
    </xdr:from>
    <xdr:to>
      <xdr:col>16</xdr:col>
      <xdr:colOff>981075</xdr:colOff>
      <xdr:row>32</xdr:row>
      <xdr:rowOff>28575</xdr:rowOff>
    </xdr:to>
    <xdr:pic>
      <xdr:nvPicPr>
        <xdr:cNvPr id="271" name="Imagen 270" descr="C:\Users\138803\OneDrive - UPV EHU\Escritorio\DFB\SbN\Pictogramas SBN\REGULACIÓN perturbaciones naturales_definitivo.png"/>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4449425" y="5438775"/>
          <a:ext cx="742950" cy="781050"/>
        </a:xfrm>
        <a:prstGeom prst="rect">
          <a:avLst/>
        </a:prstGeom>
        <a:noFill/>
        <a:ln>
          <a:noFill/>
        </a:ln>
      </xdr:spPr>
    </xdr:pic>
    <xdr:clientData/>
  </xdr:twoCellAnchor>
  <xdr:oneCellAnchor>
    <xdr:from>
      <xdr:col>14</xdr:col>
      <xdr:colOff>76200</xdr:colOff>
      <xdr:row>200</xdr:row>
      <xdr:rowOff>104775</xdr:rowOff>
    </xdr:from>
    <xdr:ext cx="742950" cy="762000"/>
    <xdr:pic>
      <xdr:nvPicPr>
        <xdr:cNvPr id="293" name="Imagen 292"/>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706350" y="14087475"/>
          <a:ext cx="742950" cy="762000"/>
        </a:xfrm>
        <a:prstGeom prst="rect">
          <a:avLst/>
        </a:prstGeom>
      </xdr:spPr>
    </xdr:pic>
    <xdr:clientData/>
  </xdr:oneCellAnchor>
  <xdr:oneCellAnchor>
    <xdr:from>
      <xdr:col>15</xdr:col>
      <xdr:colOff>174171</xdr:colOff>
      <xdr:row>200</xdr:row>
      <xdr:rowOff>121103</xdr:rowOff>
    </xdr:from>
    <xdr:ext cx="762000" cy="763905"/>
    <xdr:pic>
      <xdr:nvPicPr>
        <xdr:cNvPr id="294" name="Imagen 293"/>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5022285" y="40681274"/>
          <a:ext cx="762000" cy="763905"/>
        </a:xfrm>
        <a:prstGeom prst="rect">
          <a:avLst/>
        </a:prstGeom>
      </xdr:spPr>
    </xdr:pic>
    <xdr:clientData/>
  </xdr:oneCellAnchor>
  <xdr:oneCellAnchor>
    <xdr:from>
      <xdr:col>16</xdr:col>
      <xdr:colOff>209550</xdr:colOff>
      <xdr:row>200</xdr:row>
      <xdr:rowOff>133349</xdr:rowOff>
    </xdr:from>
    <xdr:ext cx="760730" cy="781050"/>
    <xdr:pic>
      <xdr:nvPicPr>
        <xdr:cNvPr id="295" name="Imagen 294" descr="C:\Users\138803\OneDrive - UPV EHU\Escritorio\DFB\SbN\Pictogramas SBN\REGULACION_regulacion ciclo hidrologico.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841436" y="40693520"/>
          <a:ext cx="760730" cy="781050"/>
        </a:xfrm>
        <a:prstGeom prst="rect">
          <a:avLst/>
        </a:prstGeom>
        <a:noFill/>
        <a:ln>
          <a:noFill/>
        </a:ln>
      </xdr:spPr>
    </xdr:pic>
    <xdr:clientData/>
  </xdr:oneCellAnchor>
  <xdr:oneCellAnchor>
    <xdr:from>
      <xdr:col>14</xdr:col>
      <xdr:colOff>66675</xdr:colOff>
      <xdr:row>204</xdr:row>
      <xdr:rowOff>47625</xdr:rowOff>
    </xdr:from>
    <xdr:ext cx="800100" cy="800100"/>
    <xdr:pic>
      <xdr:nvPicPr>
        <xdr:cNvPr id="296" name="Imagen 295" descr="C:\Users\138803\OneDrive - UPV EHU\Escritorio\DFB\SbN\Pictogramas SBN\REGULACIÓN_PROTECCION COSTERA_alta resolucion.pn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696825" y="14897100"/>
          <a:ext cx="800100" cy="800100"/>
        </a:xfrm>
        <a:prstGeom prst="rect">
          <a:avLst/>
        </a:prstGeom>
        <a:noFill/>
        <a:ln>
          <a:noFill/>
        </a:ln>
      </xdr:spPr>
    </xdr:pic>
    <xdr:clientData/>
  </xdr:oneCellAnchor>
  <xdr:oneCellAnchor>
    <xdr:from>
      <xdr:col>15</xdr:col>
      <xdr:colOff>114299</xdr:colOff>
      <xdr:row>204</xdr:row>
      <xdr:rowOff>53069</xdr:rowOff>
    </xdr:from>
    <xdr:ext cx="781050" cy="781050"/>
    <xdr:pic>
      <xdr:nvPicPr>
        <xdr:cNvPr id="297" name="Imagen 296"/>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962413" y="41484098"/>
          <a:ext cx="781050" cy="781050"/>
        </a:xfrm>
        <a:prstGeom prst="rect">
          <a:avLst/>
        </a:prstGeom>
      </xdr:spPr>
    </xdr:pic>
    <xdr:clientData/>
  </xdr:oneCellAnchor>
  <xdr:oneCellAnchor>
    <xdr:from>
      <xdr:col>14</xdr:col>
      <xdr:colOff>62592</xdr:colOff>
      <xdr:row>208</xdr:row>
      <xdr:rowOff>123825</xdr:rowOff>
    </xdr:from>
    <xdr:ext cx="742950" cy="761365"/>
    <xdr:pic>
      <xdr:nvPicPr>
        <xdr:cNvPr id="298" name="Imagen 297"/>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116049" y="42316854"/>
          <a:ext cx="742950" cy="761365"/>
        </a:xfrm>
        <a:prstGeom prst="rect">
          <a:avLst/>
        </a:prstGeom>
      </xdr:spPr>
    </xdr:pic>
    <xdr:clientData/>
  </xdr:oneCellAnchor>
  <xdr:twoCellAnchor editAs="oneCell">
    <xdr:from>
      <xdr:col>0</xdr:col>
      <xdr:colOff>113616</xdr:colOff>
      <xdr:row>184</xdr:row>
      <xdr:rowOff>217281</xdr:rowOff>
    </xdr:from>
    <xdr:to>
      <xdr:col>1</xdr:col>
      <xdr:colOff>1841726</xdr:colOff>
      <xdr:row>191</xdr:row>
      <xdr:rowOff>28574</xdr:rowOff>
    </xdr:to>
    <xdr:pic>
      <xdr:nvPicPr>
        <xdr:cNvPr id="300" name="Imagen 299" descr="Bilbao.eus, InfoBilbao, News, EL ESTANQUE DEL PARQUE EUROPA DE BILBAO UN  EJEMPLO DE NATURALIZACIÓN EN EL ENTORNO URBANO SEGÚN LA UNESCO"/>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flipH="1">
          <a:off x="113616" y="37391995"/>
          <a:ext cx="1924053" cy="143326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14</xdr:col>
      <xdr:colOff>66675</xdr:colOff>
      <xdr:row>215</xdr:row>
      <xdr:rowOff>57150</xdr:rowOff>
    </xdr:from>
    <xdr:ext cx="742950" cy="762000"/>
    <xdr:pic>
      <xdr:nvPicPr>
        <xdr:cNvPr id="308" name="Imagen 307"/>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668250" y="43091100"/>
          <a:ext cx="742950" cy="762000"/>
        </a:xfrm>
        <a:prstGeom prst="rect">
          <a:avLst/>
        </a:prstGeom>
      </xdr:spPr>
    </xdr:pic>
    <xdr:clientData/>
  </xdr:oneCellAnchor>
  <xdr:oneCellAnchor>
    <xdr:from>
      <xdr:col>14</xdr:col>
      <xdr:colOff>57150</xdr:colOff>
      <xdr:row>219</xdr:row>
      <xdr:rowOff>38100</xdr:rowOff>
    </xdr:from>
    <xdr:ext cx="760730" cy="781050"/>
    <xdr:pic>
      <xdr:nvPicPr>
        <xdr:cNvPr id="310" name="Imagen 309" descr="C:\Users\138803\OneDrive - UPV EHU\Escritorio\DFB\SbN\Pictogramas SBN\REGULACION_regulacion ciclo hidrologico.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658725" y="43891200"/>
          <a:ext cx="760730" cy="781050"/>
        </a:xfrm>
        <a:prstGeom prst="rect">
          <a:avLst/>
        </a:prstGeom>
        <a:noFill/>
        <a:ln>
          <a:noFill/>
        </a:ln>
      </xdr:spPr>
    </xdr:pic>
    <xdr:clientData/>
  </xdr:oneCellAnchor>
  <xdr:oneCellAnchor>
    <xdr:from>
      <xdr:col>14</xdr:col>
      <xdr:colOff>57150</xdr:colOff>
      <xdr:row>223</xdr:row>
      <xdr:rowOff>104775</xdr:rowOff>
    </xdr:from>
    <xdr:ext cx="800100" cy="800100"/>
    <xdr:pic>
      <xdr:nvPicPr>
        <xdr:cNvPr id="311" name="Imagen 310" descr="C:\Users\138803\OneDrive - UPV EHU\Escritorio\DFB\SbN\Pictogramas SBN\REGULACIÓN_PROTECCION COSTERA_alta resolucion.pn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658725" y="44710350"/>
          <a:ext cx="800100" cy="800100"/>
        </a:xfrm>
        <a:prstGeom prst="rect">
          <a:avLst/>
        </a:prstGeom>
        <a:noFill/>
        <a:ln>
          <a:noFill/>
        </a:ln>
      </xdr:spPr>
    </xdr:pic>
    <xdr:clientData/>
  </xdr:oneCellAnchor>
  <xdr:oneCellAnchor>
    <xdr:from>
      <xdr:col>16</xdr:col>
      <xdr:colOff>228600</xdr:colOff>
      <xdr:row>223</xdr:row>
      <xdr:rowOff>104775</xdr:rowOff>
    </xdr:from>
    <xdr:ext cx="781050" cy="781050"/>
    <xdr:pic>
      <xdr:nvPicPr>
        <xdr:cNvPr id="312" name="Imagen 31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411325" y="44710350"/>
          <a:ext cx="781050" cy="781050"/>
        </a:xfrm>
        <a:prstGeom prst="rect">
          <a:avLst/>
        </a:prstGeom>
      </xdr:spPr>
    </xdr:pic>
    <xdr:clientData/>
  </xdr:oneCellAnchor>
  <xdr:oneCellAnchor>
    <xdr:from>
      <xdr:col>14</xdr:col>
      <xdr:colOff>104775</xdr:colOff>
      <xdr:row>228</xdr:row>
      <xdr:rowOff>57150</xdr:rowOff>
    </xdr:from>
    <xdr:ext cx="742950" cy="761365"/>
    <xdr:pic>
      <xdr:nvPicPr>
        <xdr:cNvPr id="313" name="Imagen 312"/>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06350" y="45596175"/>
          <a:ext cx="742950" cy="761365"/>
        </a:xfrm>
        <a:prstGeom prst="rect">
          <a:avLst/>
        </a:prstGeom>
      </xdr:spPr>
    </xdr:pic>
    <xdr:clientData/>
  </xdr:oneCellAnchor>
  <xdr:oneCellAnchor>
    <xdr:from>
      <xdr:col>14</xdr:col>
      <xdr:colOff>47625</xdr:colOff>
      <xdr:row>254</xdr:row>
      <xdr:rowOff>85725</xdr:rowOff>
    </xdr:from>
    <xdr:ext cx="742950" cy="762000"/>
    <xdr:pic>
      <xdr:nvPicPr>
        <xdr:cNvPr id="328" name="Imagen 327"/>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649200" y="50615850"/>
          <a:ext cx="742950" cy="762000"/>
        </a:xfrm>
        <a:prstGeom prst="rect">
          <a:avLst/>
        </a:prstGeom>
      </xdr:spPr>
    </xdr:pic>
    <xdr:clientData/>
  </xdr:oneCellAnchor>
  <xdr:oneCellAnchor>
    <xdr:from>
      <xdr:col>15</xdr:col>
      <xdr:colOff>47625</xdr:colOff>
      <xdr:row>254</xdr:row>
      <xdr:rowOff>76200</xdr:rowOff>
    </xdr:from>
    <xdr:ext cx="762000" cy="763905"/>
    <xdr:pic>
      <xdr:nvPicPr>
        <xdr:cNvPr id="329" name="Imagen 328"/>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3439775" y="50606325"/>
          <a:ext cx="762000" cy="763905"/>
        </a:xfrm>
        <a:prstGeom prst="rect">
          <a:avLst/>
        </a:prstGeom>
      </xdr:spPr>
    </xdr:pic>
    <xdr:clientData/>
  </xdr:oneCellAnchor>
  <xdr:oneCellAnchor>
    <xdr:from>
      <xdr:col>15</xdr:col>
      <xdr:colOff>66675</xdr:colOff>
      <xdr:row>258</xdr:row>
      <xdr:rowOff>19050</xdr:rowOff>
    </xdr:from>
    <xdr:ext cx="760730" cy="781050"/>
    <xdr:pic>
      <xdr:nvPicPr>
        <xdr:cNvPr id="330" name="Imagen 329" descr="C:\Users\138803\OneDrive - UPV EHU\Escritorio\DFB\SbN\Pictogramas SBN\REGULACION_regulacion ciclo hidrologico.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458825" y="51415950"/>
          <a:ext cx="760730" cy="781050"/>
        </a:xfrm>
        <a:prstGeom prst="rect">
          <a:avLst/>
        </a:prstGeom>
        <a:noFill/>
        <a:ln>
          <a:noFill/>
        </a:ln>
      </xdr:spPr>
    </xdr:pic>
    <xdr:clientData/>
  </xdr:oneCellAnchor>
  <xdr:oneCellAnchor>
    <xdr:from>
      <xdr:col>14</xdr:col>
      <xdr:colOff>28575</xdr:colOff>
      <xdr:row>262</xdr:row>
      <xdr:rowOff>47625</xdr:rowOff>
    </xdr:from>
    <xdr:ext cx="800100" cy="800100"/>
    <xdr:pic>
      <xdr:nvPicPr>
        <xdr:cNvPr id="331" name="Imagen 330" descr="C:\Users\138803\OneDrive - UPV EHU\Escritorio\DFB\SbN\Pictogramas SBN\REGULACIÓN_PROTECCION COSTERA_alta resolucion.pn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630150" y="52197000"/>
          <a:ext cx="800100" cy="800100"/>
        </a:xfrm>
        <a:prstGeom prst="rect">
          <a:avLst/>
        </a:prstGeom>
        <a:noFill/>
        <a:ln>
          <a:noFill/>
        </a:ln>
      </xdr:spPr>
    </xdr:pic>
    <xdr:clientData/>
  </xdr:oneCellAnchor>
  <xdr:oneCellAnchor>
    <xdr:from>
      <xdr:col>16</xdr:col>
      <xdr:colOff>142875</xdr:colOff>
      <xdr:row>262</xdr:row>
      <xdr:rowOff>57150</xdr:rowOff>
    </xdr:from>
    <xdr:ext cx="781050" cy="781050"/>
    <xdr:pic>
      <xdr:nvPicPr>
        <xdr:cNvPr id="332" name="Imagen 33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325600" y="52206525"/>
          <a:ext cx="781050" cy="781050"/>
        </a:xfrm>
        <a:prstGeom prst="rect">
          <a:avLst/>
        </a:prstGeom>
      </xdr:spPr>
    </xdr:pic>
    <xdr:clientData/>
  </xdr:oneCellAnchor>
  <xdr:oneCellAnchor>
    <xdr:from>
      <xdr:col>14</xdr:col>
      <xdr:colOff>24493</xdr:colOff>
      <xdr:row>266</xdr:row>
      <xdr:rowOff>142875</xdr:rowOff>
    </xdr:from>
    <xdr:ext cx="742950" cy="761365"/>
    <xdr:pic>
      <xdr:nvPicPr>
        <xdr:cNvPr id="333" name="Imagen 332"/>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077950" y="54070704"/>
          <a:ext cx="742950" cy="761365"/>
        </a:xfrm>
        <a:prstGeom prst="rect">
          <a:avLst/>
        </a:prstGeom>
      </xdr:spPr>
    </xdr:pic>
    <xdr:clientData/>
  </xdr:oneCellAnchor>
  <xdr:oneCellAnchor>
    <xdr:from>
      <xdr:col>14</xdr:col>
      <xdr:colOff>76200</xdr:colOff>
      <xdr:row>273</xdr:row>
      <xdr:rowOff>104775</xdr:rowOff>
    </xdr:from>
    <xdr:ext cx="742950" cy="762000"/>
    <xdr:pic>
      <xdr:nvPicPr>
        <xdr:cNvPr id="334" name="Imagen 333"/>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706350" y="46310550"/>
          <a:ext cx="742950" cy="762000"/>
        </a:xfrm>
        <a:prstGeom prst="rect">
          <a:avLst/>
        </a:prstGeom>
      </xdr:spPr>
    </xdr:pic>
    <xdr:clientData/>
  </xdr:oneCellAnchor>
  <xdr:oneCellAnchor>
    <xdr:from>
      <xdr:col>14</xdr:col>
      <xdr:colOff>76200</xdr:colOff>
      <xdr:row>277</xdr:row>
      <xdr:rowOff>66675</xdr:rowOff>
    </xdr:from>
    <xdr:ext cx="742950" cy="761365"/>
    <xdr:pic>
      <xdr:nvPicPr>
        <xdr:cNvPr id="339" name="Imagen 338"/>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677775" y="54540150"/>
          <a:ext cx="742950" cy="761365"/>
        </a:xfrm>
        <a:prstGeom prst="rect">
          <a:avLst/>
        </a:prstGeom>
      </xdr:spPr>
    </xdr:pic>
    <xdr:clientData/>
  </xdr:oneCellAnchor>
  <xdr:oneCellAnchor>
    <xdr:from>
      <xdr:col>16</xdr:col>
      <xdr:colOff>152400</xdr:colOff>
      <xdr:row>288</xdr:row>
      <xdr:rowOff>47625</xdr:rowOff>
    </xdr:from>
    <xdr:ext cx="742950" cy="762000"/>
    <xdr:pic>
      <xdr:nvPicPr>
        <xdr:cNvPr id="340" name="Imagen 339"/>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335125" y="57483375"/>
          <a:ext cx="742950" cy="762000"/>
        </a:xfrm>
        <a:prstGeom prst="rect">
          <a:avLst/>
        </a:prstGeom>
      </xdr:spPr>
    </xdr:pic>
    <xdr:clientData/>
  </xdr:oneCellAnchor>
  <xdr:oneCellAnchor>
    <xdr:from>
      <xdr:col>15</xdr:col>
      <xdr:colOff>95250</xdr:colOff>
      <xdr:row>292</xdr:row>
      <xdr:rowOff>47625</xdr:rowOff>
    </xdr:from>
    <xdr:ext cx="760730" cy="781050"/>
    <xdr:pic>
      <xdr:nvPicPr>
        <xdr:cNvPr id="342" name="Imagen 341" descr="C:\Users\138803\OneDrive - UPV EHU\Escritorio\DFB\SbN\Pictogramas SBN\REGULACION_regulacion ciclo hidrologico.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487400" y="58350150"/>
          <a:ext cx="760730" cy="781050"/>
        </a:xfrm>
        <a:prstGeom prst="rect">
          <a:avLst/>
        </a:prstGeom>
        <a:noFill/>
        <a:ln>
          <a:noFill/>
        </a:ln>
      </xdr:spPr>
    </xdr:pic>
    <xdr:clientData/>
  </xdr:oneCellAnchor>
  <xdr:oneCellAnchor>
    <xdr:from>
      <xdr:col>14</xdr:col>
      <xdr:colOff>104775</xdr:colOff>
      <xdr:row>296</xdr:row>
      <xdr:rowOff>104775</xdr:rowOff>
    </xdr:from>
    <xdr:ext cx="742950" cy="761365"/>
    <xdr:pic>
      <xdr:nvPicPr>
        <xdr:cNvPr id="345" name="Imagen 344"/>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06350" y="59159775"/>
          <a:ext cx="742950" cy="761365"/>
        </a:xfrm>
        <a:prstGeom prst="rect">
          <a:avLst/>
        </a:prstGeom>
      </xdr:spPr>
    </xdr:pic>
    <xdr:clientData/>
  </xdr:oneCellAnchor>
  <xdr:oneCellAnchor>
    <xdr:from>
      <xdr:col>14</xdr:col>
      <xdr:colOff>85725</xdr:colOff>
      <xdr:row>335</xdr:row>
      <xdr:rowOff>66675</xdr:rowOff>
    </xdr:from>
    <xdr:ext cx="742950" cy="762000"/>
    <xdr:pic>
      <xdr:nvPicPr>
        <xdr:cNvPr id="358" name="Imagen 357"/>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715875" y="61131450"/>
          <a:ext cx="742950" cy="762000"/>
        </a:xfrm>
        <a:prstGeom prst="rect">
          <a:avLst/>
        </a:prstGeom>
      </xdr:spPr>
    </xdr:pic>
    <xdr:clientData/>
  </xdr:oneCellAnchor>
  <xdr:oneCellAnchor>
    <xdr:from>
      <xdr:col>16</xdr:col>
      <xdr:colOff>190500</xdr:colOff>
      <xdr:row>339</xdr:row>
      <xdr:rowOff>28575</xdr:rowOff>
    </xdr:from>
    <xdr:ext cx="781050" cy="781050"/>
    <xdr:pic>
      <xdr:nvPicPr>
        <xdr:cNvPr id="362" name="Imagen 36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401800" y="61960125"/>
          <a:ext cx="781050" cy="781050"/>
        </a:xfrm>
        <a:prstGeom prst="rect">
          <a:avLst/>
        </a:prstGeom>
      </xdr:spPr>
    </xdr:pic>
    <xdr:clientData/>
  </xdr:oneCellAnchor>
  <xdr:oneCellAnchor>
    <xdr:from>
      <xdr:col>14</xdr:col>
      <xdr:colOff>85725</xdr:colOff>
      <xdr:row>343</xdr:row>
      <xdr:rowOff>114300</xdr:rowOff>
    </xdr:from>
    <xdr:ext cx="742950" cy="761365"/>
    <xdr:pic>
      <xdr:nvPicPr>
        <xdr:cNvPr id="363" name="Imagen 362"/>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15875" y="62798325"/>
          <a:ext cx="742950" cy="761365"/>
        </a:xfrm>
        <a:prstGeom prst="rect">
          <a:avLst/>
        </a:prstGeom>
      </xdr:spPr>
    </xdr:pic>
    <xdr:clientData/>
  </xdr:oneCellAnchor>
  <xdr:twoCellAnchor editAs="oneCell">
    <xdr:from>
      <xdr:col>0</xdr:col>
      <xdr:colOff>100015</xdr:colOff>
      <xdr:row>214</xdr:row>
      <xdr:rowOff>111068</xdr:rowOff>
    </xdr:from>
    <xdr:to>
      <xdr:col>1</xdr:col>
      <xdr:colOff>1870373</xdr:colOff>
      <xdr:row>221</xdr:row>
      <xdr:rowOff>10886</xdr:rowOff>
    </xdr:to>
    <xdr:pic>
      <xdr:nvPicPr>
        <xdr:cNvPr id="365" name="Imagen 364" descr="https://fastly.4sqi.net/img/general/width960/34056247_OYUiwAGLB57YdmQu927-uABCtQJuqpDL8mu__HNHvac.jpg"/>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33257"/>
        <a:stretch/>
      </xdr:blipFill>
      <xdr:spPr bwMode="auto">
        <a:xfrm>
          <a:off x="100015" y="43457982"/>
          <a:ext cx="1966301" cy="13367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104775</xdr:colOff>
      <xdr:row>335</xdr:row>
      <xdr:rowOff>85725</xdr:rowOff>
    </xdr:from>
    <xdr:to>
      <xdr:col>16</xdr:col>
      <xdr:colOff>57151</xdr:colOff>
      <xdr:row>338</xdr:row>
      <xdr:rowOff>152401</xdr:rowOff>
    </xdr:to>
    <xdr:pic>
      <xdr:nvPicPr>
        <xdr:cNvPr id="366" name="Imagen 365" descr="C:\Users\138803\OneDrive - UPV EHU\Escritorio\DFB\SbN\Pictogramas SBN\REGULACIÓN CLIMÁTIA_definitivo.png"/>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496925" y="66836925"/>
          <a:ext cx="742950" cy="790575"/>
        </a:xfrm>
        <a:prstGeom prst="rect">
          <a:avLst/>
        </a:prstGeom>
        <a:noFill/>
        <a:ln>
          <a:noFill/>
        </a:ln>
      </xdr:spPr>
    </xdr:pic>
    <xdr:clientData/>
  </xdr:twoCellAnchor>
  <xdr:twoCellAnchor editAs="oneCell">
    <xdr:from>
      <xdr:col>16</xdr:col>
      <xdr:colOff>209550</xdr:colOff>
      <xdr:row>335</xdr:row>
      <xdr:rowOff>76200</xdr:rowOff>
    </xdr:from>
    <xdr:to>
      <xdr:col>16</xdr:col>
      <xdr:colOff>932180</xdr:colOff>
      <xdr:row>338</xdr:row>
      <xdr:rowOff>93981</xdr:rowOff>
    </xdr:to>
    <xdr:pic>
      <xdr:nvPicPr>
        <xdr:cNvPr id="368" name="Imagen 367"/>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4392275" y="66827400"/>
          <a:ext cx="722630" cy="741680"/>
        </a:xfrm>
        <a:prstGeom prst="rect">
          <a:avLst/>
        </a:prstGeom>
      </xdr:spPr>
    </xdr:pic>
    <xdr:clientData/>
  </xdr:twoCellAnchor>
  <xdr:twoCellAnchor editAs="oneCell">
    <xdr:from>
      <xdr:col>14</xdr:col>
      <xdr:colOff>66675</xdr:colOff>
      <xdr:row>339</xdr:row>
      <xdr:rowOff>28575</xdr:rowOff>
    </xdr:from>
    <xdr:to>
      <xdr:col>15</xdr:col>
      <xdr:colOff>35559</xdr:colOff>
      <xdr:row>343</xdr:row>
      <xdr:rowOff>26672</xdr:rowOff>
    </xdr:to>
    <xdr:pic>
      <xdr:nvPicPr>
        <xdr:cNvPr id="369" name="Imagen 368"/>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2696825" y="61960125"/>
          <a:ext cx="759460" cy="779145"/>
        </a:xfrm>
        <a:prstGeom prst="rect">
          <a:avLst/>
        </a:prstGeom>
      </xdr:spPr>
    </xdr:pic>
    <xdr:clientData/>
  </xdr:twoCellAnchor>
  <xdr:twoCellAnchor editAs="oneCell">
    <xdr:from>
      <xdr:col>15</xdr:col>
      <xdr:colOff>133350</xdr:colOff>
      <xdr:row>339</xdr:row>
      <xdr:rowOff>57150</xdr:rowOff>
    </xdr:from>
    <xdr:to>
      <xdr:col>16</xdr:col>
      <xdr:colOff>102871</xdr:colOff>
      <xdr:row>343</xdr:row>
      <xdr:rowOff>36197</xdr:rowOff>
    </xdr:to>
    <xdr:pic>
      <xdr:nvPicPr>
        <xdr:cNvPr id="371" name="Imagen 370"/>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3554075" y="61988700"/>
          <a:ext cx="760095" cy="760095"/>
        </a:xfrm>
        <a:prstGeom prst="rect">
          <a:avLst/>
        </a:prstGeom>
      </xdr:spPr>
    </xdr:pic>
    <xdr:clientData/>
  </xdr:twoCellAnchor>
  <xdr:twoCellAnchor editAs="oneCell">
    <xdr:from>
      <xdr:col>15</xdr:col>
      <xdr:colOff>133349</xdr:colOff>
      <xdr:row>215</xdr:row>
      <xdr:rowOff>57150</xdr:rowOff>
    </xdr:from>
    <xdr:to>
      <xdr:col>16</xdr:col>
      <xdr:colOff>59690</xdr:colOff>
      <xdr:row>218</xdr:row>
      <xdr:rowOff>133350</xdr:rowOff>
    </xdr:to>
    <xdr:pic>
      <xdr:nvPicPr>
        <xdr:cNvPr id="372" name="Imagen 37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3525499" y="43091100"/>
          <a:ext cx="716915" cy="714375"/>
        </a:xfrm>
        <a:prstGeom prst="rect">
          <a:avLst/>
        </a:prstGeom>
      </xdr:spPr>
    </xdr:pic>
    <xdr:clientData/>
  </xdr:twoCellAnchor>
  <xdr:twoCellAnchor editAs="oneCell">
    <xdr:from>
      <xdr:col>16</xdr:col>
      <xdr:colOff>152400</xdr:colOff>
      <xdr:row>215</xdr:row>
      <xdr:rowOff>47625</xdr:rowOff>
    </xdr:from>
    <xdr:to>
      <xdr:col>16</xdr:col>
      <xdr:colOff>908685</xdr:colOff>
      <xdr:row>218</xdr:row>
      <xdr:rowOff>152400</xdr:rowOff>
    </xdr:to>
    <xdr:pic>
      <xdr:nvPicPr>
        <xdr:cNvPr id="373" name="Imagen 372"/>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4335125" y="43081575"/>
          <a:ext cx="756285" cy="742950"/>
        </a:xfrm>
        <a:prstGeom prst="rect">
          <a:avLst/>
        </a:prstGeom>
      </xdr:spPr>
    </xdr:pic>
    <xdr:clientData/>
  </xdr:twoCellAnchor>
  <xdr:twoCellAnchor editAs="oneCell">
    <xdr:from>
      <xdr:col>15</xdr:col>
      <xdr:colOff>95251</xdr:colOff>
      <xdr:row>219</xdr:row>
      <xdr:rowOff>19049</xdr:rowOff>
    </xdr:from>
    <xdr:to>
      <xdr:col>16</xdr:col>
      <xdr:colOff>123827</xdr:colOff>
      <xdr:row>223</xdr:row>
      <xdr:rowOff>90169</xdr:rowOff>
    </xdr:to>
    <xdr:pic>
      <xdr:nvPicPr>
        <xdr:cNvPr id="375" name="Imagen 374"/>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3487401" y="43872149"/>
          <a:ext cx="819150" cy="823595"/>
        </a:xfrm>
        <a:prstGeom prst="rect">
          <a:avLst/>
        </a:prstGeom>
      </xdr:spPr>
    </xdr:pic>
    <xdr:clientData/>
  </xdr:twoCellAnchor>
  <xdr:twoCellAnchor editAs="oneCell">
    <xdr:from>
      <xdr:col>16</xdr:col>
      <xdr:colOff>180975</xdr:colOff>
      <xdr:row>219</xdr:row>
      <xdr:rowOff>28575</xdr:rowOff>
    </xdr:from>
    <xdr:to>
      <xdr:col>16</xdr:col>
      <xdr:colOff>942975</xdr:colOff>
      <xdr:row>223</xdr:row>
      <xdr:rowOff>57150</xdr:rowOff>
    </xdr:to>
    <xdr:pic>
      <xdr:nvPicPr>
        <xdr:cNvPr id="377" name="Imagen 376"/>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4363700" y="43881675"/>
          <a:ext cx="762000" cy="781050"/>
        </a:xfrm>
        <a:prstGeom prst="rect">
          <a:avLst/>
        </a:prstGeom>
      </xdr:spPr>
    </xdr:pic>
    <xdr:clientData/>
  </xdr:twoCellAnchor>
  <xdr:twoCellAnchor editAs="oneCell">
    <xdr:from>
      <xdr:col>15</xdr:col>
      <xdr:colOff>133349</xdr:colOff>
      <xdr:row>223</xdr:row>
      <xdr:rowOff>123825</xdr:rowOff>
    </xdr:from>
    <xdr:to>
      <xdr:col>16</xdr:col>
      <xdr:colOff>165100</xdr:colOff>
      <xdr:row>227</xdr:row>
      <xdr:rowOff>152400</xdr:rowOff>
    </xdr:to>
    <xdr:pic>
      <xdr:nvPicPr>
        <xdr:cNvPr id="379" name="Imagen 378"/>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3525499" y="44729400"/>
          <a:ext cx="822325" cy="771525"/>
        </a:xfrm>
        <a:prstGeom prst="rect">
          <a:avLst/>
        </a:prstGeom>
      </xdr:spPr>
    </xdr:pic>
    <xdr:clientData/>
  </xdr:twoCellAnchor>
  <xdr:twoCellAnchor editAs="oneCell">
    <xdr:from>
      <xdr:col>0</xdr:col>
      <xdr:colOff>116295</xdr:colOff>
      <xdr:row>272</xdr:row>
      <xdr:rowOff>73853</xdr:rowOff>
    </xdr:from>
    <xdr:to>
      <xdr:col>1</xdr:col>
      <xdr:colOff>1829820</xdr:colOff>
      <xdr:row>277</xdr:row>
      <xdr:rowOff>130629</xdr:rowOff>
    </xdr:to>
    <xdr:pic>
      <xdr:nvPicPr>
        <xdr:cNvPr id="380" name="Imagen 379" descr="Circulación de vehículos en la nueva rotonda de Itxasmendi.&#10;/"/>
        <xdr:cNvPicPr>
          <a:picLocks noChangeAspect="1" noChangeArrowheads="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12178" t="15158" r="835" b="18489"/>
        <a:stretch/>
      </xdr:blipFill>
      <xdr:spPr bwMode="auto">
        <a:xfrm>
          <a:off x="116295" y="54883424"/>
          <a:ext cx="1909468" cy="119977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110218</xdr:colOff>
      <xdr:row>72</xdr:row>
      <xdr:rowOff>95250</xdr:rowOff>
    </xdr:from>
    <xdr:to>
      <xdr:col>16</xdr:col>
      <xdr:colOff>130629</xdr:colOff>
      <xdr:row>76</xdr:row>
      <xdr:rowOff>43542</xdr:rowOff>
    </xdr:to>
    <xdr:pic>
      <xdr:nvPicPr>
        <xdr:cNvPr id="381" name="Imagen 380" descr="C:\Users\138803\OneDrive - UPV EHU\Escritorio\DFB\SbN\Pictogramas SBN\REGULACION_,mantenimiento de la fertilidad del suelo.png"/>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958332" y="14529707"/>
          <a:ext cx="804182" cy="819150"/>
        </a:xfrm>
        <a:prstGeom prst="rect">
          <a:avLst/>
        </a:prstGeom>
        <a:noFill/>
        <a:ln>
          <a:noFill/>
        </a:ln>
      </xdr:spPr>
    </xdr:pic>
    <xdr:clientData/>
  </xdr:twoCellAnchor>
  <xdr:twoCellAnchor editAs="oneCell">
    <xdr:from>
      <xdr:col>14</xdr:col>
      <xdr:colOff>57150</xdr:colOff>
      <xdr:row>76</xdr:row>
      <xdr:rowOff>57150</xdr:rowOff>
    </xdr:from>
    <xdr:to>
      <xdr:col>15</xdr:col>
      <xdr:colOff>9524</xdr:colOff>
      <xdr:row>80</xdr:row>
      <xdr:rowOff>38100</xdr:rowOff>
    </xdr:to>
    <xdr:pic>
      <xdr:nvPicPr>
        <xdr:cNvPr id="382" name="Imagen 381" descr="C:\Users\138803\OneDrive - UPV EHU\Escritorio\DFB\SbN\Pictogramas SBN\REGULACIÓN perturbaciones naturales_definitivo.png"/>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658725" y="15020925"/>
          <a:ext cx="742950" cy="733425"/>
        </a:xfrm>
        <a:prstGeom prst="rect">
          <a:avLst/>
        </a:prstGeom>
        <a:noFill/>
        <a:ln>
          <a:noFill/>
        </a:ln>
      </xdr:spPr>
    </xdr:pic>
    <xdr:clientData/>
  </xdr:twoCellAnchor>
  <xdr:twoCellAnchor editAs="oneCell">
    <xdr:from>
      <xdr:col>14</xdr:col>
      <xdr:colOff>66675</xdr:colOff>
      <xdr:row>80</xdr:row>
      <xdr:rowOff>104774</xdr:rowOff>
    </xdr:from>
    <xdr:to>
      <xdr:col>15</xdr:col>
      <xdr:colOff>76199</xdr:colOff>
      <xdr:row>84</xdr:row>
      <xdr:rowOff>133349</xdr:rowOff>
    </xdr:to>
    <xdr:pic>
      <xdr:nvPicPr>
        <xdr:cNvPr id="383" name="Imagen 382" descr="C:\Users\138803\OneDrive - UPV EHU\Escritorio\DFB\SbN\Pictogramas SBN\CULTURALES_recreo.png"/>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2668250" y="15821024"/>
          <a:ext cx="800100" cy="771525"/>
        </a:xfrm>
        <a:prstGeom prst="rect">
          <a:avLst/>
        </a:prstGeom>
        <a:noFill/>
        <a:ln>
          <a:noFill/>
        </a:ln>
      </xdr:spPr>
    </xdr:pic>
    <xdr:clientData/>
  </xdr:twoCellAnchor>
  <xdr:oneCellAnchor>
    <xdr:from>
      <xdr:col>15</xdr:col>
      <xdr:colOff>503465</xdr:colOff>
      <xdr:row>318</xdr:row>
      <xdr:rowOff>129267</xdr:rowOff>
    </xdr:from>
    <xdr:ext cx="741680" cy="762000"/>
    <xdr:pic>
      <xdr:nvPicPr>
        <xdr:cNvPr id="385" name="Imagen 384" descr="C:\Users\138803\OneDrive - UPV EHU\Escritorio\DFB\SbN\Pictogramas SBN\REGULACION_regulacion ciclo hidrologico.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351579" y="64583581"/>
          <a:ext cx="741680" cy="762000"/>
        </a:xfrm>
        <a:prstGeom prst="rect">
          <a:avLst/>
        </a:prstGeom>
        <a:noFill/>
        <a:ln>
          <a:noFill/>
        </a:ln>
      </xdr:spPr>
    </xdr:pic>
    <xdr:clientData/>
  </xdr:oneCellAnchor>
  <xdr:oneCellAnchor>
    <xdr:from>
      <xdr:col>14</xdr:col>
      <xdr:colOff>390525</xdr:colOff>
      <xdr:row>318</xdr:row>
      <xdr:rowOff>114300</xdr:rowOff>
    </xdr:from>
    <xdr:ext cx="762000" cy="763905"/>
    <xdr:pic>
      <xdr:nvPicPr>
        <xdr:cNvPr id="387" name="Imagen 386"/>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2992100" y="63455550"/>
          <a:ext cx="762000" cy="763905"/>
        </a:xfrm>
        <a:prstGeom prst="rect">
          <a:avLst/>
        </a:prstGeom>
      </xdr:spPr>
    </xdr:pic>
    <xdr:clientData/>
  </xdr:oneCellAnchor>
  <xdr:twoCellAnchor editAs="oneCell">
    <xdr:from>
      <xdr:col>0</xdr:col>
      <xdr:colOff>89296</xdr:colOff>
      <xdr:row>318</xdr:row>
      <xdr:rowOff>7142</xdr:rowOff>
    </xdr:from>
    <xdr:to>
      <xdr:col>1</xdr:col>
      <xdr:colOff>1815022</xdr:colOff>
      <xdr:row>325</xdr:row>
      <xdr:rowOff>35716</xdr:rowOff>
    </xdr:to>
    <xdr:pic>
      <xdr:nvPicPr>
        <xdr:cNvPr id="391" name="Imagen 390" descr="https://biobilbao.bilbao.eus/wp-content/uploads/2021/02/image2-300x225.jpeg"/>
        <xdr:cNvPicPr>
          <a:picLocks noChangeAspect="1" noChangeArrowheads="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l="12325" t="37021" r="28381"/>
        <a:stretch/>
      </xdr:blipFill>
      <xdr:spPr bwMode="auto">
        <a:xfrm>
          <a:off x="89296" y="64167542"/>
          <a:ext cx="1921669" cy="144371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254</xdr:row>
      <xdr:rowOff>85725</xdr:rowOff>
    </xdr:from>
    <xdr:to>
      <xdr:col>16</xdr:col>
      <xdr:colOff>812165</xdr:colOff>
      <xdr:row>257</xdr:row>
      <xdr:rowOff>114300</xdr:rowOff>
    </xdr:to>
    <xdr:pic>
      <xdr:nvPicPr>
        <xdr:cNvPr id="393" name="Imagen 392"/>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4277975" y="50615850"/>
          <a:ext cx="716915" cy="714375"/>
        </a:xfrm>
        <a:prstGeom prst="rect">
          <a:avLst/>
        </a:prstGeom>
      </xdr:spPr>
    </xdr:pic>
    <xdr:clientData/>
  </xdr:twoCellAnchor>
  <xdr:twoCellAnchor editAs="oneCell">
    <xdr:from>
      <xdr:col>14</xdr:col>
      <xdr:colOff>19050</xdr:colOff>
      <xdr:row>258</xdr:row>
      <xdr:rowOff>9525</xdr:rowOff>
    </xdr:from>
    <xdr:to>
      <xdr:col>15</xdr:col>
      <xdr:colOff>1428</xdr:colOff>
      <xdr:row>262</xdr:row>
      <xdr:rowOff>0</xdr:rowOff>
    </xdr:to>
    <xdr:pic>
      <xdr:nvPicPr>
        <xdr:cNvPr id="394" name="Imagen 393"/>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620625" y="51406425"/>
          <a:ext cx="756285" cy="742950"/>
        </a:xfrm>
        <a:prstGeom prst="rect">
          <a:avLst/>
        </a:prstGeom>
      </xdr:spPr>
    </xdr:pic>
    <xdr:clientData/>
  </xdr:twoCellAnchor>
  <xdr:twoCellAnchor editAs="oneCell">
    <xdr:from>
      <xdr:col>16</xdr:col>
      <xdr:colOff>114300</xdr:colOff>
      <xdr:row>257</xdr:row>
      <xdr:rowOff>152400</xdr:rowOff>
    </xdr:from>
    <xdr:to>
      <xdr:col>16</xdr:col>
      <xdr:colOff>876300</xdr:colOff>
      <xdr:row>262</xdr:row>
      <xdr:rowOff>0</xdr:rowOff>
    </xdr:to>
    <xdr:pic>
      <xdr:nvPicPr>
        <xdr:cNvPr id="396" name="Imagen 395"/>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4297025" y="51368325"/>
          <a:ext cx="762000" cy="781050"/>
        </a:xfrm>
        <a:prstGeom prst="rect">
          <a:avLst/>
        </a:prstGeom>
      </xdr:spPr>
    </xdr:pic>
    <xdr:clientData/>
  </xdr:twoCellAnchor>
  <xdr:twoCellAnchor editAs="oneCell">
    <xdr:from>
      <xdr:col>15</xdr:col>
      <xdr:colOff>76200</xdr:colOff>
      <xdr:row>262</xdr:row>
      <xdr:rowOff>85725</xdr:rowOff>
    </xdr:from>
    <xdr:to>
      <xdr:col>16</xdr:col>
      <xdr:colOff>107951</xdr:colOff>
      <xdr:row>266</xdr:row>
      <xdr:rowOff>114300</xdr:rowOff>
    </xdr:to>
    <xdr:pic>
      <xdr:nvPicPr>
        <xdr:cNvPr id="397" name="Imagen 396"/>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3468350" y="52235100"/>
          <a:ext cx="822325" cy="771525"/>
        </a:xfrm>
        <a:prstGeom prst="rect">
          <a:avLst/>
        </a:prstGeom>
      </xdr:spPr>
    </xdr:pic>
    <xdr:clientData/>
  </xdr:twoCellAnchor>
  <xdr:oneCellAnchor>
    <xdr:from>
      <xdr:col>14</xdr:col>
      <xdr:colOff>495300</xdr:colOff>
      <xdr:row>303</xdr:row>
      <xdr:rowOff>133350</xdr:rowOff>
    </xdr:from>
    <xdr:ext cx="762000" cy="763905"/>
    <xdr:pic>
      <xdr:nvPicPr>
        <xdr:cNvPr id="398" name="Imagen 397"/>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3096875" y="60502800"/>
          <a:ext cx="762000" cy="763905"/>
        </a:xfrm>
        <a:prstGeom prst="rect">
          <a:avLst/>
        </a:prstGeom>
      </xdr:spPr>
    </xdr:pic>
    <xdr:clientData/>
  </xdr:oneCellAnchor>
  <xdr:twoCellAnchor editAs="oneCell">
    <xdr:from>
      <xdr:col>15</xdr:col>
      <xdr:colOff>561975</xdr:colOff>
      <xdr:row>303</xdr:row>
      <xdr:rowOff>123825</xdr:rowOff>
    </xdr:from>
    <xdr:to>
      <xdr:col>16</xdr:col>
      <xdr:colOff>593726</xdr:colOff>
      <xdr:row>307</xdr:row>
      <xdr:rowOff>28575</xdr:rowOff>
    </xdr:to>
    <xdr:pic>
      <xdr:nvPicPr>
        <xdr:cNvPr id="399" name="Imagen 398"/>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3954125" y="60493275"/>
          <a:ext cx="822325" cy="771525"/>
        </a:xfrm>
        <a:prstGeom prst="rect">
          <a:avLst/>
        </a:prstGeom>
      </xdr:spPr>
    </xdr:pic>
    <xdr:clientData/>
  </xdr:twoCellAnchor>
  <xdr:twoCellAnchor editAs="oneCell">
    <xdr:from>
      <xdr:col>0</xdr:col>
      <xdr:colOff>141514</xdr:colOff>
      <xdr:row>254</xdr:row>
      <xdr:rowOff>7144</xdr:rowOff>
    </xdr:from>
    <xdr:to>
      <xdr:col>1</xdr:col>
      <xdr:colOff>1812471</xdr:colOff>
      <xdr:row>260</xdr:row>
      <xdr:rowOff>18099</xdr:rowOff>
    </xdr:to>
    <xdr:pic>
      <xdr:nvPicPr>
        <xdr:cNvPr id="400" name="Imagen 399" descr="Zadorra"/>
        <xdr:cNvPicPr>
          <a:picLocks noChangeAspect="1" noChangeArrowheads="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6744" r="17492"/>
        <a:stretch/>
      </xdr:blipFill>
      <xdr:spPr bwMode="auto">
        <a:xfrm>
          <a:off x="141514" y="51246201"/>
          <a:ext cx="1866900" cy="126281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112258</xdr:colOff>
      <xdr:row>287</xdr:row>
      <xdr:rowOff>128076</xdr:rowOff>
    </xdr:from>
    <xdr:to>
      <xdr:col>1</xdr:col>
      <xdr:colOff>1836793</xdr:colOff>
      <xdr:row>293</xdr:row>
      <xdr:rowOff>10885</xdr:rowOff>
    </xdr:to>
    <xdr:pic>
      <xdr:nvPicPr>
        <xdr:cNvPr id="401" name="Imagen 400" descr="Los huertos urbanos, una opción terapéutica"/>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12258" y="57996533"/>
          <a:ext cx="1920478" cy="116732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57150</xdr:colOff>
      <xdr:row>288</xdr:row>
      <xdr:rowOff>85725</xdr:rowOff>
    </xdr:from>
    <xdr:to>
      <xdr:col>15</xdr:col>
      <xdr:colOff>26669</xdr:colOff>
      <xdr:row>292</xdr:row>
      <xdr:rowOff>2811</xdr:rowOff>
    </xdr:to>
    <xdr:pic>
      <xdr:nvPicPr>
        <xdr:cNvPr id="402" name="Imagen 401" descr="C:\Users\138803\OneDrive - UPV EHU\Escritorio\DFB\SbN\Pictogramas SBN\ABASTECIMIENTO_alimentos.png"/>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2658725" y="57521475"/>
          <a:ext cx="760095" cy="779780"/>
        </a:xfrm>
        <a:prstGeom prst="rect">
          <a:avLst/>
        </a:prstGeom>
        <a:noFill/>
        <a:ln>
          <a:noFill/>
        </a:ln>
      </xdr:spPr>
    </xdr:pic>
    <xdr:clientData/>
  </xdr:twoCellAnchor>
  <xdr:twoCellAnchor editAs="oneCell">
    <xdr:from>
      <xdr:col>14</xdr:col>
      <xdr:colOff>66675</xdr:colOff>
      <xdr:row>292</xdr:row>
      <xdr:rowOff>76200</xdr:rowOff>
    </xdr:from>
    <xdr:to>
      <xdr:col>15</xdr:col>
      <xdr:colOff>158</xdr:colOff>
      <xdr:row>296</xdr:row>
      <xdr:rowOff>38101</xdr:rowOff>
    </xdr:to>
    <xdr:pic>
      <xdr:nvPicPr>
        <xdr:cNvPr id="403" name="Imagen 402"/>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2668250" y="58378725"/>
          <a:ext cx="716915" cy="714375"/>
        </a:xfrm>
        <a:prstGeom prst="rect">
          <a:avLst/>
        </a:prstGeom>
      </xdr:spPr>
    </xdr:pic>
    <xdr:clientData/>
  </xdr:twoCellAnchor>
  <xdr:twoCellAnchor editAs="oneCell">
    <xdr:from>
      <xdr:col>16</xdr:col>
      <xdr:colOff>152400</xdr:colOff>
      <xdr:row>296</xdr:row>
      <xdr:rowOff>95250</xdr:rowOff>
    </xdr:from>
    <xdr:to>
      <xdr:col>16</xdr:col>
      <xdr:colOff>974725</xdr:colOff>
      <xdr:row>300</xdr:row>
      <xdr:rowOff>123824</xdr:rowOff>
    </xdr:to>
    <xdr:pic>
      <xdr:nvPicPr>
        <xdr:cNvPr id="405" name="Imagen 404"/>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4335125" y="59150250"/>
          <a:ext cx="822325" cy="771525"/>
        </a:xfrm>
        <a:prstGeom prst="rect">
          <a:avLst/>
        </a:prstGeom>
      </xdr:spPr>
    </xdr:pic>
    <xdr:clientData/>
  </xdr:twoCellAnchor>
  <xdr:twoCellAnchor editAs="oneCell">
    <xdr:from>
      <xdr:col>16</xdr:col>
      <xdr:colOff>209550</xdr:colOff>
      <xdr:row>292</xdr:row>
      <xdr:rowOff>19050</xdr:rowOff>
    </xdr:from>
    <xdr:to>
      <xdr:col>16</xdr:col>
      <xdr:colOff>971550</xdr:colOff>
      <xdr:row>296</xdr:row>
      <xdr:rowOff>47626</xdr:rowOff>
    </xdr:to>
    <xdr:pic>
      <xdr:nvPicPr>
        <xdr:cNvPr id="406" name="Imagen 405"/>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4392275" y="58321575"/>
          <a:ext cx="762000" cy="781050"/>
        </a:xfrm>
        <a:prstGeom prst="rect">
          <a:avLst/>
        </a:prstGeom>
      </xdr:spPr>
    </xdr:pic>
    <xdr:clientData/>
  </xdr:twoCellAnchor>
  <xdr:twoCellAnchor editAs="oneCell">
    <xdr:from>
      <xdr:col>1</xdr:col>
      <xdr:colOff>1873250</xdr:colOff>
      <xdr:row>286</xdr:row>
      <xdr:rowOff>174625</xdr:rowOff>
    </xdr:from>
    <xdr:to>
      <xdr:col>10</xdr:col>
      <xdr:colOff>12700</xdr:colOff>
      <xdr:row>301</xdr:row>
      <xdr:rowOff>15875</xdr:rowOff>
    </xdr:to>
    <xdr:pic>
      <xdr:nvPicPr>
        <xdr:cNvPr id="116" name="Imagen 115"/>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076450" y="56778525"/>
          <a:ext cx="8718550" cy="2800350"/>
        </a:xfrm>
        <a:prstGeom prst="rect">
          <a:avLst/>
        </a:prstGeom>
      </xdr:spPr>
    </xdr:pic>
    <xdr:clientData/>
  </xdr:twoCellAnchor>
  <xdr:twoCellAnchor editAs="oneCell">
    <xdr:from>
      <xdr:col>1</xdr:col>
      <xdr:colOff>1955799</xdr:colOff>
      <xdr:row>215</xdr:row>
      <xdr:rowOff>222247</xdr:rowOff>
    </xdr:from>
    <xdr:to>
      <xdr:col>10</xdr:col>
      <xdr:colOff>26136</xdr:colOff>
      <xdr:row>252</xdr:row>
      <xdr:rowOff>38100</xdr:rowOff>
    </xdr:to>
    <xdr:pic>
      <xdr:nvPicPr>
        <xdr:cNvPr id="4" name="Imagen 3"/>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158999" y="43059347"/>
          <a:ext cx="8649437" cy="6864353"/>
        </a:xfrm>
        <a:prstGeom prst="rect">
          <a:avLst/>
        </a:prstGeom>
      </xdr:spPr>
    </xdr:pic>
    <xdr:clientData/>
  </xdr:twoCellAnchor>
  <xdr:twoCellAnchor editAs="oneCell">
    <xdr:from>
      <xdr:col>2</xdr:col>
      <xdr:colOff>15875</xdr:colOff>
      <xdr:row>336</xdr:row>
      <xdr:rowOff>15875</xdr:rowOff>
    </xdr:from>
    <xdr:to>
      <xdr:col>9</xdr:col>
      <xdr:colOff>1587500</xdr:colOff>
      <xdr:row>359</xdr:row>
      <xdr:rowOff>174625</xdr:rowOff>
    </xdr:to>
    <xdr:pic>
      <xdr:nvPicPr>
        <xdr:cNvPr id="5" name="Imagen 4"/>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2160361" y="67997161"/>
          <a:ext cx="8560253" cy="4698093"/>
        </a:xfrm>
        <a:prstGeom prst="rect">
          <a:avLst/>
        </a:prstGeom>
      </xdr:spPr>
    </xdr:pic>
    <xdr:clientData/>
  </xdr:twoCellAnchor>
  <xdr:twoCellAnchor editAs="oneCell">
    <xdr:from>
      <xdr:col>1</xdr:col>
      <xdr:colOff>1937657</xdr:colOff>
      <xdr:row>86</xdr:row>
      <xdr:rowOff>190047</xdr:rowOff>
    </xdr:from>
    <xdr:to>
      <xdr:col>10</xdr:col>
      <xdr:colOff>4989</xdr:colOff>
      <xdr:row>106</xdr:row>
      <xdr:rowOff>174172</xdr:rowOff>
    </xdr:to>
    <xdr:pic>
      <xdr:nvPicPr>
        <xdr:cNvPr id="6" name="Imagen 5"/>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2133600" y="17552761"/>
          <a:ext cx="8680903" cy="4000954"/>
        </a:xfrm>
        <a:prstGeom prst="rect">
          <a:avLst/>
        </a:prstGeom>
      </xdr:spPr>
    </xdr:pic>
    <xdr:clientData/>
  </xdr:twoCellAnchor>
  <xdr:twoCellAnchor editAs="oneCell">
    <xdr:from>
      <xdr:col>2</xdr:col>
      <xdr:colOff>15876</xdr:colOff>
      <xdr:row>303</xdr:row>
      <xdr:rowOff>0</xdr:rowOff>
    </xdr:from>
    <xdr:to>
      <xdr:col>10</xdr:col>
      <xdr:colOff>0</xdr:colOff>
      <xdr:row>316</xdr:row>
      <xdr:rowOff>10886</xdr:rowOff>
    </xdr:to>
    <xdr:pic>
      <xdr:nvPicPr>
        <xdr:cNvPr id="7" name="Imagen 6"/>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2160362" y="61286571"/>
          <a:ext cx="8649152" cy="2601686"/>
        </a:xfrm>
        <a:prstGeom prst="rect">
          <a:avLst/>
        </a:prstGeom>
      </xdr:spPr>
    </xdr:pic>
    <xdr:clientData/>
  </xdr:twoCellAnchor>
  <xdr:twoCellAnchor editAs="oneCell">
    <xdr:from>
      <xdr:col>1</xdr:col>
      <xdr:colOff>1930400</xdr:colOff>
      <xdr:row>141</xdr:row>
      <xdr:rowOff>127000</xdr:rowOff>
    </xdr:from>
    <xdr:to>
      <xdr:col>10</xdr:col>
      <xdr:colOff>0</xdr:colOff>
      <xdr:row>164</xdr:row>
      <xdr:rowOff>182880</xdr:rowOff>
    </xdr:to>
    <xdr:pic>
      <xdr:nvPicPr>
        <xdr:cNvPr id="122" name="Imagen 121" descr="C:\Users\bcppelol\AppData\Local\Microsoft\Windows\INetCache\Content.Word\Plantacionesforestales.png"/>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2126343" y="28625800"/>
          <a:ext cx="8683171" cy="4660537"/>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cppelol\Desktop\Maite\Actuaciones%20def(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Resumen"/>
      <sheetName val="Tabla SE SN"/>
      <sheetName val="Actuaciones a desarrollar"/>
      <sheetName val="Fichas SN"/>
      <sheetName val="Fichas Urbanas"/>
      <sheetName val="Actuaciones def(1)"/>
    </sheetNames>
    <sheetDataSet>
      <sheetData sheetId="0" refreshError="1"/>
      <sheetData sheetId="1"/>
      <sheetData sheetId="2"/>
      <sheetData sheetId="3" refreshError="1"/>
      <sheetData sheetId="4" refreshError="1"/>
      <sheetData sheetId="5" refreshError="1"/>
    </sheetDataSet>
  </externalBook>
</externalLink>
</file>

<file path=xl/tables/table1.xml><?xml version="1.0" encoding="utf-8"?>
<table xmlns="http://schemas.openxmlformats.org/spreadsheetml/2006/main" id="1" name="ARABA" displayName="ARABA" ref="A1:A55" totalsRowShown="0" headerRowDxfId="113" dataDxfId="112">
  <autoFilter ref="A1:A55"/>
  <tableColumns count="1">
    <tableColumn id="1" name="ARABA" dataDxfId="111"/>
  </tableColumns>
  <tableStyleInfo name="TableStyleMedium2" showFirstColumn="0" showLastColumn="0" showRowStripes="1" showColumnStripes="0"/>
</table>
</file>

<file path=xl/tables/table10.xml><?xml version="1.0" encoding="utf-8"?>
<table xmlns="http://schemas.openxmlformats.org/spreadsheetml/2006/main" id="11" name="fertilitatea" displayName="fertilitatea" ref="I17:I22" totalsRowShown="0" headerRowDxfId="80" dataDxfId="78" headerRowBorderDxfId="79">
  <tableColumns count="1">
    <tableColumn id="1" name="Fertilidad del suelo" dataDxfId="77"/>
  </tableColumns>
  <tableStyleInfo name="TableStyleMedium2" showFirstColumn="0" showLastColumn="0" showRowStripes="1" showColumnStripes="0"/>
</table>
</file>

<file path=xl/tables/table11.xml><?xml version="1.0" encoding="utf-8"?>
<table xmlns="http://schemas.openxmlformats.org/spreadsheetml/2006/main" id="12" name="polinizazioa" displayName="polinizazioa" ref="J17:J21" totalsRowShown="0" headerRowDxfId="76" dataDxfId="74" headerRowBorderDxfId="75">
  <tableColumns count="1">
    <tableColumn id="1" name="Polinización" dataDxfId="73"/>
  </tableColumns>
  <tableStyleInfo name="TableStyleMedium2" showFirstColumn="0" showLastColumn="0" showRowStripes="1" showColumnStripes="0"/>
</table>
</file>

<file path=xl/tables/table12.xml><?xml version="1.0" encoding="utf-8"?>
<table xmlns="http://schemas.openxmlformats.org/spreadsheetml/2006/main" id="13" name="kostababes" displayName="kostababes" ref="K17:K22" totalsRowShown="0" headerRowDxfId="72" dataDxfId="70" headerRowBorderDxfId="71">
  <tableColumns count="1">
    <tableColumn id="1" name="Protección de la costa" dataDxfId="69"/>
  </tableColumns>
  <tableStyleInfo name="TableStyleMedium2" showFirstColumn="0" showLastColumn="0" showRowStripes="1" showColumnStripes="0"/>
</table>
</file>

<file path=xl/tables/table13.xml><?xml version="1.0" encoding="utf-8"?>
<table xmlns="http://schemas.openxmlformats.org/spreadsheetml/2006/main" id="14" name="suteak" displayName="suteak" ref="L17:L22" totalsRowShown="0" headerRowDxfId="68" dataDxfId="66" headerRowBorderDxfId="67">
  <tableColumns count="1">
    <tableColumn id="1" name="Regulación de incendios" dataDxfId="65"/>
  </tableColumns>
  <tableStyleInfo name="TableStyleMedium2" showFirstColumn="0" showLastColumn="0" showRowStripes="1" showColumnStripes="0"/>
</table>
</file>

<file path=xl/tables/table14.xml><?xml version="1.0" encoding="utf-8"?>
<table xmlns="http://schemas.openxmlformats.org/spreadsheetml/2006/main" id="15" name="aisia" displayName="aisia" ref="M17:M20" totalsRowShown="0" headerRowDxfId="64" dataDxfId="62" headerRowBorderDxfId="63">
  <tableColumns count="1">
    <tableColumn id="1" name="Recreo" dataDxfId="61"/>
  </tableColumns>
  <tableStyleInfo name="TableStyleMedium2" showFirstColumn="0" showLastColumn="0" showRowStripes="1" showColumnStripes="0"/>
</table>
</file>

<file path=xl/tables/table15.xml><?xml version="1.0" encoding="utf-8"?>
<table xmlns="http://schemas.openxmlformats.org/spreadsheetml/2006/main" id="16" name="paisaia" displayName="paisaia" ref="N17:N20" totalsRowShown="0" headerRowDxfId="60" dataDxfId="58" headerRowBorderDxfId="59">
  <tableColumns count="1">
    <tableColumn id="1" name="Disfrute estético del paisaje" dataDxfId="57"/>
  </tableColumns>
  <tableStyleInfo name="TableStyleMedium2" showFirstColumn="0" showLastColumn="0" showRowStripes="1" showColumnStripes="0"/>
</table>
</file>

<file path=xl/tables/table16.xml><?xml version="1.0" encoding="utf-8"?>
<table xmlns="http://schemas.openxmlformats.org/spreadsheetml/2006/main" id="17" name="elikagaiakSA" displayName="elikagaiakSA" ref="B27:B28" totalsRowShown="0" headerRowDxfId="56" dataDxfId="54" headerRowBorderDxfId="55">
  <tableColumns count="1">
    <tableColumn id="1" name="Alimentos." dataDxfId="53"/>
  </tableColumns>
  <tableStyleInfo name="TableStyleMedium2" showFirstColumn="0" showLastColumn="0" showRowStripes="1" showColumnStripes="0"/>
</table>
</file>

<file path=xl/tables/table17.xml><?xml version="1.0" encoding="utf-8"?>
<table xmlns="http://schemas.openxmlformats.org/spreadsheetml/2006/main" id="18" name="egurraSA" displayName="egurraSA" ref="C27:C28" totalsRowShown="0" headerRowDxfId="52" dataDxfId="50" headerRowBorderDxfId="51">
  <tableColumns count="1">
    <tableColumn id="1" name="Madera." dataDxfId="49"/>
  </tableColumns>
  <tableStyleInfo name="TableStyleMedium2" showFirstColumn="0" showLastColumn="0" showRowStripes="1" showColumnStripes="0"/>
</table>
</file>

<file path=xl/tables/table18.xml><?xml version="1.0" encoding="utf-8"?>
<table xmlns="http://schemas.openxmlformats.org/spreadsheetml/2006/main" id="19" name="elikagaiakUr49" displayName="elikagaiakUr49" ref="B46:B47" totalsRowShown="0" headerRowDxfId="48" dataDxfId="46" headerRowBorderDxfId="47" tableBorderDxfId="45">
  <tableColumns count="1">
    <tableColumn id="1" name="Alimentos" dataDxfId="44"/>
  </tableColumns>
  <tableStyleInfo name="TableStyleMedium2" showFirstColumn="0" showLastColumn="0" showRowStripes="1" showColumnStripes="0"/>
</table>
</file>

<file path=xl/tables/table19.xml><?xml version="1.0" encoding="utf-8"?>
<table xmlns="http://schemas.openxmlformats.org/spreadsheetml/2006/main" id="20" name="habitataUr50" displayName="habitataUr50" ref="C46:C57" totalsRowShown="0" headerRowDxfId="43" dataDxfId="41" headerRowBorderDxfId="42">
  <tableColumns count="1">
    <tableColumn id="1" name="Mantenim. Hábitat" dataDxfId="40"/>
  </tableColumns>
  <tableStyleInfo name="TableStyleMedium2" showFirstColumn="0" showLastColumn="0" showRowStripes="1" showColumnStripes="0"/>
</table>
</file>

<file path=xl/tables/table2.xml><?xml version="1.0" encoding="utf-8"?>
<table xmlns="http://schemas.openxmlformats.org/spreadsheetml/2006/main" id="2" name="BIZKAIA." displayName="BIZKAIA." ref="B1:B114" totalsRowShown="0" headerRowDxfId="110" dataDxfId="109">
  <autoFilter ref="B1:B114"/>
  <tableColumns count="1">
    <tableColumn id="1" name="BIZKAIA." dataDxfId="108"/>
  </tableColumns>
  <tableStyleInfo name="TableStyleMedium2" showFirstColumn="0" showLastColumn="0" showRowStripes="1" showColumnStripes="0"/>
</table>
</file>

<file path=xl/tables/table20.xml><?xml version="1.0" encoding="utf-8"?>
<table xmlns="http://schemas.openxmlformats.org/spreadsheetml/2006/main" id="21" name="karbonoaUr51" displayName="karbonoaUr51" ref="D46:D51" totalsRowShown="0" headerRowDxfId="39" dataDxfId="37" headerRowBorderDxfId="38">
  <tableColumns count="1">
    <tableColumn id="1" name="R. Clima" dataDxfId="36"/>
  </tableColumns>
  <tableStyleInfo name="TableStyleMedium2" showFirstColumn="0" showLastColumn="0" showRowStripes="1" showColumnStripes="0"/>
</table>
</file>

<file path=xl/tables/table21.xml><?xml version="1.0" encoding="utf-8"?>
<table xmlns="http://schemas.openxmlformats.org/spreadsheetml/2006/main" id="22" name="aireaUr52" displayName="aireaUr52" ref="F46:F51" totalsRowShown="0" headerRowDxfId="35" dataDxfId="33" headerRowBorderDxfId="34">
  <tableColumns count="1">
    <tableColumn id="1" name="Calidad_Aire" dataDxfId="32"/>
  </tableColumns>
  <tableStyleInfo name="TableStyleMedium2" showFirstColumn="0" showLastColumn="0" showRowStripes="1" showColumnStripes="0"/>
</table>
</file>

<file path=xl/tables/table22.xml><?xml version="1.0" encoding="utf-8"?>
<table xmlns="http://schemas.openxmlformats.org/spreadsheetml/2006/main" id="23" name="uretakoerregulUr53" displayName="uretakoerregulUr53" ref="G46:G52" totalsRowShown="0" headerRowDxfId="31" dataDxfId="29" headerRowBorderDxfId="30">
  <tableColumns count="1">
    <tableColumn id="1" name="R. hídrica" dataDxfId="28"/>
  </tableColumns>
  <tableStyleInfo name="TableStyleMedium2" showFirstColumn="0" showLastColumn="0" showRowStripes="1" showColumnStripes="0"/>
</table>
</file>

<file path=xl/tables/table23.xml><?xml version="1.0" encoding="utf-8"?>
<table xmlns="http://schemas.openxmlformats.org/spreadsheetml/2006/main" id="24" name="lurrekoerregulUr54" displayName="lurrekoerregulUr54" ref="H46:H47" totalsRowShown="0" headerRowDxfId="27" dataDxfId="25" headerRowBorderDxfId="26">
  <tableColumns count="1">
    <tableColumn id="1" name="Control_Erosión" dataDxfId="24"/>
  </tableColumns>
  <tableStyleInfo name="TableStyleMedium2" showFirstColumn="0" showLastColumn="0" showRowStripes="1" showColumnStripes="0"/>
</table>
</file>

<file path=xl/tables/table24.xml><?xml version="1.0" encoding="utf-8"?>
<table xmlns="http://schemas.openxmlformats.org/spreadsheetml/2006/main" id="25" name="uraUr55" displayName="uraUr55" ref="E46:E51" totalsRowShown="0" headerRowDxfId="23" dataDxfId="21" headerRowBorderDxfId="22">
  <tableColumns count="1">
    <tableColumn id="1" name="Calidad_Agua" dataDxfId="20"/>
  </tableColumns>
  <tableStyleInfo name="TableStyleMedium2" showFirstColumn="0" showLastColumn="0" showRowStripes="1" showColumnStripes="0"/>
</table>
</file>

<file path=xl/tables/table25.xml><?xml version="1.0" encoding="utf-8"?>
<table xmlns="http://schemas.openxmlformats.org/spreadsheetml/2006/main" id="26" name="polinizazioaUr56" displayName="polinizazioaUr56" ref="I46:I51" totalsRowShown="0" headerRowDxfId="19" dataDxfId="17" headerRowBorderDxfId="18">
  <tableColumns count="1">
    <tableColumn id="1" name="Polinización" dataDxfId="16"/>
  </tableColumns>
  <tableStyleInfo name="TableStyleMedium2" showFirstColumn="0" showLastColumn="0" showRowStripes="1" showColumnStripes="0"/>
</table>
</file>

<file path=xl/tables/table26.xml><?xml version="1.0" encoding="utf-8"?>
<table xmlns="http://schemas.openxmlformats.org/spreadsheetml/2006/main" id="27" name="kostababesUr57" displayName="kostababesUr57" ref="J46:J50" totalsRowShown="0" headerRowDxfId="15" dataDxfId="13" headerRowBorderDxfId="14">
  <tableColumns count="1">
    <tableColumn id="1" name="Protección de la costa" dataDxfId="12"/>
  </tableColumns>
  <tableStyleInfo name="TableStyleMedium2" showFirstColumn="0" showLastColumn="0" showRowStripes="1" showColumnStripes="0"/>
</table>
</file>

<file path=xl/tables/table27.xml><?xml version="1.0" encoding="utf-8"?>
<table xmlns="http://schemas.openxmlformats.org/spreadsheetml/2006/main" id="28" name="zarataUr58" displayName="zarataUr58" ref="K46:K51" totalsRowShown="0" headerRowDxfId="11" dataDxfId="9" headerRowBorderDxfId="10">
  <tableColumns count="1">
    <tableColumn id="1" name="Reducción_Ruido" dataDxfId="8"/>
  </tableColumns>
  <tableStyleInfo name="TableStyleMedium2" showFirstColumn="0" showLastColumn="0" showRowStripes="1" showColumnStripes="0"/>
</table>
</file>

<file path=xl/tables/table28.xml><?xml version="1.0" encoding="utf-8"?>
<table xmlns="http://schemas.openxmlformats.org/spreadsheetml/2006/main" id="29" name="tempUr59" displayName="tempUr59" ref="L46:L51" totalsRowShown="0" headerRowDxfId="7" dataDxfId="5" headerRowBorderDxfId="6">
  <tableColumns count="1">
    <tableColumn id="1" name="R. Temperatura" dataDxfId="4"/>
  </tableColumns>
  <tableStyleInfo name="TableStyleMedium2" showFirstColumn="0" showLastColumn="0" showRowStripes="1" showColumnStripes="0"/>
</table>
</file>

<file path=xl/tables/table29.xml><?xml version="1.0" encoding="utf-8"?>
<table xmlns="http://schemas.openxmlformats.org/spreadsheetml/2006/main" id="30" name="paisaiaUr60" displayName="paisaiaUr60" ref="M46:M53" totalsRowShown="0" headerRowDxfId="3" dataDxfId="1" headerRowBorderDxfId="2">
  <tableColumns count="1">
    <tableColumn id="1" name="Paisaje" dataDxfId="0"/>
  </tableColumns>
  <tableStyleInfo name="TableStyleMedium2" showFirstColumn="0" showLastColumn="0" showRowStripes="1" showColumnStripes="0"/>
</table>
</file>

<file path=xl/tables/table3.xml><?xml version="1.0" encoding="utf-8"?>
<table xmlns="http://schemas.openxmlformats.org/spreadsheetml/2006/main" id="3" name="GIPUZKOA." displayName="GIPUZKOA." ref="C1:C92" totalsRowShown="0" headerRowDxfId="107" dataDxfId="106">
  <autoFilter ref="C1:C92"/>
  <tableColumns count="1">
    <tableColumn id="1" name="GIPUZKOA." dataDxfId="105"/>
  </tableColumns>
  <tableStyleInfo name="TableStyleMedium2" showFirstColumn="0" showLastColumn="0" showRowStripes="1" showColumnStripes="0"/>
</table>
</file>

<file path=xl/tables/table4.xml><?xml version="1.0" encoding="utf-8"?>
<table xmlns="http://schemas.openxmlformats.org/spreadsheetml/2006/main" id="4" name="elikagaiak" displayName="elikagaiak" ref="C17:C20" totalsRowShown="0" headerRowDxfId="104" dataDxfId="102" headerRowBorderDxfId="103">
  <tableColumns count="1">
    <tableColumn id="1" name="Abastecimiento de alimentos" dataDxfId="101"/>
  </tableColumns>
  <tableStyleInfo name="TableStyleMedium2" showFirstColumn="0" showLastColumn="0" showRowStripes="1" showColumnStripes="0"/>
</table>
</file>

<file path=xl/tables/table5.xml><?xml version="1.0" encoding="utf-8"?>
<table xmlns="http://schemas.openxmlformats.org/spreadsheetml/2006/main" id="6" name="habitata" displayName="habitata" ref="D17:D21" totalsRowShown="0" headerRowDxfId="100" dataDxfId="98" headerRowBorderDxfId="99">
  <tableColumns count="1">
    <tableColumn id="1" name="Mantenimiento del hábitat" dataDxfId="97"/>
  </tableColumns>
  <tableStyleInfo name="TableStyleMedium2" showFirstColumn="0" showLastColumn="0" showRowStripes="1" showColumnStripes="0"/>
</table>
</file>

<file path=xl/tables/table6.xml><?xml version="1.0" encoding="utf-8"?>
<table xmlns="http://schemas.openxmlformats.org/spreadsheetml/2006/main" id="7" name="karbonoa" displayName="karbonoa" ref="E17:E21" totalsRowShown="0" headerRowDxfId="96" dataDxfId="94" headerRowBorderDxfId="95">
  <tableColumns count="1">
    <tableColumn id="1" name="Regulación del clima" dataDxfId="93"/>
  </tableColumns>
  <tableStyleInfo name="TableStyleMedium2" showFirstColumn="0" showLastColumn="0" showRowStripes="1" showColumnStripes="0"/>
</table>
</file>

<file path=xl/tables/table7.xml><?xml version="1.0" encoding="utf-8"?>
<table xmlns="http://schemas.openxmlformats.org/spreadsheetml/2006/main" id="8" name="aire" displayName="aire" ref="F17:F18" totalsRowShown="0" headerRowDxfId="92" dataDxfId="90" headerRowBorderDxfId="91">
  <tableColumns count="1">
    <tableColumn id="1" name="Regulación de la calidad del aire" dataDxfId="89"/>
  </tableColumns>
  <tableStyleInfo name="TableStyleMedium2" showFirstColumn="0" showLastColumn="0" showRowStripes="1" showColumnStripes="0"/>
</table>
</file>

<file path=xl/tables/table8.xml><?xml version="1.0" encoding="utf-8"?>
<table xmlns="http://schemas.openxmlformats.org/spreadsheetml/2006/main" id="9" name="uretakoerregul" displayName="uretakoerregul" ref="G17:G21" totalsRowShown="0" headerRowDxfId="88" dataDxfId="86" headerRowBorderDxfId="87">
  <tableColumns count="1">
    <tableColumn id="1" name="Regulación hídrica" dataDxfId="85"/>
  </tableColumns>
  <tableStyleInfo name="TableStyleMedium2" showFirstColumn="0" showLastColumn="0" showRowStripes="1" showColumnStripes="0"/>
</table>
</file>

<file path=xl/tables/table9.xml><?xml version="1.0" encoding="utf-8"?>
<table xmlns="http://schemas.openxmlformats.org/spreadsheetml/2006/main" id="10" name="lurrekoerregul" displayName="lurrekoerregul" ref="H17:H20" totalsRowShown="0" headerRowDxfId="84" dataDxfId="82" headerRowBorderDxfId="83">
  <tableColumns count="1">
    <tableColumn id="1" name="Control de la erosión" dataDxfId="8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8" Type="http://schemas.openxmlformats.org/officeDocument/2006/relationships/table" Target="../tables/table10.xml"/><Relationship Id="rId13" Type="http://schemas.openxmlformats.org/officeDocument/2006/relationships/table" Target="../tables/table15.xml"/><Relationship Id="rId18" Type="http://schemas.openxmlformats.org/officeDocument/2006/relationships/table" Target="../tables/table20.xml"/><Relationship Id="rId26" Type="http://schemas.openxmlformats.org/officeDocument/2006/relationships/table" Target="../tables/table28.xml"/><Relationship Id="rId3" Type="http://schemas.openxmlformats.org/officeDocument/2006/relationships/table" Target="../tables/table5.xml"/><Relationship Id="rId21" Type="http://schemas.openxmlformats.org/officeDocument/2006/relationships/table" Target="../tables/table23.xml"/><Relationship Id="rId7" Type="http://schemas.openxmlformats.org/officeDocument/2006/relationships/table" Target="../tables/table9.xml"/><Relationship Id="rId12" Type="http://schemas.openxmlformats.org/officeDocument/2006/relationships/table" Target="../tables/table14.xml"/><Relationship Id="rId17" Type="http://schemas.openxmlformats.org/officeDocument/2006/relationships/table" Target="../tables/table19.xml"/><Relationship Id="rId25" Type="http://schemas.openxmlformats.org/officeDocument/2006/relationships/table" Target="../tables/table27.xml"/><Relationship Id="rId2" Type="http://schemas.openxmlformats.org/officeDocument/2006/relationships/table" Target="../tables/table4.xml"/><Relationship Id="rId16" Type="http://schemas.openxmlformats.org/officeDocument/2006/relationships/table" Target="../tables/table18.xml"/><Relationship Id="rId20" Type="http://schemas.openxmlformats.org/officeDocument/2006/relationships/table" Target="../tables/table22.xml"/><Relationship Id="rId1" Type="http://schemas.openxmlformats.org/officeDocument/2006/relationships/printerSettings" Target="../printerSettings/printerSettings12.bin"/><Relationship Id="rId6" Type="http://schemas.openxmlformats.org/officeDocument/2006/relationships/table" Target="../tables/table8.xml"/><Relationship Id="rId11" Type="http://schemas.openxmlformats.org/officeDocument/2006/relationships/table" Target="../tables/table13.xml"/><Relationship Id="rId24" Type="http://schemas.openxmlformats.org/officeDocument/2006/relationships/table" Target="../tables/table26.xml"/><Relationship Id="rId5" Type="http://schemas.openxmlformats.org/officeDocument/2006/relationships/table" Target="../tables/table7.xml"/><Relationship Id="rId15" Type="http://schemas.openxmlformats.org/officeDocument/2006/relationships/table" Target="../tables/table17.xml"/><Relationship Id="rId23" Type="http://schemas.openxmlformats.org/officeDocument/2006/relationships/table" Target="../tables/table25.xml"/><Relationship Id="rId10" Type="http://schemas.openxmlformats.org/officeDocument/2006/relationships/table" Target="../tables/table12.xml"/><Relationship Id="rId19" Type="http://schemas.openxmlformats.org/officeDocument/2006/relationships/table" Target="../tables/table21.xml"/><Relationship Id="rId4" Type="http://schemas.openxmlformats.org/officeDocument/2006/relationships/table" Target="../tables/table6.xml"/><Relationship Id="rId9" Type="http://schemas.openxmlformats.org/officeDocument/2006/relationships/table" Target="../tables/table11.xml"/><Relationship Id="rId14" Type="http://schemas.openxmlformats.org/officeDocument/2006/relationships/table" Target="../tables/table16.xml"/><Relationship Id="rId22" Type="http://schemas.openxmlformats.org/officeDocument/2006/relationships/table" Target="../tables/table24.xml"/><Relationship Id="rId27" Type="http://schemas.openxmlformats.org/officeDocument/2006/relationships/table" Target="../tables/table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pefc.eus/propietarios-forestales-basalde/gestfore/" TargetMode="External"/><Relationship Id="rId18" Type="http://schemas.openxmlformats.org/officeDocument/2006/relationships/hyperlink" Target="https://www.miteco.gob.es/es/biodiversidad/temas/ecosistemas-y-conectividad/proyecto_rest_humedales_completo_tcm30-486719.pdf" TargetMode="External"/><Relationship Id="rId26" Type="http://schemas.openxmlformats.org/officeDocument/2006/relationships/hyperlink" Target="https://www.euskadi.eus/informacion/proyecto-de-restauracion-del-estuario-superior-de-la-ria-del-oka/web01-a2ingurd/es/" TargetMode="External"/><Relationship Id="rId39" Type="http://schemas.openxmlformats.org/officeDocument/2006/relationships/hyperlink" Target="https://www.ihobe.eus/publicaciones/cuaderno-udalsarea21-n-20b-manual-para-diseno-jardines-y-zonas-verdes-sostenibles-2" TargetMode="External"/><Relationship Id="rId21" Type="http://schemas.openxmlformats.org/officeDocument/2006/relationships/hyperlink" Target="https://www.irun.org/es/desarrollo-sostenible/gestion-medio-natural/charcas-anfibios-irun" TargetMode="External"/><Relationship Id="rId34" Type="http://schemas.openxmlformats.org/officeDocument/2006/relationships/hyperlink" Target="https://www.ihobe.eus/publicaciones/cuaderno-udalsarea21-n-20b-manual-para-diseno-jardines-y-zonas-verdes-sostenibles-2" TargetMode="External"/><Relationship Id="rId42" Type="http://schemas.openxmlformats.org/officeDocument/2006/relationships/hyperlink" Target="https://www.madrid.es/UnidadesDescentralizadas/ZonasVerdes/TRANSPARENCIA/TransPlanPodaTalas/PlanPlantaciones/ficheros/ManualPlantacionesAyto.pdf" TargetMode="External"/><Relationship Id="rId47" Type="http://schemas.openxmlformats.org/officeDocument/2006/relationships/hyperlink" Target="https://www.vitoria-gasteiz.org/wb021/was/contenidoAction.do?idioma=es&amp;uid=u_cf6b56a_152c99aa0a0__7e1e" TargetMode="External"/><Relationship Id="rId50" Type="http://schemas.openxmlformats.org/officeDocument/2006/relationships/hyperlink" Target="https://www.madrid.es/portales/munimadrid/es/Inicio/Medio-ambiente/SUDS-sistemas-urbanos-de-drenaje-sostenible/?vgnextfmt=default&amp;vgnextoid=05ae02fc13557610VgnVCM2000001f4a900aRCRD&amp;vgnextchannel=3edd31d3b28fe410VgnVCM1000000b205a0aRCRD" TargetMode="External"/><Relationship Id="rId55" Type="http://schemas.openxmlformats.org/officeDocument/2006/relationships/hyperlink" Target="https://www.euskadi.eus/contenidos/documentacion/soluciones_naturales/es_def/adjuntos/SOLUCIONESNATURALES.pdf" TargetMode="External"/><Relationship Id="rId63" Type="http://schemas.openxmlformats.org/officeDocument/2006/relationships/hyperlink" Target="https://www.miteco.gob.es/es/costas/participacion-publica/infopublicamarismainteriorbakio_tcm30-511460.pdf" TargetMode="External"/><Relationship Id="rId68" Type="http://schemas.openxmlformats.org/officeDocument/2006/relationships/hyperlink" Target="https://www.euskadi.eus/produccion-ecologica/web01-a3elikee/es/" TargetMode="External"/><Relationship Id="rId76" Type="http://schemas.openxmlformats.org/officeDocument/2006/relationships/drawing" Target="../drawings/drawing3.xml"/><Relationship Id="rId7" Type="http://schemas.openxmlformats.org/officeDocument/2006/relationships/hyperlink" Target="https://www.euskadi.eus/contenidos/informacion/life08nate000055/es_def/adjuntos/InformeEvaluacionPostLife.pdf" TargetMode="External"/><Relationship Id="rId71" Type="http://schemas.openxmlformats.org/officeDocument/2006/relationships/hyperlink" Target="https://lurgaia.org/" TargetMode="External"/><Relationship Id="rId2" Type="http://schemas.openxmlformats.org/officeDocument/2006/relationships/hyperlink" Target="https://www.euskadi.eus/contenidos/documentacion/manual_tec_ing_nat_amb_flu/es_doc/adjuntos/Manual_Tecnicas_Ingenieria_Naturalistica_ambito_%20Fluvial.pdf" TargetMode="External"/><Relationship Id="rId16" Type="http://schemas.openxmlformats.org/officeDocument/2006/relationships/hyperlink" Target="https://www.euskadi.eus/contenidos/documentacion/guia_compostaje/es_def/adjuntos/guia_compostaje_Pais_vasco_cast.pdf" TargetMode="External"/><Relationship Id="rId29" Type="http://schemas.openxmlformats.org/officeDocument/2006/relationships/hyperlink" Target="https://www.vitoria-gasteiz.org/wb021/was/contenidoAction.do?idioma=es&amp;uid=u_cf6b56a_152c99aa0a0__7e16" TargetMode="External"/><Relationship Id="rId11" Type="http://schemas.openxmlformats.org/officeDocument/2006/relationships/hyperlink" Target="https://www.sagarrak.org/notis/1508864518kolore-guztietako-basoak-castellano.pdf" TargetMode="External"/><Relationship Id="rId24" Type="http://schemas.openxmlformats.org/officeDocument/2006/relationships/hyperlink" Target="https://www.vitoria-gasteiz.org/wb021/was/contenidoAction.do?idioma=es&amp;uid=u_cf6b56a_152c99aa0a0__7e65" TargetMode="External"/><Relationship Id="rId32" Type="http://schemas.openxmlformats.org/officeDocument/2006/relationships/hyperlink" Target="https://www.vitoria-gasteiz.org/docs/wb021/contenidosEstaticos/adjuntos/es/16/04/1604.pdf" TargetMode="External"/><Relationship Id="rId37" Type="http://schemas.openxmlformats.org/officeDocument/2006/relationships/hyperlink" Target="https://www.ihobe.eus/publicaciones/cuaderno-udalsarea21-n-20b-manual-para-diseno-jardines-y-zonas-verdes-sostenibles-2" TargetMode="External"/><Relationship Id="rId40" Type="http://schemas.openxmlformats.org/officeDocument/2006/relationships/hyperlink" Target="https://www.ihobe.eus/publicaciones/cuaderno-udalsarea21-n-20b-manual-para-diseno-jardines-y-zonas-verdes-sostenibles-2" TargetMode="External"/><Relationship Id="rId45" Type="http://schemas.openxmlformats.org/officeDocument/2006/relationships/hyperlink" Target="https://www.vitoria-gasteiz.org/docs/wb021/contenidosEstaticos/adjuntos/es/13/23/1323.pdf" TargetMode="External"/><Relationship Id="rId53" Type="http://schemas.openxmlformats.org/officeDocument/2006/relationships/hyperlink" Target="https://www.ihobe.eus/publicaciones/soluciones-naturales-seleccion-buenas-practicas-en-capv" TargetMode="External"/><Relationship Id="rId58" Type="http://schemas.openxmlformats.org/officeDocument/2006/relationships/hyperlink" Target="https://www.euskadi.eus/contenidos/documentacion/soluciones_naturales/es_def/adjuntos/SOLUCIONESNATURALES.pdf" TargetMode="External"/><Relationship Id="rId66" Type="http://schemas.openxmlformats.org/officeDocument/2006/relationships/hyperlink" Target="https://www.vitoria-gasteiz.org/wb021/was/contenidoAction.do?idioma=es&amp;uid=u204c3ce3_1525d74a213__7fcc" TargetMode="External"/><Relationship Id="rId74" Type="http://schemas.openxmlformats.org/officeDocument/2006/relationships/hyperlink" Target="https://www.ihobe.eus/publicaciones/soluciones-naturales-seleccion-buenas-practicas-en-capv" TargetMode="External"/><Relationship Id="rId5" Type="http://schemas.openxmlformats.org/officeDocument/2006/relationships/hyperlink" Target="https://neiker.eus/es/proyecto/life-oreka-mendian/" TargetMode="External"/><Relationship Id="rId15" Type="http://schemas.openxmlformats.org/officeDocument/2006/relationships/hyperlink" Target="https://www.nasdap.ejgv.euskadi.eus/r50-7393/es/contenidos/documentacion/codigo_bp_agrarias/es_dapa/adjuntos/buenas_practicas_agrarias.pdf" TargetMode="External"/><Relationship Id="rId23" Type="http://schemas.openxmlformats.org/officeDocument/2006/relationships/hyperlink" Target="https://www.bilbao.eus/blogs/bilboea21/europa-parkeko-urmaela/?lang=es" TargetMode="External"/><Relationship Id="rId28" Type="http://schemas.openxmlformats.org/officeDocument/2006/relationships/hyperlink" Target="https://www.euskadi.eus/informacion/regeneracion-del-ecosistema-dunar-de-la-playa-laida/web01-a2ingdib/es/" TargetMode="External"/><Relationship Id="rId36" Type="http://schemas.openxmlformats.org/officeDocument/2006/relationships/hyperlink" Target="https://www.ihobe.eus/publicaciones/cuaderno-udalsarea21-n-20b-manual-para-diseno-jardines-y-zonas-verdes-sostenibles-2" TargetMode="External"/><Relationship Id="rId49" Type="http://schemas.openxmlformats.org/officeDocument/2006/relationships/hyperlink" Target="https://www.madrid.es/portales/munimadrid/es/Inicio/Medio-ambiente/SUDS-sistemas-urbanos-de-drenaje-sostenible/?vgnextfmt=default&amp;vgnextoid=05ae02fc13557610VgnVCM2000001f4a900aRCRD&amp;vgnextchannel=3edd31d3b28fe410VgnVCM1000000b205a0aRCRD" TargetMode="External"/><Relationship Id="rId57" Type="http://schemas.openxmlformats.org/officeDocument/2006/relationships/hyperlink" Target="https://www.euskadi.eus/contenidos/documentacion/soluciones_naturales/es_def/adjuntos/SOLUCIONESNATURALES.pdf" TargetMode="External"/><Relationship Id="rId61" Type="http://schemas.openxmlformats.org/officeDocument/2006/relationships/hyperlink" Target="https://www.euskadi.eus/contenidos/documentacion/soluciones_naturales/es_def/adjuntos/SOLUCIONESNATURALES.pdf" TargetMode="External"/><Relationship Id="rId10" Type="http://schemas.openxmlformats.org/officeDocument/2006/relationships/hyperlink" Target="https://centrolitoralmaruca.wordpress.com/2017/10/17/restauracion-de-brezales-costeros-y-lucha-contra-la-erosion-en-el-parque-de-rostrio-junto-a-la-virgen-del-mar/" TargetMode="External"/><Relationship Id="rId19" Type="http://schemas.openxmlformats.org/officeDocument/2006/relationships/hyperlink" Target="https://www.bizkaia.eus/home2/archivos/DPTO9/Temas/Life/SEMINARIO_FINAL/MONOGRAFICO%20TURBERA/Identificacion,valoracion_%20y_restaurecion_de_turberas_contribuciones_recientes.pdf?hash=135b5a20a72e2576c7b0ef69711977e0&amp;idioma=CA" TargetMode="External"/><Relationship Id="rId31" Type="http://schemas.openxmlformats.org/officeDocument/2006/relationships/hyperlink" Target="https://www.vitoria-gasteiz.org/wb021/was/contenidoAction.do?idioma=es&amp;uid=u_cf6b56a_152c99aa0a0__7e22" TargetMode="External"/><Relationship Id="rId44" Type="http://schemas.openxmlformats.org/officeDocument/2006/relationships/hyperlink" Target="https://www.tdag.org.uk/uploads/4/2/8/0/4280686/tdag_treespeciesguidev1.3.pdf" TargetMode="External"/><Relationship Id="rId52" Type="http://schemas.openxmlformats.org/officeDocument/2006/relationships/hyperlink" Target="https://www.miteco.gob.es/es/agua/temas/concesiones-y-autorizaciones/guia-adaptacion-riesgo-inundacion-sistemas-urbano-drenaje-sostenible_tcm30-503726.pdf" TargetMode="External"/><Relationship Id="rId60" Type="http://schemas.openxmlformats.org/officeDocument/2006/relationships/hyperlink" Target="https://www.euskadi.eus/contenidos/documentacion/soluciones_naturales/es_def/adjuntos/SOLUCIONESNATURALES.pdf" TargetMode="External"/><Relationship Id="rId65" Type="http://schemas.openxmlformats.org/officeDocument/2006/relationships/hyperlink" Target="https://www.bilbao.eus/cs/Satellite?cid=1279166855184&amp;language=es&amp;pagename=Bilbaonet%2FPage%2FBIO_contenidoFinal" TargetMode="External"/><Relationship Id="rId73" Type="http://schemas.openxmlformats.org/officeDocument/2006/relationships/hyperlink" Target="https://www.ihobe.eus/publicaciones/soluciones-naturales-seleccion-buenas-practicas-en-capv" TargetMode="External"/><Relationship Id="rId4" Type="http://schemas.openxmlformats.org/officeDocument/2006/relationships/hyperlink" Target="https://www.nasdap.ejgv.euskadi.eus/r50-7393/es/contenidos/documentacion/codigo_bp_agrarias/es_dapa/adjuntos/buenas_practicas_agrarias.pdf" TargetMode="External"/><Relationship Id="rId9" Type="http://schemas.openxmlformats.org/officeDocument/2006/relationships/hyperlink" Target="https://www.euskadi.eus/contenidos/informacion/life08nate000055/es_def/adjuntos/InformeEvaluacionPostLife.pdf" TargetMode="External"/><Relationship Id="rId14" Type="http://schemas.openxmlformats.org/officeDocument/2006/relationships/hyperlink" Target="https://www.euskadi.eus/produccion-ecologica/web01-a3elikee/es/" TargetMode="External"/><Relationship Id="rId22" Type="http://schemas.openxmlformats.org/officeDocument/2006/relationships/hyperlink" Target="https://www.urbangreenbluegrids.com/projects/urban-wetland-london-london-climate-change-partnership/" TargetMode="External"/><Relationship Id="rId27" Type="http://schemas.openxmlformats.org/officeDocument/2006/relationships/hyperlink" Target="https://www.ihobe.eus/publicaciones/soluciones-naturales-seleccion-buenas-practicas-en-capv" TargetMode="External"/><Relationship Id="rId30" Type="http://schemas.openxmlformats.org/officeDocument/2006/relationships/hyperlink" Target="https://www.vitoria-gasteiz.org/wb021/was/contenidoAction.do?idioma=es&amp;uid=u_cf6b56a_152c99aa0a0__7e65" TargetMode="External"/><Relationship Id="rId35" Type="http://schemas.openxmlformats.org/officeDocument/2006/relationships/hyperlink" Target="https://www.ihobe.eus/publicaciones/cuaderno-udalsarea21-n-20b-manual-para-diseno-jardines-y-zonas-verdes-sostenibles-2" TargetMode="External"/><Relationship Id="rId43" Type="http://schemas.openxmlformats.org/officeDocument/2006/relationships/hyperlink" Target="https://www.bellochforestal.com/wp-content/uploads/2019/11/Canon_de_Belloch.pdf" TargetMode="External"/><Relationship Id="rId48" Type="http://schemas.openxmlformats.org/officeDocument/2006/relationships/hyperlink" Target="https://www.vitoria-gasteiz.org/wb021/was/contenidoAction.do?idioma=es&amp;uid=u_cf6b56a_152c99aa0a0__7e14" TargetMode="External"/><Relationship Id="rId56" Type="http://schemas.openxmlformats.org/officeDocument/2006/relationships/hyperlink" Target="https://www.euskadi.eus/contenidos/documentacion/soluciones_naturales/es_def/adjuntos/SOLUCIONESNATURALES.pdf" TargetMode="External"/><Relationship Id="rId64" Type="http://schemas.openxmlformats.org/officeDocument/2006/relationships/hyperlink" Target="https://www.vitoria-gasteiz.org/wb021/was/contenidoAction.do?idioma=es&amp;uid=u_14508e8c_12dbba3c544__7ff8" TargetMode="External"/><Relationship Id="rId69" Type="http://schemas.openxmlformats.org/officeDocument/2006/relationships/hyperlink" Target="https://raingardens.info/the-rain-garden-guide/" TargetMode="External"/><Relationship Id="rId8" Type="http://schemas.openxmlformats.org/officeDocument/2006/relationships/hyperlink" Target="https://www.lifeincommonland.eu/uploads/files/boletin-diciembre-21.pdf" TargetMode="External"/><Relationship Id="rId51" Type="http://schemas.openxmlformats.org/officeDocument/2006/relationships/hyperlink" Target="https://www.miteco.gob.es/es/agua/temas/concesiones-y-autorizaciones/suds_tcm30-532934.pdf" TargetMode="External"/><Relationship Id="rId72" Type="http://schemas.openxmlformats.org/officeDocument/2006/relationships/hyperlink" Target="https://biobilbao.bilbao.eus/sistemas-urbanos-de-drenaje-sostenible-en-el-paseo-de-la-ria-san-inazio/" TargetMode="External"/><Relationship Id="rId3" Type="http://schemas.openxmlformats.org/officeDocument/2006/relationships/hyperlink" Target="https://www.miteco.gob.es/es/biodiversidad/temas/ecosistemas-y-conectividad/proyecto_rest_humedales_completo_tcm30-486719.pdf" TargetMode="External"/><Relationship Id="rId12" Type="http://schemas.openxmlformats.org/officeDocument/2006/relationships/hyperlink" Target="https://www.sagarrak.org/notis/1508864518kolore-guztietako-basoak-castellano.pdf" TargetMode="External"/><Relationship Id="rId17" Type="http://schemas.openxmlformats.org/officeDocument/2006/relationships/hyperlink" Target="https://www.euskadi.eus/contenidos/documentacion/manual_tec_ing_nat_amb_flu/es_doc/adjuntos/Manual_Tecnicas_Ingenieria_Naturalistica_ambito_%20Fluvial.pdf" TargetMode="External"/><Relationship Id="rId25" Type="http://schemas.openxmlformats.org/officeDocument/2006/relationships/hyperlink" Target="https://www.vitoria-gasteiz.org/wb021/was/contenidoAction.do?idioma=es&amp;uid=u_cf6b56a_152c99aa0a0__7e3a" TargetMode="External"/><Relationship Id="rId33" Type="http://schemas.openxmlformats.org/officeDocument/2006/relationships/hyperlink" Target="https://www.vitoria-gasteiz.org/wb021/was/contenidoAction.do?idioma=es&amp;uid=u_cf6b56a_152c99aa0a0__7e57" TargetMode="External"/><Relationship Id="rId38" Type="http://schemas.openxmlformats.org/officeDocument/2006/relationships/hyperlink" Target="https://www.ihobe.eus/publicaciones/cuaderno-udalsarea21-n-20b-manual-para-diseno-jardines-y-zonas-verdes-sostenibles-2" TargetMode="External"/><Relationship Id="rId46" Type="http://schemas.openxmlformats.org/officeDocument/2006/relationships/hyperlink" Target="https://www.vitoria-gasteiz.org/docs/wb021/contenidosEstaticos/adjuntos/es/13/23/1323.pdf" TargetMode="External"/><Relationship Id="rId59" Type="http://schemas.openxmlformats.org/officeDocument/2006/relationships/hyperlink" Target="https://www.euskadi.eus/contenidos/documentacion/soluciones_naturales/es_def/adjuntos/SOLUCIONESNATURALES.pdf" TargetMode="External"/><Relationship Id="rId67" Type="http://schemas.openxmlformats.org/officeDocument/2006/relationships/hyperlink" Target="https://www.donostia.eus/ataria/es/web/ingurumena/estrategia-alimentaria/huertas-publicas-de-autoconsumo-en-san-sebastian" TargetMode="External"/><Relationship Id="rId20" Type="http://schemas.openxmlformats.org/officeDocument/2006/relationships/hyperlink" Target="https://www.vitoria-gasteiz.org/wb021/was/contenidoAction.do?idioma=es&amp;uid=u_68d1b9e2_17e4cb5bc88__7e35" TargetMode="External"/><Relationship Id="rId41" Type="http://schemas.openxmlformats.org/officeDocument/2006/relationships/hyperlink" Target="https://www.barakaldo.eus/portal/c/document_library/get_file?uuid=f4320330-82b8-4a30-af99-a8bdcf25b125&amp;groupId=36219" TargetMode="External"/><Relationship Id="rId54" Type="http://schemas.openxmlformats.org/officeDocument/2006/relationships/hyperlink" Target="https://inarquia.es/fachadas-vegetales-jardines-verticales-edificios/" TargetMode="External"/><Relationship Id="rId62" Type="http://schemas.openxmlformats.org/officeDocument/2006/relationships/hyperlink" Target="https://www.ihobe.eus/publicaciones/soluciones-naturales-seleccion-buenas-practicas-en-capv" TargetMode="External"/><Relationship Id="rId70" Type="http://schemas.openxmlformats.org/officeDocument/2006/relationships/hyperlink" Target="https://www.ihobe.eus/publicaciones/soluciones-naturales-seleccion-buenas-practicas-en-capv" TargetMode="External"/><Relationship Id="rId75" Type="http://schemas.openxmlformats.org/officeDocument/2006/relationships/printerSettings" Target="../printerSettings/printerSettings8.bin"/><Relationship Id="rId1" Type="http://schemas.openxmlformats.org/officeDocument/2006/relationships/hyperlink" Target="https://www.upv.es/contenidos/CAMUNISO/info/U0652461.pdf" TargetMode="External"/><Relationship Id="rId6" Type="http://schemas.openxmlformats.org/officeDocument/2006/relationships/hyperlink" Target="https://www.bizkaia.eus/home2/archivos/DPTO9/Temas/Life/SEMINARIO_FINAL/MONOGRAFICO%20TURBERA/Identificacion,valoracion_%20y_restaurecion_de_turberas_contribuciones_recientes.pdf?hash=135b5a20a72e2576c7b0ef69711977e0&amp;idioma=CA" TargetMode="External"/></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9.bin"/><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T250"/>
  <sheetViews>
    <sheetView topLeftCell="B1" zoomScale="70" zoomScaleNormal="70" workbookViewId="0"/>
  </sheetViews>
  <sheetFormatPr defaultColWidth="11.5703125" defaultRowHeight="15"/>
  <cols>
    <col min="1" max="1" width="10.42578125" style="84" hidden="1" customWidth="1"/>
    <col min="2" max="2" width="46.42578125" style="321" customWidth="1"/>
    <col min="3" max="3" width="9.42578125" style="321" customWidth="1"/>
    <col min="4" max="4" width="11.42578125" style="321" customWidth="1"/>
    <col min="5" max="12" width="11.5703125" style="321"/>
    <col min="13" max="13" width="15.7109375" style="321" customWidth="1"/>
    <col min="14" max="14" width="32.28515625" style="321" customWidth="1"/>
    <col min="15" max="15" width="16.28515625" style="321" customWidth="1"/>
    <col min="16" max="16" width="78.140625" style="321" customWidth="1"/>
    <col min="17" max="17" width="9.42578125" style="84" customWidth="1"/>
    <col min="18" max="18" width="8.85546875" style="84" customWidth="1"/>
    <col min="19" max="19" width="17.5703125" style="84" customWidth="1"/>
    <col min="20" max="16384" width="11.5703125" style="84"/>
  </cols>
  <sheetData>
    <row r="1" spans="1:46" ht="22.15" customHeight="1" thickBot="1">
      <c r="A1" s="68"/>
      <c r="B1" s="232"/>
      <c r="C1" s="232"/>
      <c r="D1" s="232"/>
      <c r="E1" s="232"/>
      <c r="F1" s="232"/>
      <c r="G1" s="232"/>
      <c r="H1" s="232"/>
      <c r="I1" s="232"/>
      <c r="J1" s="232"/>
      <c r="K1" s="232"/>
      <c r="L1" s="232"/>
      <c r="M1" s="232"/>
      <c r="N1" s="232"/>
      <c r="O1" s="306"/>
      <c r="P1" s="306"/>
      <c r="Q1" s="223"/>
      <c r="R1" s="223"/>
      <c r="S1" s="223"/>
      <c r="T1" s="223"/>
      <c r="U1" s="223"/>
      <c r="V1" s="223"/>
      <c r="W1" s="223"/>
      <c r="X1" s="223"/>
      <c r="Y1" s="223"/>
      <c r="Z1" s="223"/>
      <c r="AA1" s="223"/>
      <c r="AB1" s="223"/>
      <c r="AC1" s="223"/>
      <c r="AD1" s="223"/>
      <c r="AE1" s="223"/>
      <c r="AF1" s="223"/>
      <c r="AG1" s="223"/>
      <c r="AH1" s="223"/>
      <c r="AI1" s="223"/>
      <c r="AJ1" s="223"/>
      <c r="AK1" s="223"/>
      <c r="AL1" s="220"/>
      <c r="AM1" s="220"/>
      <c r="AN1" s="220"/>
      <c r="AO1" s="220"/>
      <c r="AP1" s="220"/>
      <c r="AQ1" s="220"/>
      <c r="AR1" s="220"/>
      <c r="AS1" s="220"/>
      <c r="AT1" s="220"/>
    </row>
    <row r="2" spans="1:46">
      <c r="A2" s="68"/>
      <c r="B2" s="232"/>
      <c r="C2" s="232"/>
      <c r="D2" s="307"/>
      <c r="E2" s="308"/>
      <c r="F2" s="308"/>
      <c r="G2" s="308"/>
      <c r="H2" s="308"/>
      <c r="I2" s="308"/>
      <c r="J2" s="308"/>
      <c r="K2" s="308"/>
      <c r="L2" s="308"/>
      <c r="M2" s="308"/>
      <c r="N2" s="308"/>
      <c r="O2" s="309"/>
      <c r="P2" s="306"/>
      <c r="Q2" s="223"/>
      <c r="R2" s="223"/>
      <c r="S2" s="223"/>
      <c r="T2" s="223"/>
      <c r="U2" s="223"/>
      <c r="V2" s="223"/>
      <c r="W2" s="223"/>
      <c r="X2" s="223"/>
      <c r="Y2" s="223"/>
      <c r="Z2" s="223"/>
      <c r="AA2" s="223"/>
      <c r="AB2" s="223"/>
      <c r="AC2" s="223"/>
      <c r="AD2" s="223"/>
      <c r="AE2" s="223"/>
      <c r="AF2" s="223"/>
      <c r="AG2" s="223"/>
      <c r="AH2" s="223"/>
      <c r="AI2" s="223"/>
      <c r="AJ2" s="223"/>
      <c r="AK2" s="223"/>
      <c r="AL2" s="220"/>
      <c r="AM2" s="220"/>
      <c r="AN2" s="220"/>
      <c r="AO2" s="220"/>
      <c r="AP2" s="220"/>
      <c r="AQ2" s="220"/>
      <c r="AR2" s="220"/>
      <c r="AS2" s="220"/>
      <c r="AT2" s="220"/>
    </row>
    <row r="3" spans="1:46">
      <c r="A3" s="68"/>
      <c r="B3" s="232"/>
      <c r="C3" s="232"/>
      <c r="D3" s="310"/>
      <c r="E3" s="221"/>
      <c r="F3" s="221"/>
      <c r="G3" s="221"/>
      <c r="H3" s="221"/>
      <c r="I3" s="221"/>
      <c r="J3" s="221"/>
      <c r="K3" s="221"/>
      <c r="L3" s="221"/>
      <c r="M3" s="221"/>
      <c r="N3" s="221"/>
      <c r="O3" s="311"/>
      <c r="P3" s="306"/>
      <c r="Q3" s="223"/>
      <c r="R3" s="223"/>
      <c r="S3" s="223"/>
      <c r="T3" s="223"/>
      <c r="U3" s="223"/>
      <c r="V3" s="223"/>
      <c r="W3" s="223"/>
      <c r="X3" s="223"/>
      <c r="Y3" s="223"/>
      <c r="Z3" s="223"/>
      <c r="AA3" s="223"/>
      <c r="AB3" s="223"/>
      <c r="AC3" s="223"/>
      <c r="AD3" s="223"/>
      <c r="AE3" s="223"/>
      <c r="AF3" s="223"/>
      <c r="AG3" s="223"/>
      <c r="AH3" s="223"/>
      <c r="AI3" s="223"/>
      <c r="AJ3" s="223"/>
      <c r="AK3" s="223"/>
      <c r="AL3" s="220"/>
      <c r="AM3" s="220"/>
      <c r="AN3" s="220"/>
      <c r="AO3" s="220"/>
      <c r="AP3" s="220"/>
      <c r="AQ3" s="220"/>
      <c r="AR3" s="220"/>
      <c r="AS3" s="220"/>
      <c r="AT3" s="220"/>
    </row>
    <row r="4" spans="1:46" ht="22.15" customHeight="1">
      <c r="A4" s="68"/>
      <c r="B4" s="232"/>
      <c r="C4" s="232"/>
      <c r="D4" s="310"/>
      <c r="E4" s="527" t="s">
        <v>1429</v>
      </c>
      <c r="F4" s="527"/>
      <c r="G4" s="527"/>
      <c r="H4" s="527"/>
      <c r="I4" s="527"/>
      <c r="J4" s="527"/>
      <c r="K4" s="527"/>
      <c r="L4" s="527"/>
      <c r="M4" s="527"/>
      <c r="N4" s="527"/>
      <c r="O4" s="312"/>
      <c r="P4" s="306"/>
      <c r="Q4" s="223"/>
      <c r="R4" s="223"/>
      <c r="S4" s="223"/>
      <c r="T4" s="223"/>
      <c r="U4" s="223"/>
      <c r="V4" s="223"/>
      <c r="W4" s="223"/>
      <c r="X4" s="223"/>
      <c r="Y4" s="223"/>
      <c r="Z4" s="223"/>
      <c r="AA4" s="223"/>
      <c r="AB4" s="223"/>
      <c r="AC4" s="223"/>
      <c r="AD4" s="223"/>
      <c r="AE4" s="223"/>
      <c r="AF4" s="223"/>
      <c r="AG4" s="223"/>
      <c r="AH4" s="223"/>
      <c r="AI4" s="223"/>
      <c r="AJ4" s="223"/>
      <c r="AK4" s="223"/>
      <c r="AL4" s="220"/>
      <c r="AM4" s="220"/>
      <c r="AN4" s="220"/>
      <c r="AO4" s="220"/>
      <c r="AP4" s="220"/>
      <c r="AQ4" s="220"/>
      <c r="AR4" s="220"/>
      <c r="AS4" s="220"/>
      <c r="AT4" s="220"/>
    </row>
    <row r="5" spans="1:46" ht="33.6" customHeight="1">
      <c r="A5" s="68"/>
      <c r="B5" s="232"/>
      <c r="C5" s="232"/>
      <c r="D5" s="310"/>
      <c r="E5" s="527"/>
      <c r="F5" s="527"/>
      <c r="G5" s="527"/>
      <c r="H5" s="527"/>
      <c r="I5" s="527"/>
      <c r="J5" s="527"/>
      <c r="K5" s="527"/>
      <c r="L5" s="527"/>
      <c r="M5" s="527"/>
      <c r="N5" s="527"/>
      <c r="O5" s="312"/>
      <c r="P5" s="306"/>
      <c r="Q5" s="223"/>
      <c r="R5" s="223"/>
      <c r="S5" s="223"/>
      <c r="T5" s="223"/>
      <c r="U5" s="223"/>
      <c r="V5" s="223"/>
      <c r="W5" s="223"/>
      <c r="X5" s="223"/>
      <c r="Y5" s="223"/>
      <c r="Z5" s="223"/>
      <c r="AA5" s="223"/>
      <c r="AB5" s="223"/>
      <c r="AC5" s="223"/>
      <c r="AD5" s="223"/>
      <c r="AE5" s="223"/>
      <c r="AF5" s="223"/>
      <c r="AG5" s="223"/>
      <c r="AH5" s="223"/>
      <c r="AI5" s="223"/>
      <c r="AJ5" s="223"/>
      <c r="AK5" s="223"/>
      <c r="AL5" s="220"/>
      <c r="AM5" s="220"/>
      <c r="AN5" s="220"/>
      <c r="AO5" s="220"/>
      <c r="AP5" s="220"/>
      <c r="AQ5" s="220"/>
      <c r="AR5" s="220"/>
      <c r="AS5" s="220"/>
      <c r="AT5" s="220"/>
    </row>
    <row r="6" spans="1:46" ht="45" customHeight="1">
      <c r="A6" s="68"/>
      <c r="B6" s="232"/>
      <c r="C6" s="232"/>
      <c r="D6" s="310"/>
      <c r="E6" s="527"/>
      <c r="F6" s="527"/>
      <c r="G6" s="527"/>
      <c r="H6" s="527"/>
      <c r="I6" s="527"/>
      <c r="J6" s="527"/>
      <c r="K6" s="527"/>
      <c r="L6" s="527"/>
      <c r="M6" s="527"/>
      <c r="N6" s="527"/>
      <c r="O6" s="311"/>
      <c r="P6" s="306"/>
      <c r="Q6" s="223"/>
      <c r="R6" s="223"/>
      <c r="S6" s="223"/>
      <c r="T6" s="223"/>
      <c r="U6" s="223"/>
      <c r="V6" s="223"/>
      <c r="W6" s="223"/>
      <c r="X6" s="223"/>
      <c r="Y6" s="223"/>
      <c r="Z6" s="223"/>
      <c r="AA6" s="223"/>
      <c r="AB6" s="223"/>
      <c r="AC6" s="223"/>
      <c r="AD6" s="223"/>
      <c r="AE6" s="223"/>
      <c r="AF6" s="223"/>
      <c r="AG6" s="223"/>
      <c r="AH6" s="223"/>
      <c r="AI6" s="223"/>
      <c r="AJ6" s="223"/>
      <c r="AK6" s="223"/>
      <c r="AL6" s="220"/>
      <c r="AM6" s="220"/>
      <c r="AN6" s="220"/>
      <c r="AO6" s="220"/>
      <c r="AP6" s="220"/>
      <c r="AQ6" s="220"/>
      <c r="AR6" s="220"/>
      <c r="AS6" s="220"/>
      <c r="AT6" s="220"/>
    </row>
    <row r="7" spans="1:46" ht="24.6" customHeight="1">
      <c r="A7" s="68"/>
      <c r="B7" s="232"/>
      <c r="C7" s="232"/>
      <c r="D7" s="310"/>
      <c r="E7" s="221"/>
      <c r="F7" s="221"/>
      <c r="G7" s="221"/>
      <c r="H7" s="221"/>
      <c r="I7" s="221"/>
      <c r="J7" s="221"/>
      <c r="K7" s="221"/>
      <c r="L7" s="221"/>
      <c r="M7" s="221"/>
      <c r="N7" s="221"/>
      <c r="O7" s="311"/>
      <c r="P7" s="306"/>
      <c r="Q7" s="223"/>
      <c r="R7" s="223"/>
      <c r="S7" s="223"/>
      <c r="T7" s="223"/>
      <c r="U7" s="223"/>
      <c r="V7" s="223"/>
      <c r="W7" s="223"/>
      <c r="X7" s="223"/>
      <c r="Y7" s="223"/>
      <c r="Z7" s="223"/>
      <c r="AA7" s="223"/>
      <c r="AB7" s="223"/>
      <c r="AC7" s="223"/>
      <c r="AD7" s="223"/>
      <c r="AE7" s="223"/>
      <c r="AF7" s="223"/>
      <c r="AG7" s="223"/>
      <c r="AH7" s="223"/>
      <c r="AI7" s="223"/>
      <c r="AJ7" s="223"/>
      <c r="AK7" s="223"/>
      <c r="AL7" s="220"/>
      <c r="AM7" s="220"/>
      <c r="AN7" s="220"/>
      <c r="AO7" s="220"/>
      <c r="AP7" s="220"/>
      <c r="AQ7" s="220"/>
      <c r="AR7" s="220"/>
      <c r="AS7" s="220"/>
      <c r="AT7" s="220"/>
    </row>
    <row r="8" spans="1:46" ht="31.15" customHeight="1">
      <c r="A8" s="68"/>
      <c r="B8" s="232"/>
      <c r="C8" s="232"/>
      <c r="D8" s="310"/>
      <c r="E8" s="528" t="s">
        <v>1430</v>
      </c>
      <c r="F8" s="528"/>
      <c r="G8" s="528"/>
      <c r="H8" s="528"/>
      <c r="I8" s="528"/>
      <c r="J8" s="528"/>
      <c r="K8" s="528"/>
      <c r="L8" s="528"/>
      <c r="M8" s="528"/>
      <c r="N8" s="528"/>
      <c r="O8" s="313"/>
      <c r="P8" s="314"/>
      <c r="Q8" s="223"/>
      <c r="R8" s="223"/>
      <c r="S8" s="223"/>
      <c r="T8" s="223"/>
      <c r="U8" s="223"/>
      <c r="V8" s="223"/>
      <c r="W8" s="223"/>
      <c r="X8" s="223"/>
      <c r="Y8" s="223"/>
      <c r="Z8" s="223"/>
      <c r="AA8" s="223"/>
      <c r="AB8" s="223"/>
      <c r="AC8" s="223"/>
      <c r="AD8" s="223"/>
      <c r="AE8" s="223"/>
      <c r="AF8" s="223"/>
      <c r="AG8" s="223"/>
      <c r="AH8" s="223"/>
      <c r="AI8" s="223"/>
      <c r="AJ8" s="223"/>
      <c r="AK8" s="223"/>
      <c r="AL8" s="220"/>
      <c r="AM8" s="220"/>
      <c r="AN8" s="220"/>
      <c r="AO8" s="220"/>
      <c r="AP8" s="220"/>
      <c r="AQ8" s="220"/>
      <c r="AR8" s="220"/>
      <c r="AS8" s="220"/>
      <c r="AT8" s="220"/>
    </row>
    <row r="9" spans="1:46" ht="14.45" customHeight="1">
      <c r="A9" s="68"/>
      <c r="B9" s="232"/>
      <c r="C9" s="232"/>
      <c r="D9" s="310"/>
      <c r="E9" s="528"/>
      <c r="F9" s="528"/>
      <c r="G9" s="528"/>
      <c r="H9" s="528"/>
      <c r="I9" s="528"/>
      <c r="J9" s="528"/>
      <c r="K9" s="528"/>
      <c r="L9" s="528"/>
      <c r="M9" s="528"/>
      <c r="N9" s="528"/>
      <c r="O9" s="311"/>
      <c r="P9" s="306"/>
      <c r="Q9" s="223"/>
      <c r="R9" s="223"/>
      <c r="S9" s="223"/>
      <c r="T9" s="223"/>
      <c r="U9" s="223"/>
      <c r="V9" s="223"/>
      <c r="W9" s="223"/>
      <c r="X9" s="223"/>
      <c r="Y9" s="223"/>
      <c r="Z9" s="223"/>
      <c r="AA9" s="223"/>
      <c r="AB9" s="223"/>
      <c r="AC9" s="223"/>
      <c r="AD9" s="223"/>
      <c r="AE9" s="223"/>
      <c r="AF9" s="223"/>
      <c r="AG9" s="223"/>
      <c r="AH9" s="223"/>
      <c r="AI9" s="223"/>
      <c r="AJ9" s="223"/>
      <c r="AK9" s="223"/>
      <c r="AL9" s="220"/>
      <c r="AM9" s="220"/>
      <c r="AN9" s="220"/>
      <c r="AO9" s="220"/>
      <c r="AP9" s="220"/>
      <c r="AQ9" s="220"/>
      <c r="AR9" s="220"/>
      <c r="AS9" s="220"/>
      <c r="AT9" s="220"/>
    </row>
    <row r="10" spans="1:46" ht="14.45" customHeight="1">
      <c r="A10" s="68"/>
      <c r="B10" s="232"/>
      <c r="C10" s="232"/>
      <c r="D10" s="310"/>
      <c r="E10" s="528"/>
      <c r="F10" s="528"/>
      <c r="G10" s="528"/>
      <c r="H10" s="528"/>
      <c r="I10" s="528"/>
      <c r="J10" s="528"/>
      <c r="K10" s="528"/>
      <c r="L10" s="528"/>
      <c r="M10" s="528"/>
      <c r="N10" s="528"/>
      <c r="O10" s="311"/>
      <c r="P10" s="306"/>
      <c r="Q10" s="223"/>
      <c r="R10" s="223"/>
      <c r="S10" s="223"/>
      <c r="T10" s="223"/>
      <c r="U10" s="223"/>
      <c r="V10" s="223"/>
      <c r="W10" s="223"/>
      <c r="X10" s="223"/>
      <c r="Y10" s="223"/>
      <c r="Z10" s="223"/>
      <c r="AA10" s="223"/>
      <c r="AB10" s="223"/>
      <c r="AC10" s="223"/>
      <c r="AD10" s="223"/>
      <c r="AE10" s="223"/>
      <c r="AF10" s="223"/>
      <c r="AG10" s="223"/>
      <c r="AH10" s="223"/>
      <c r="AI10" s="223"/>
      <c r="AJ10" s="223"/>
      <c r="AK10" s="223"/>
      <c r="AL10" s="220"/>
      <c r="AM10" s="220"/>
      <c r="AN10" s="220"/>
      <c r="AO10" s="220"/>
      <c r="AP10" s="220"/>
      <c r="AQ10" s="220"/>
      <c r="AR10" s="220"/>
      <c r="AS10" s="220"/>
      <c r="AT10" s="220"/>
    </row>
    <row r="11" spans="1:46">
      <c r="A11" s="68"/>
      <c r="B11" s="232"/>
      <c r="C11" s="232"/>
      <c r="D11" s="310"/>
      <c r="E11" s="528"/>
      <c r="F11" s="528"/>
      <c r="G11" s="528"/>
      <c r="H11" s="528"/>
      <c r="I11" s="528"/>
      <c r="J11" s="528"/>
      <c r="K11" s="528"/>
      <c r="L11" s="528"/>
      <c r="M11" s="528"/>
      <c r="N11" s="528"/>
      <c r="O11" s="311"/>
      <c r="P11" s="306"/>
      <c r="Q11" s="223"/>
      <c r="R11" s="223"/>
      <c r="S11" s="223"/>
      <c r="T11" s="223"/>
      <c r="U11" s="223"/>
      <c r="V11" s="223"/>
      <c r="W11" s="223"/>
      <c r="X11" s="223"/>
      <c r="Y11" s="223"/>
      <c r="Z11" s="223"/>
      <c r="AA11" s="223"/>
      <c r="AB11" s="223"/>
      <c r="AC11" s="223"/>
      <c r="AD11" s="223"/>
      <c r="AE11" s="223"/>
      <c r="AF11" s="223"/>
      <c r="AG11" s="223"/>
      <c r="AH11" s="223"/>
      <c r="AI11" s="223"/>
      <c r="AJ11" s="223"/>
      <c r="AK11" s="223"/>
      <c r="AL11" s="220"/>
      <c r="AM11" s="220"/>
      <c r="AN11" s="220"/>
      <c r="AO11" s="220"/>
      <c r="AP11" s="220"/>
      <c r="AQ11" s="220"/>
      <c r="AR11" s="220"/>
      <c r="AS11" s="220"/>
      <c r="AT11" s="220"/>
    </row>
    <row r="12" spans="1:46">
      <c r="A12" s="68"/>
      <c r="B12" s="232"/>
      <c r="C12" s="232"/>
      <c r="D12" s="310"/>
      <c r="E12" s="221"/>
      <c r="F12" s="221"/>
      <c r="G12" s="221"/>
      <c r="H12" s="221"/>
      <c r="I12" s="221"/>
      <c r="J12" s="221"/>
      <c r="K12" s="221"/>
      <c r="L12" s="221"/>
      <c r="M12" s="221"/>
      <c r="N12" s="221"/>
      <c r="O12" s="311"/>
      <c r="P12" s="306"/>
      <c r="Q12" s="223"/>
      <c r="R12" s="223"/>
      <c r="S12" s="223"/>
      <c r="T12" s="223"/>
      <c r="U12" s="223"/>
      <c r="V12" s="223"/>
      <c r="W12" s="223"/>
      <c r="X12" s="223"/>
      <c r="Y12" s="223"/>
      <c r="Z12" s="223"/>
      <c r="AA12" s="223"/>
      <c r="AB12" s="223"/>
      <c r="AC12" s="223"/>
      <c r="AD12" s="223"/>
      <c r="AE12" s="223"/>
      <c r="AF12" s="223"/>
      <c r="AG12" s="223"/>
      <c r="AH12" s="223"/>
      <c r="AI12" s="223"/>
      <c r="AJ12" s="223"/>
      <c r="AK12" s="223"/>
      <c r="AL12" s="220"/>
      <c r="AM12" s="220"/>
      <c r="AN12" s="220"/>
      <c r="AO12" s="220"/>
      <c r="AP12" s="220"/>
      <c r="AQ12" s="220"/>
      <c r="AR12" s="220"/>
      <c r="AS12" s="220"/>
      <c r="AT12" s="220"/>
    </row>
    <row r="13" spans="1:46">
      <c r="A13" s="68"/>
      <c r="B13" s="232"/>
      <c r="C13" s="232"/>
      <c r="D13" s="310"/>
      <c r="E13" s="221"/>
      <c r="F13" s="221"/>
      <c r="G13" s="221"/>
      <c r="H13" s="221"/>
      <c r="I13" s="221"/>
      <c r="J13" s="221"/>
      <c r="K13" s="221"/>
      <c r="L13" s="221"/>
      <c r="M13" s="221"/>
      <c r="N13" s="221"/>
      <c r="O13" s="311"/>
      <c r="P13" s="306"/>
      <c r="Q13" s="223"/>
      <c r="R13" s="223"/>
      <c r="S13" s="223"/>
      <c r="T13" s="223"/>
      <c r="U13" s="223"/>
      <c r="V13" s="223"/>
      <c r="W13" s="223"/>
      <c r="X13" s="223"/>
      <c r="Y13" s="223"/>
      <c r="Z13" s="223"/>
      <c r="AA13" s="223"/>
      <c r="AB13" s="223"/>
      <c r="AC13" s="223"/>
      <c r="AD13" s="223"/>
      <c r="AE13" s="223"/>
      <c r="AF13" s="223"/>
      <c r="AG13" s="223"/>
      <c r="AH13" s="223"/>
      <c r="AI13" s="223"/>
      <c r="AJ13" s="223"/>
      <c r="AK13" s="223"/>
      <c r="AL13" s="220"/>
      <c r="AM13" s="220"/>
      <c r="AN13" s="220"/>
      <c r="AO13" s="220"/>
      <c r="AP13" s="220"/>
      <c r="AQ13" s="220"/>
      <c r="AR13" s="220"/>
      <c r="AS13" s="220"/>
      <c r="AT13" s="220"/>
    </row>
    <row r="14" spans="1:46">
      <c r="A14" s="68"/>
      <c r="B14" s="232"/>
      <c r="C14" s="232"/>
      <c r="D14" s="310"/>
      <c r="E14" s="221"/>
      <c r="F14" s="221"/>
      <c r="G14" s="221"/>
      <c r="H14" s="221"/>
      <c r="I14" s="221"/>
      <c r="J14" s="221"/>
      <c r="K14" s="221"/>
      <c r="L14" s="221"/>
      <c r="M14" s="221"/>
      <c r="N14" s="221"/>
      <c r="O14" s="311"/>
      <c r="P14" s="306"/>
      <c r="Q14" s="223"/>
      <c r="R14" s="223"/>
      <c r="S14" s="223"/>
      <c r="T14" s="223"/>
      <c r="U14" s="223"/>
      <c r="V14" s="223"/>
      <c r="W14" s="223"/>
      <c r="X14" s="223"/>
      <c r="Y14" s="223"/>
      <c r="Z14" s="223"/>
      <c r="AA14" s="223"/>
      <c r="AB14" s="223"/>
      <c r="AC14" s="223"/>
      <c r="AD14" s="223"/>
      <c r="AE14" s="223"/>
      <c r="AF14" s="223"/>
      <c r="AG14" s="223"/>
      <c r="AH14" s="223"/>
      <c r="AI14" s="223"/>
      <c r="AJ14" s="223"/>
      <c r="AK14" s="223"/>
      <c r="AL14" s="220"/>
      <c r="AM14" s="220"/>
      <c r="AN14" s="220"/>
      <c r="AO14" s="220"/>
      <c r="AP14" s="220"/>
      <c r="AQ14" s="220"/>
      <c r="AR14" s="220"/>
      <c r="AS14" s="220"/>
      <c r="AT14" s="220"/>
    </row>
    <row r="15" spans="1:46">
      <c r="A15" s="68"/>
      <c r="B15" s="232"/>
      <c r="C15" s="232"/>
      <c r="D15" s="310"/>
      <c r="E15" s="221"/>
      <c r="F15" s="221"/>
      <c r="G15" s="221"/>
      <c r="H15" s="221"/>
      <c r="I15" s="221"/>
      <c r="J15" s="221"/>
      <c r="K15" s="221"/>
      <c r="L15" s="221"/>
      <c r="M15" s="221"/>
      <c r="N15" s="221"/>
      <c r="O15" s="311"/>
      <c r="P15" s="306"/>
      <c r="Q15" s="223"/>
      <c r="R15" s="223"/>
      <c r="S15" s="223"/>
      <c r="T15" s="223"/>
      <c r="U15" s="223"/>
      <c r="V15" s="223"/>
      <c r="W15" s="223"/>
      <c r="X15" s="223"/>
      <c r="Y15" s="223"/>
      <c r="Z15" s="223"/>
      <c r="AA15" s="223"/>
      <c r="AB15" s="223"/>
      <c r="AC15" s="223"/>
      <c r="AD15" s="223"/>
      <c r="AE15" s="223"/>
      <c r="AF15" s="223"/>
      <c r="AG15" s="223"/>
      <c r="AH15" s="223"/>
      <c r="AI15" s="223"/>
      <c r="AJ15" s="223"/>
      <c r="AK15" s="223"/>
      <c r="AL15" s="220"/>
      <c r="AM15" s="220"/>
      <c r="AN15" s="220"/>
      <c r="AO15" s="220"/>
      <c r="AP15" s="220"/>
      <c r="AQ15" s="220"/>
      <c r="AR15" s="220"/>
      <c r="AS15" s="220"/>
      <c r="AT15" s="220"/>
    </row>
    <row r="16" spans="1:46">
      <c r="A16" s="68"/>
      <c r="B16" s="232"/>
      <c r="C16" s="232"/>
      <c r="D16" s="310"/>
      <c r="E16" s="221"/>
      <c r="F16" s="221"/>
      <c r="G16" s="221"/>
      <c r="H16" s="221"/>
      <c r="I16" s="221"/>
      <c r="J16" s="221"/>
      <c r="K16" s="221"/>
      <c r="L16" s="221"/>
      <c r="M16" s="221"/>
      <c r="N16" s="221"/>
      <c r="O16" s="311"/>
      <c r="P16" s="306"/>
      <c r="Q16" s="223"/>
      <c r="R16" s="223"/>
      <c r="S16" s="223"/>
      <c r="T16" s="223"/>
      <c r="U16" s="223"/>
      <c r="V16" s="223"/>
      <c r="W16" s="223"/>
      <c r="X16" s="223"/>
      <c r="Y16" s="223"/>
      <c r="Z16" s="223"/>
      <c r="AA16" s="223"/>
      <c r="AB16" s="223"/>
      <c r="AC16" s="223"/>
      <c r="AD16" s="223"/>
      <c r="AE16" s="223"/>
      <c r="AF16" s="223"/>
      <c r="AG16" s="223"/>
      <c r="AH16" s="223"/>
      <c r="AI16" s="223"/>
      <c r="AJ16" s="223"/>
      <c r="AK16" s="223"/>
      <c r="AL16" s="220"/>
      <c r="AM16" s="220"/>
      <c r="AN16" s="220"/>
      <c r="AO16" s="220"/>
      <c r="AP16" s="220"/>
      <c r="AQ16" s="220"/>
      <c r="AR16" s="220"/>
      <c r="AS16" s="220"/>
      <c r="AT16" s="220"/>
    </row>
    <row r="17" spans="1:46" ht="19.899999999999999" customHeight="1">
      <c r="A17" s="68"/>
      <c r="B17" s="232"/>
      <c r="C17" s="232"/>
      <c r="D17" s="310"/>
      <c r="E17" s="221"/>
      <c r="F17" s="221"/>
      <c r="G17" s="221"/>
      <c r="H17" s="221"/>
      <c r="I17" s="221"/>
      <c r="J17" s="221"/>
      <c r="K17" s="221"/>
      <c r="L17" s="221"/>
      <c r="M17" s="221"/>
      <c r="N17" s="221"/>
      <c r="O17" s="311"/>
      <c r="P17" s="306"/>
      <c r="Q17" s="223"/>
      <c r="R17" s="223"/>
      <c r="S17" s="223"/>
      <c r="T17" s="223"/>
      <c r="U17" s="223"/>
      <c r="V17" s="223"/>
      <c r="W17" s="223"/>
      <c r="X17" s="223"/>
      <c r="Y17" s="223"/>
      <c r="Z17" s="223"/>
      <c r="AA17" s="223"/>
      <c r="AB17" s="223"/>
      <c r="AC17" s="223"/>
      <c r="AD17" s="223"/>
      <c r="AE17" s="223"/>
      <c r="AF17" s="223"/>
      <c r="AG17" s="223"/>
      <c r="AH17" s="223"/>
      <c r="AI17" s="223"/>
      <c r="AJ17" s="223"/>
      <c r="AK17" s="223"/>
      <c r="AL17" s="220"/>
      <c r="AM17" s="220"/>
      <c r="AN17" s="220"/>
      <c r="AO17" s="220"/>
      <c r="AP17" s="220"/>
      <c r="AQ17" s="220"/>
      <c r="AR17" s="220"/>
      <c r="AS17" s="220"/>
      <c r="AT17" s="220"/>
    </row>
    <row r="18" spans="1:46" ht="14.45" customHeight="1">
      <c r="A18" s="68"/>
      <c r="B18" s="232"/>
      <c r="C18" s="232"/>
      <c r="D18" s="310"/>
      <c r="E18" s="530" t="s">
        <v>1427</v>
      </c>
      <c r="F18" s="530"/>
      <c r="G18" s="530"/>
      <c r="H18" s="530"/>
      <c r="I18" s="530"/>
      <c r="J18" s="530"/>
      <c r="K18" s="530"/>
      <c r="L18" s="530"/>
      <c r="M18" s="530"/>
      <c r="N18" s="530"/>
      <c r="O18" s="311"/>
      <c r="P18" s="306"/>
      <c r="Q18" s="223"/>
      <c r="R18" s="223"/>
      <c r="S18" s="223"/>
      <c r="T18" s="223"/>
      <c r="U18" s="223"/>
      <c r="V18" s="223"/>
      <c r="W18" s="223"/>
      <c r="X18" s="223"/>
      <c r="Y18" s="223"/>
      <c r="Z18" s="223"/>
      <c r="AA18" s="223"/>
      <c r="AB18" s="223"/>
      <c r="AC18" s="223"/>
      <c r="AD18" s="223"/>
      <c r="AE18" s="223"/>
      <c r="AF18" s="223"/>
      <c r="AG18" s="223"/>
      <c r="AH18" s="223"/>
      <c r="AI18" s="223"/>
      <c r="AJ18" s="223"/>
      <c r="AK18" s="223"/>
      <c r="AL18" s="220"/>
      <c r="AM18" s="220"/>
      <c r="AN18" s="220"/>
      <c r="AO18" s="220"/>
      <c r="AP18" s="220"/>
      <c r="AQ18" s="220"/>
      <c r="AR18" s="220"/>
      <c r="AS18" s="220"/>
      <c r="AT18" s="220"/>
    </row>
    <row r="19" spans="1:46" ht="14.45" customHeight="1">
      <c r="A19" s="68"/>
      <c r="B19" s="232"/>
      <c r="C19" s="232"/>
      <c r="D19" s="315"/>
      <c r="E19" s="530"/>
      <c r="F19" s="530"/>
      <c r="G19" s="530"/>
      <c r="H19" s="530"/>
      <c r="I19" s="530"/>
      <c r="J19" s="530"/>
      <c r="K19" s="530"/>
      <c r="L19" s="530"/>
      <c r="M19" s="530"/>
      <c r="N19" s="530"/>
      <c r="O19" s="316"/>
      <c r="P19" s="306"/>
      <c r="Q19" s="223"/>
      <c r="R19" s="223"/>
      <c r="S19" s="223"/>
      <c r="T19" s="223"/>
      <c r="U19" s="223"/>
      <c r="V19" s="223"/>
      <c r="W19" s="223"/>
      <c r="X19" s="223"/>
      <c r="Y19" s="223"/>
      <c r="Z19" s="223"/>
      <c r="AA19" s="223"/>
      <c r="AB19" s="223"/>
      <c r="AC19" s="223"/>
      <c r="AD19" s="223"/>
      <c r="AE19" s="223"/>
      <c r="AF19" s="223"/>
      <c r="AG19" s="223"/>
      <c r="AH19" s="223"/>
      <c r="AI19" s="223"/>
      <c r="AJ19" s="223"/>
      <c r="AK19" s="223"/>
      <c r="AL19" s="220"/>
      <c r="AM19" s="220"/>
      <c r="AN19" s="220"/>
      <c r="AO19" s="220"/>
      <c r="AP19" s="220"/>
      <c r="AQ19" s="220"/>
      <c r="AR19" s="220"/>
      <c r="AS19" s="220"/>
      <c r="AT19" s="220"/>
    </row>
    <row r="20" spans="1:46" ht="14.45" customHeight="1">
      <c r="A20" s="68"/>
      <c r="B20" s="232"/>
      <c r="C20" s="232"/>
      <c r="D20" s="315"/>
      <c r="E20" s="530"/>
      <c r="F20" s="530"/>
      <c r="G20" s="530"/>
      <c r="H20" s="530"/>
      <c r="I20" s="530"/>
      <c r="J20" s="530"/>
      <c r="K20" s="530"/>
      <c r="L20" s="530"/>
      <c r="M20" s="530"/>
      <c r="N20" s="530"/>
      <c r="O20" s="316"/>
      <c r="P20" s="306"/>
      <c r="Q20" s="223"/>
      <c r="R20" s="223"/>
      <c r="S20" s="223"/>
      <c r="T20" s="223"/>
      <c r="U20" s="223"/>
      <c r="V20" s="223"/>
      <c r="W20" s="223"/>
      <c r="X20" s="223"/>
      <c r="Y20" s="223"/>
      <c r="Z20" s="223"/>
      <c r="AA20" s="223"/>
      <c r="AB20" s="223"/>
      <c r="AC20" s="223"/>
      <c r="AD20" s="223"/>
      <c r="AE20" s="223"/>
      <c r="AF20" s="223"/>
      <c r="AG20" s="223"/>
      <c r="AH20" s="223"/>
      <c r="AI20" s="223"/>
      <c r="AJ20" s="223"/>
      <c r="AK20" s="223"/>
      <c r="AL20" s="220"/>
      <c r="AM20" s="220"/>
      <c r="AN20" s="220"/>
      <c r="AO20" s="220"/>
      <c r="AP20" s="220"/>
      <c r="AQ20" s="220"/>
      <c r="AR20" s="220"/>
      <c r="AS20" s="220"/>
      <c r="AT20" s="220"/>
    </row>
    <row r="21" spans="1:46" ht="22.15" customHeight="1">
      <c r="A21" s="68"/>
      <c r="B21" s="232"/>
      <c r="C21" s="232"/>
      <c r="D21" s="315"/>
      <c r="E21" s="530"/>
      <c r="F21" s="530"/>
      <c r="G21" s="530"/>
      <c r="H21" s="530"/>
      <c r="I21" s="530"/>
      <c r="J21" s="530"/>
      <c r="K21" s="530"/>
      <c r="L21" s="530"/>
      <c r="M21" s="530"/>
      <c r="N21" s="530"/>
      <c r="O21" s="316"/>
      <c r="P21" s="306"/>
      <c r="Q21" s="223"/>
      <c r="R21" s="223"/>
      <c r="S21" s="223"/>
      <c r="T21" s="223"/>
      <c r="U21" s="223"/>
      <c r="V21" s="223"/>
      <c r="W21" s="223"/>
      <c r="X21" s="223"/>
      <c r="Y21" s="223"/>
      <c r="Z21" s="223"/>
      <c r="AA21" s="223"/>
      <c r="AB21" s="223"/>
      <c r="AC21" s="223"/>
      <c r="AD21" s="223"/>
      <c r="AE21" s="223"/>
      <c r="AF21" s="223"/>
      <c r="AG21" s="223"/>
      <c r="AH21" s="223"/>
      <c r="AI21" s="223"/>
      <c r="AJ21" s="223"/>
      <c r="AK21" s="223"/>
      <c r="AL21" s="220"/>
      <c r="AM21" s="220"/>
      <c r="AN21" s="220"/>
      <c r="AO21" s="220"/>
      <c r="AP21" s="220"/>
      <c r="AQ21" s="220"/>
      <c r="AR21" s="220"/>
      <c r="AS21" s="220"/>
      <c r="AT21" s="220"/>
    </row>
    <row r="22" spans="1:46" ht="14.45" customHeight="1">
      <c r="A22" s="68"/>
      <c r="B22" s="232"/>
      <c r="C22" s="232"/>
      <c r="D22" s="315"/>
      <c r="E22" s="317"/>
      <c r="F22" s="317"/>
      <c r="G22" s="317"/>
      <c r="H22" s="317"/>
      <c r="I22" s="317"/>
      <c r="J22" s="317"/>
      <c r="K22" s="317"/>
      <c r="L22" s="317"/>
      <c r="M22" s="317"/>
      <c r="N22" s="317"/>
      <c r="O22" s="316"/>
      <c r="P22" s="306"/>
      <c r="Q22" s="223"/>
      <c r="R22" s="223"/>
      <c r="S22" s="223"/>
      <c r="T22" s="223"/>
      <c r="U22" s="223"/>
      <c r="V22" s="223"/>
      <c r="W22" s="223"/>
      <c r="X22" s="223"/>
      <c r="Y22" s="223"/>
      <c r="Z22" s="223"/>
      <c r="AA22" s="223"/>
      <c r="AB22" s="223"/>
      <c r="AC22" s="223"/>
      <c r="AD22" s="223"/>
      <c r="AE22" s="223"/>
      <c r="AF22" s="223"/>
      <c r="AG22" s="223"/>
      <c r="AH22" s="223"/>
      <c r="AI22" s="223"/>
      <c r="AJ22" s="223"/>
      <c r="AK22" s="223"/>
      <c r="AL22" s="220"/>
      <c r="AM22" s="220"/>
      <c r="AN22" s="220"/>
      <c r="AO22" s="220"/>
      <c r="AP22" s="220"/>
      <c r="AQ22" s="220"/>
      <c r="AR22" s="220"/>
      <c r="AS22" s="220"/>
      <c r="AT22" s="220"/>
    </row>
    <row r="23" spans="1:46" ht="24" customHeight="1">
      <c r="A23" s="68"/>
      <c r="B23" s="232"/>
      <c r="C23" s="232"/>
      <c r="D23" s="315"/>
      <c r="E23" s="529" t="s">
        <v>1428</v>
      </c>
      <c r="F23" s="530"/>
      <c r="G23" s="530"/>
      <c r="H23" s="530"/>
      <c r="I23" s="530"/>
      <c r="J23" s="530"/>
      <c r="K23" s="530"/>
      <c r="L23" s="530"/>
      <c r="M23" s="530"/>
      <c r="N23" s="530"/>
      <c r="O23" s="316"/>
      <c r="P23" s="306"/>
      <c r="Q23" s="223"/>
      <c r="R23" s="223"/>
      <c r="S23" s="223"/>
      <c r="T23" s="223"/>
      <c r="U23" s="223"/>
      <c r="V23" s="223"/>
      <c r="W23" s="223"/>
      <c r="X23" s="223"/>
      <c r="Y23" s="223"/>
      <c r="Z23" s="223"/>
      <c r="AA23" s="223"/>
      <c r="AB23" s="223"/>
      <c r="AC23" s="223"/>
      <c r="AD23" s="223"/>
      <c r="AE23" s="223"/>
      <c r="AF23" s="223"/>
      <c r="AG23" s="223"/>
      <c r="AH23" s="223"/>
      <c r="AI23" s="223"/>
      <c r="AJ23" s="223"/>
      <c r="AK23" s="223"/>
      <c r="AL23" s="220"/>
      <c r="AM23" s="220"/>
      <c r="AN23" s="220"/>
      <c r="AO23" s="220"/>
      <c r="AP23" s="220"/>
      <c r="AQ23" s="220"/>
      <c r="AR23" s="220"/>
      <c r="AS23" s="220"/>
      <c r="AT23" s="220"/>
    </row>
    <row r="24" spans="1:46" ht="18" customHeight="1">
      <c r="A24" s="68"/>
      <c r="B24" s="232"/>
      <c r="C24" s="232"/>
      <c r="D24" s="315"/>
      <c r="E24" s="530"/>
      <c r="F24" s="530"/>
      <c r="G24" s="530"/>
      <c r="H24" s="530"/>
      <c r="I24" s="530"/>
      <c r="J24" s="530"/>
      <c r="K24" s="530"/>
      <c r="L24" s="530"/>
      <c r="M24" s="530"/>
      <c r="N24" s="530"/>
      <c r="O24" s="316"/>
      <c r="P24" s="306"/>
      <c r="Q24" s="223"/>
      <c r="R24" s="223"/>
      <c r="S24" s="223"/>
      <c r="T24" s="223"/>
      <c r="U24" s="223"/>
      <c r="V24" s="223"/>
      <c r="W24" s="223"/>
      <c r="X24" s="223"/>
      <c r="Y24" s="223"/>
      <c r="Z24" s="223"/>
      <c r="AA24" s="223"/>
      <c r="AB24" s="223"/>
      <c r="AC24" s="223"/>
      <c r="AD24" s="223"/>
      <c r="AE24" s="223"/>
      <c r="AF24" s="223"/>
      <c r="AG24" s="223"/>
      <c r="AH24" s="223"/>
      <c r="AI24" s="223"/>
      <c r="AJ24" s="223"/>
      <c r="AK24" s="223"/>
      <c r="AL24" s="220"/>
      <c r="AM24" s="220"/>
      <c r="AN24" s="220"/>
      <c r="AO24" s="220"/>
      <c r="AP24" s="220"/>
      <c r="AQ24" s="220"/>
      <c r="AR24" s="220"/>
      <c r="AS24" s="220"/>
      <c r="AT24" s="220"/>
    </row>
    <row r="25" spans="1:46" ht="26.45" customHeight="1">
      <c r="A25" s="68"/>
      <c r="B25" s="232"/>
      <c r="C25" s="232"/>
      <c r="D25" s="315"/>
      <c r="E25" s="530"/>
      <c r="F25" s="530"/>
      <c r="G25" s="530"/>
      <c r="H25" s="530"/>
      <c r="I25" s="530"/>
      <c r="J25" s="530"/>
      <c r="K25" s="530"/>
      <c r="L25" s="530"/>
      <c r="M25" s="530"/>
      <c r="N25" s="530"/>
      <c r="O25" s="316"/>
      <c r="P25" s="306"/>
      <c r="Q25" s="223"/>
      <c r="R25" s="223"/>
      <c r="S25" s="223"/>
      <c r="T25" s="223"/>
      <c r="U25" s="223"/>
      <c r="V25" s="223"/>
      <c r="W25" s="223"/>
      <c r="X25" s="223"/>
      <c r="Y25" s="223"/>
      <c r="Z25" s="223"/>
      <c r="AA25" s="223"/>
      <c r="AB25" s="223"/>
      <c r="AC25" s="223"/>
      <c r="AD25" s="223"/>
      <c r="AE25" s="223"/>
      <c r="AF25" s="223"/>
      <c r="AG25" s="223"/>
      <c r="AH25" s="223"/>
      <c r="AI25" s="223"/>
      <c r="AJ25" s="223"/>
      <c r="AK25" s="223"/>
      <c r="AL25" s="220"/>
      <c r="AM25" s="220"/>
      <c r="AN25" s="220"/>
      <c r="AO25" s="220"/>
      <c r="AP25" s="220"/>
      <c r="AQ25" s="220"/>
      <c r="AR25" s="220"/>
      <c r="AS25" s="220"/>
      <c r="AT25" s="220"/>
    </row>
    <row r="26" spans="1:46" ht="15" customHeight="1" thickBot="1">
      <c r="A26" s="68"/>
      <c r="B26" s="232"/>
      <c r="C26" s="232"/>
      <c r="D26" s="318"/>
      <c r="E26" s="319"/>
      <c r="F26" s="319"/>
      <c r="G26" s="319"/>
      <c r="H26" s="319"/>
      <c r="I26" s="319"/>
      <c r="J26" s="319"/>
      <c r="K26" s="319"/>
      <c r="L26" s="319"/>
      <c r="M26" s="319"/>
      <c r="N26" s="319"/>
      <c r="O26" s="320"/>
      <c r="P26" s="306"/>
      <c r="Q26" s="223"/>
      <c r="R26" s="223"/>
      <c r="S26" s="223"/>
      <c r="T26" s="223"/>
      <c r="U26" s="223"/>
      <c r="V26" s="223"/>
      <c r="W26" s="223"/>
      <c r="X26" s="223"/>
      <c r="Y26" s="223"/>
      <c r="Z26" s="223"/>
      <c r="AA26" s="223"/>
      <c r="AB26" s="223"/>
      <c r="AC26" s="223"/>
      <c r="AD26" s="223"/>
      <c r="AE26" s="223"/>
      <c r="AF26" s="223"/>
      <c r="AG26" s="223"/>
      <c r="AH26" s="223"/>
      <c r="AI26" s="223"/>
      <c r="AJ26" s="223"/>
      <c r="AK26" s="223"/>
      <c r="AL26" s="220"/>
      <c r="AM26" s="220"/>
      <c r="AN26" s="220"/>
      <c r="AO26" s="220"/>
      <c r="AP26" s="220"/>
      <c r="AQ26" s="220"/>
      <c r="AR26" s="220"/>
      <c r="AS26" s="220"/>
      <c r="AT26" s="220"/>
    </row>
    <row r="27" spans="1:46" ht="87" customHeight="1">
      <c r="A27" s="68"/>
      <c r="B27" s="232"/>
      <c r="C27" s="306"/>
      <c r="D27" s="306"/>
      <c r="E27" s="306"/>
      <c r="F27" s="306"/>
      <c r="G27" s="306"/>
      <c r="H27" s="306"/>
      <c r="I27" s="306"/>
      <c r="J27" s="306"/>
      <c r="K27" s="306"/>
      <c r="L27" s="306"/>
      <c r="M27" s="306"/>
      <c r="N27" s="306"/>
      <c r="O27" s="306"/>
      <c r="P27" s="306"/>
      <c r="Q27" s="223"/>
      <c r="R27" s="223"/>
      <c r="S27" s="223"/>
      <c r="T27" s="223"/>
      <c r="U27" s="223"/>
      <c r="V27" s="223"/>
      <c r="W27" s="223"/>
      <c r="X27" s="223"/>
      <c r="Y27" s="223"/>
      <c r="Z27" s="223"/>
      <c r="AA27" s="223"/>
      <c r="AB27" s="223"/>
      <c r="AC27" s="223"/>
      <c r="AD27" s="223"/>
      <c r="AE27" s="223"/>
      <c r="AF27" s="223"/>
      <c r="AG27" s="223"/>
      <c r="AH27" s="223"/>
      <c r="AI27" s="223"/>
      <c r="AJ27" s="223"/>
      <c r="AK27" s="223"/>
      <c r="AL27" s="220"/>
      <c r="AM27" s="220"/>
      <c r="AN27" s="220"/>
      <c r="AO27" s="220"/>
      <c r="AP27" s="220"/>
      <c r="AQ27" s="220"/>
      <c r="AR27" s="220"/>
      <c r="AS27" s="220"/>
      <c r="AT27" s="220"/>
    </row>
    <row r="28" spans="1:46">
      <c r="B28" s="232"/>
      <c r="C28" s="232"/>
      <c r="D28" s="232"/>
      <c r="E28" s="232"/>
      <c r="F28" s="232"/>
      <c r="G28" s="232"/>
      <c r="H28" s="232"/>
      <c r="I28" s="232"/>
      <c r="J28" s="232"/>
      <c r="K28" s="232"/>
      <c r="L28" s="232"/>
      <c r="M28" s="232"/>
      <c r="N28" s="232"/>
      <c r="O28" s="232"/>
      <c r="P28" s="232"/>
      <c r="Q28" s="222"/>
      <c r="R28" s="222"/>
      <c r="S28" s="222"/>
      <c r="T28" s="222"/>
      <c r="U28" s="222"/>
      <c r="V28" s="222"/>
      <c r="W28" s="222"/>
      <c r="X28" s="222"/>
      <c r="Y28" s="222"/>
      <c r="Z28" s="222"/>
      <c r="AA28" s="222"/>
      <c r="AB28" s="222"/>
      <c r="AC28" s="222"/>
      <c r="AD28" s="222"/>
      <c r="AE28" s="222"/>
      <c r="AF28" s="222"/>
      <c r="AG28" s="222"/>
      <c r="AH28" s="222"/>
      <c r="AI28" s="222"/>
      <c r="AJ28" s="222"/>
      <c r="AK28" s="222"/>
    </row>
    <row r="29" spans="1:46">
      <c r="B29" s="232"/>
      <c r="C29" s="232"/>
      <c r="D29" s="232"/>
      <c r="E29" s="232"/>
      <c r="F29" s="232"/>
      <c r="G29" s="232"/>
      <c r="H29" s="232"/>
      <c r="I29" s="232"/>
      <c r="J29" s="232"/>
      <c r="K29" s="232"/>
      <c r="L29" s="232"/>
      <c r="M29" s="232"/>
      <c r="N29" s="232"/>
      <c r="O29" s="232"/>
      <c r="P29" s="232"/>
      <c r="Q29" s="222"/>
      <c r="R29" s="222"/>
      <c r="S29" s="222"/>
      <c r="T29" s="222"/>
      <c r="U29" s="222"/>
      <c r="V29" s="222"/>
      <c r="W29" s="222"/>
      <c r="X29" s="222"/>
      <c r="Y29" s="222"/>
      <c r="Z29" s="222"/>
      <c r="AA29" s="222"/>
      <c r="AB29" s="222"/>
      <c r="AC29" s="222"/>
      <c r="AD29" s="222"/>
      <c r="AE29" s="222"/>
      <c r="AF29" s="222"/>
      <c r="AG29" s="222"/>
      <c r="AH29" s="222"/>
      <c r="AI29" s="222"/>
      <c r="AJ29" s="222"/>
      <c r="AK29" s="222"/>
    </row>
    <row r="30" spans="1:46">
      <c r="B30" s="232"/>
      <c r="C30" s="232"/>
      <c r="D30" s="232"/>
      <c r="E30" s="232"/>
      <c r="F30" s="232"/>
      <c r="G30" s="232"/>
      <c r="H30" s="232"/>
      <c r="I30" s="232"/>
      <c r="J30" s="232"/>
      <c r="K30" s="232"/>
      <c r="L30" s="232"/>
      <c r="M30" s="232"/>
      <c r="N30" s="232"/>
      <c r="O30" s="232"/>
      <c r="P30" s="232"/>
      <c r="Q30" s="222"/>
      <c r="R30" s="222"/>
      <c r="S30" s="222"/>
      <c r="T30" s="222"/>
      <c r="U30" s="222"/>
      <c r="V30" s="222"/>
      <c r="W30" s="222"/>
      <c r="X30" s="222"/>
      <c r="Y30" s="222"/>
      <c r="Z30" s="222"/>
      <c r="AA30" s="222"/>
      <c r="AB30" s="222"/>
      <c r="AC30" s="222"/>
      <c r="AD30" s="222"/>
      <c r="AE30" s="222"/>
      <c r="AF30" s="222"/>
      <c r="AG30" s="222"/>
      <c r="AH30" s="222"/>
      <c r="AI30" s="222"/>
      <c r="AJ30" s="222"/>
      <c r="AK30" s="222"/>
    </row>
    <row r="31" spans="1:46">
      <c r="B31" s="232"/>
      <c r="C31" s="232"/>
      <c r="D31" s="232"/>
      <c r="E31" s="232"/>
      <c r="F31" s="232"/>
      <c r="G31" s="232"/>
      <c r="H31" s="232"/>
      <c r="I31" s="232"/>
      <c r="J31" s="232"/>
      <c r="K31" s="232"/>
      <c r="L31" s="232"/>
      <c r="M31" s="232"/>
      <c r="N31" s="232"/>
      <c r="O31" s="232"/>
      <c r="P31" s="232"/>
      <c r="Q31" s="222"/>
      <c r="R31" s="222"/>
      <c r="S31" s="222"/>
      <c r="T31" s="222"/>
      <c r="U31" s="222"/>
      <c r="V31" s="222"/>
      <c r="W31" s="222"/>
      <c r="X31" s="222"/>
      <c r="Y31" s="222"/>
      <c r="Z31" s="222"/>
      <c r="AA31" s="222"/>
      <c r="AB31" s="222"/>
      <c r="AC31" s="222"/>
      <c r="AD31" s="222"/>
      <c r="AE31" s="222"/>
      <c r="AF31" s="222"/>
      <c r="AG31" s="222"/>
      <c r="AH31" s="222"/>
      <c r="AI31" s="222"/>
      <c r="AJ31" s="222"/>
      <c r="AK31" s="222"/>
    </row>
    <row r="32" spans="1:46">
      <c r="B32" s="232"/>
      <c r="C32" s="232"/>
      <c r="D32" s="232"/>
      <c r="E32" s="232"/>
      <c r="F32" s="232"/>
      <c r="G32" s="232"/>
      <c r="H32" s="232"/>
      <c r="I32" s="232"/>
      <c r="J32" s="232"/>
      <c r="K32" s="232"/>
      <c r="L32" s="232"/>
      <c r="M32" s="232"/>
      <c r="N32" s="232"/>
      <c r="O32" s="232"/>
      <c r="P32" s="232"/>
      <c r="Q32" s="222"/>
      <c r="R32" s="222"/>
      <c r="S32" s="222"/>
      <c r="T32" s="222"/>
      <c r="U32" s="222"/>
      <c r="V32" s="222"/>
      <c r="W32" s="222"/>
      <c r="X32" s="222"/>
      <c r="Y32" s="222"/>
      <c r="Z32" s="222"/>
      <c r="AA32" s="222"/>
      <c r="AB32" s="222"/>
      <c r="AC32" s="222"/>
      <c r="AD32" s="222"/>
      <c r="AE32" s="222"/>
      <c r="AF32" s="222"/>
      <c r="AG32" s="222"/>
      <c r="AH32" s="222"/>
      <c r="AI32" s="222"/>
      <c r="AJ32" s="222"/>
      <c r="AK32" s="222"/>
    </row>
    <row r="33" spans="2:37">
      <c r="B33" s="232"/>
      <c r="C33" s="232"/>
      <c r="D33" s="232"/>
      <c r="E33" s="232"/>
      <c r="F33" s="232"/>
      <c r="G33" s="232"/>
      <c r="H33" s="232"/>
      <c r="I33" s="232"/>
      <c r="J33" s="232"/>
      <c r="K33" s="232"/>
      <c r="L33" s="232"/>
      <c r="M33" s="232"/>
      <c r="N33" s="232"/>
      <c r="O33" s="232"/>
      <c r="P33" s="232"/>
      <c r="Q33" s="222"/>
      <c r="R33" s="222"/>
      <c r="S33" s="222"/>
      <c r="T33" s="222"/>
      <c r="U33" s="222"/>
      <c r="V33" s="222"/>
      <c r="W33" s="222"/>
      <c r="X33" s="222"/>
      <c r="Y33" s="222"/>
      <c r="Z33" s="222"/>
      <c r="AA33" s="222"/>
      <c r="AB33" s="222"/>
      <c r="AC33" s="222"/>
      <c r="AD33" s="222"/>
      <c r="AE33" s="222"/>
      <c r="AF33" s="222"/>
      <c r="AG33" s="222"/>
      <c r="AH33" s="222"/>
      <c r="AI33" s="222"/>
      <c r="AJ33" s="222"/>
      <c r="AK33" s="222"/>
    </row>
    <row r="34" spans="2:37">
      <c r="B34" s="232"/>
      <c r="C34" s="232"/>
      <c r="D34" s="232"/>
      <c r="E34" s="232"/>
      <c r="F34" s="232"/>
      <c r="G34" s="232"/>
      <c r="H34" s="232"/>
      <c r="I34" s="232"/>
      <c r="J34" s="232"/>
      <c r="K34" s="232"/>
      <c r="L34" s="232"/>
      <c r="M34" s="232"/>
      <c r="N34" s="232"/>
      <c r="O34" s="232"/>
      <c r="P34" s="232"/>
      <c r="Q34" s="222"/>
      <c r="R34" s="222"/>
      <c r="S34" s="222"/>
      <c r="T34" s="222"/>
      <c r="U34" s="222"/>
      <c r="V34" s="222"/>
      <c r="W34" s="222"/>
      <c r="X34" s="222"/>
      <c r="Y34" s="222"/>
      <c r="Z34" s="222"/>
      <c r="AA34" s="222"/>
      <c r="AB34" s="222"/>
      <c r="AC34" s="222"/>
      <c r="AD34" s="222"/>
      <c r="AE34" s="222"/>
      <c r="AF34" s="222"/>
      <c r="AG34" s="222"/>
      <c r="AH34" s="222"/>
      <c r="AI34" s="222"/>
      <c r="AJ34" s="222"/>
      <c r="AK34" s="222"/>
    </row>
    <row r="35" spans="2:37">
      <c r="B35" s="232"/>
      <c r="C35" s="232"/>
      <c r="D35" s="232"/>
      <c r="E35" s="232"/>
      <c r="F35" s="232"/>
      <c r="G35" s="232"/>
      <c r="H35" s="232"/>
      <c r="I35" s="232"/>
      <c r="J35" s="232"/>
      <c r="K35" s="232"/>
      <c r="L35" s="232"/>
      <c r="M35" s="232"/>
      <c r="N35" s="232"/>
      <c r="O35" s="232"/>
      <c r="P35" s="232"/>
      <c r="Q35" s="222"/>
      <c r="R35" s="222"/>
      <c r="S35" s="222"/>
      <c r="T35" s="222"/>
      <c r="U35" s="222"/>
      <c r="V35" s="222"/>
      <c r="W35" s="222"/>
      <c r="X35" s="222"/>
      <c r="Y35" s="222"/>
      <c r="Z35" s="222"/>
      <c r="AA35" s="222"/>
      <c r="AB35" s="222"/>
      <c r="AC35" s="222"/>
      <c r="AD35" s="222"/>
      <c r="AE35" s="222"/>
      <c r="AF35" s="222"/>
      <c r="AG35" s="222"/>
      <c r="AH35" s="222"/>
      <c r="AI35" s="222"/>
      <c r="AJ35" s="222"/>
      <c r="AK35" s="222"/>
    </row>
    <row r="36" spans="2:37">
      <c r="B36" s="232"/>
      <c r="C36" s="232"/>
      <c r="D36" s="232"/>
      <c r="E36" s="232"/>
      <c r="F36" s="232"/>
      <c r="G36" s="232"/>
      <c r="H36" s="232"/>
      <c r="I36" s="232"/>
      <c r="J36" s="232"/>
      <c r="K36" s="232"/>
      <c r="L36" s="232"/>
      <c r="M36" s="232"/>
      <c r="N36" s="232"/>
      <c r="O36" s="232"/>
      <c r="P36" s="232"/>
      <c r="Q36" s="222"/>
      <c r="R36" s="222"/>
      <c r="S36" s="222"/>
      <c r="T36" s="222"/>
      <c r="U36" s="222"/>
      <c r="V36" s="222"/>
      <c r="W36" s="222"/>
      <c r="X36" s="222"/>
      <c r="Y36" s="222"/>
      <c r="Z36" s="222"/>
      <c r="AA36" s="222"/>
      <c r="AB36" s="222"/>
      <c r="AC36" s="222"/>
      <c r="AD36" s="222"/>
      <c r="AE36" s="222"/>
      <c r="AF36" s="222"/>
      <c r="AG36" s="222"/>
      <c r="AH36" s="222"/>
      <c r="AI36" s="222"/>
      <c r="AJ36" s="222"/>
      <c r="AK36" s="222"/>
    </row>
    <row r="37" spans="2:37">
      <c r="B37" s="232"/>
      <c r="C37" s="232"/>
      <c r="D37" s="232"/>
      <c r="E37" s="232"/>
      <c r="F37" s="232"/>
      <c r="G37" s="232"/>
      <c r="H37" s="232"/>
      <c r="I37" s="232"/>
      <c r="J37" s="232"/>
      <c r="K37" s="232"/>
      <c r="L37" s="232"/>
      <c r="M37" s="232"/>
      <c r="N37" s="232"/>
      <c r="O37" s="232"/>
      <c r="P37" s="232"/>
      <c r="Q37" s="222"/>
      <c r="R37" s="222"/>
      <c r="S37" s="222"/>
      <c r="T37" s="222"/>
      <c r="U37" s="222"/>
      <c r="V37" s="222"/>
      <c r="W37" s="222"/>
      <c r="X37" s="222"/>
      <c r="Y37" s="222"/>
      <c r="Z37" s="222"/>
      <c r="AA37" s="222"/>
      <c r="AB37" s="222"/>
      <c r="AC37" s="222"/>
      <c r="AD37" s="222"/>
      <c r="AE37" s="222"/>
      <c r="AF37" s="222"/>
      <c r="AG37" s="222"/>
      <c r="AH37" s="222"/>
      <c r="AI37" s="222"/>
      <c r="AJ37" s="222"/>
      <c r="AK37" s="222"/>
    </row>
    <row r="38" spans="2:37">
      <c r="B38" s="232"/>
      <c r="C38" s="232"/>
      <c r="D38" s="232"/>
      <c r="E38" s="232"/>
      <c r="F38" s="232"/>
      <c r="G38" s="232"/>
      <c r="H38" s="232"/>
      <c r="I38" s="232"/>
      <c r="J38" s="232"/>
      <c r="K38" s="232"/>
      <c r="L38" s="232"/>
      <c r="M38" s="232"/>
      <c r="N38" s="232"/>
      <c r="O38" s="232"/>
      <c r="P38" s="232"/>
      <c r="Q38" s="222"/>
      <c r="R38" s="222"/>
      <c r="S38" s="222"/>
      <c r="T38" s="222"/>
      <c r="U38" s="222"/>
      <c r="V38" s="222"/>
      <c r="W38" s="222"/>
      <c r="X38" s="222"/>
      <c r="Y38" s="222"/>
      <c r="Z38" s="222"/>
      <c r="AA38" s="222"/>
      <c r="AB38" s="222"/>
      <c r="AC38" s="222"/>
      <c r="AD38" s="222"/>
      <c r="AE38" s="222"/>
      <c r="AF38" s="222"/>
      <c r="AG38" s="222"/>
      <c r="AH38" s="222"/>
      <c r="AI38" s="222"/>
      <c r="AJ38" s="222"/>
      <c r="AK38" s="222"/>
    </row>
    <row r="39" spans="2:37">
      <c r="B39" s="232"/>
      <c r="C39" s="232"/>
      <c r="D39" s="232"/>
      <c r="E39" s="232"/>
      <c r="F39" s="232"/>
      <c r="G39" s="232"/>
      <c r="H39" s="232"/>
      <c r="I39" s="232"/>
      <c r="J39" s="232"/>
      <c r="K39" s="232"/>
      <c r="L39" s="232"/>
      <c r="M39" s="232"/>
      <c r="N39" s="232"/>
      <c r="O39" s="232"/>
      <c r="P39" s="232"/>
      <c r="Q39" s="222"/>
      <c r="R39" s="222"/>
      <c r="S39" s="222"/>
      <c r="T39" s="222"/>
      <c r="U39" s="222"/>
      <c r="V39" s="222"/>
      <c r="W39" s="222"/>
      <c r="X39" s="222"/>
      <c r="Y39" s="222"/>
      <c r="Z39" s="222"/>
      <c r="AA39" s="222"/>
      <c r="AB39" s="222"/>
      <c r="AC39" s="222"/>
      <c r="AD39" s="222"/>
      <c r="AE39" s="222"/>
      <c r="AF39" s="222"/>
      <c r="AG39" s="222"/>
      <c r="AH39" s="222"/>
      <c r="AI39" s="222"/>
      <c r="AJ39" s="222"/>
      <c r="AK39" s="222"/>
    </row>
    <row r="40" spans="2:37">
      <c r="B40" s="232"/>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row>
    <row r="41" spans="2:37">
      <c r="B41" s="232"/>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row>
    <row r="42" spans="2:37">
      <c r="B42" s="232"/>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row>
    <row r="43" spans="2:37">
      <c r="B43" s="232"/>
      <c r="C43" s="232"/>
      <c r="D43" s="232"/>
      <c r="E43" s="232"/>
      <c r="F43" s="232"/>
      <c r="G43" s="232"/>
      <c r="H43" s="232"/>
      <c r="I43" s="232"/>
      <c r="J43" s="232"/>
      <c r="K43" s="232"/>
      <c r="L43" s="232"/>
      <c r="M43" s="232"/>
      <c r="N43" s="232"/>
      <c r="O43" s="232"/>
      <c r="P43" s="232"/>
      <c r="Q43" s="232"/>
      <c r="R43" s="232"/>
      <c r="S43" s="232"/>
      <c r="T43" s="232"/>
      <c r="U43" s="232"/>
      <c r="V43" s="232"/>
      <c r="W43" s="232"/>
      <c r="X43" s="232"/>
      <c r="Y43" s="232"/>
      <c r="Z43" s="232"/>
    </row>
    <row r="44" spans="2:37">
      <c r="B44" s="232"/>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row>
    <row r="45" spans="2:37">
      <c r="B45" s="232"/>
      <c r="C45" s="232"/>
      <c r="D45" s="232"/>
      <c r="E45" s="232"/>
      <c r="F45" s="232"/>
      <c r="G45" s="232"/>
      <c r="H45" s="232"/>
      <c r="I45" s="232"/>
      <c r="J45" s="232"/>
      <c r="K45" s="232"/>
      <c r="L45" s="232"/>
      <c r="M45" s="232"/>
      <c r="N45" s="232"/>
      <c r="O45" s="232"/>
      <c r="P45" s="232"/>
      <c r="Q45" s="232"/>
      <c r="R45" s="232"/>
      <c r="S45" s="232"/>
      <c r="T45" s="232"/>
      <c r="U45" s="232"/>
      <c r="V45" s="232"/>
      <c r="W45" s="232"/>
      <c r="X45" s="232"/>
      <c r="Y45" s="232"/>
      <c r="Z45" s="232"/>
    </row>
    <row r="46" spans="2:37">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row>
    <row r="47" spans="2:37">
      <c r="B47" s="232"/>
      <c r="C47" s="232"/>
      <c r="D47" s="232"/>
      <c r="E47" s="232"/>
      <c r="F47" s="232"/>
      <c r="G47" s="232"/>
      <c r="H47" s="232"/>
      <c r="I47" s="232"/>
      <c r="J47" s="232"/>
      <c r="K47" s="232"/>
      <c r="L47" s="232"/>
      <c r="M47" s="232"/>
      <c r="N47" s="232"/>
      <c r="O47" s="232"/>
      <c r="P47" s="232"/>
      <c r="Q47" s="232"/>
      <c r="R47" s="232"/>
      <c r="S47" s="232"/>
      <c r="T47" s="232"/>
      <c r="U47" s="232"/>
      <c r="V47" s="232"/>
      <c r="W47" s="232"/>
      <c r="X47" s="232"/>
      <c r="Y47" s="232"/>
      <c r="Z47" s="232"/>
    </row>
    <row r="48" spans="2:37">
      <c r="B48" s="232"/>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row>
    <row r="49" spans="2:26">
      <c r="B49" s="232"/>
      <c r="C49" s="232"/>
      <c r="D49" s="232"/>
      <c r="E49" s="232"/>
      <c r="F49" s="232"/>
      <c r="G49" s="232"/>
      <c r="H49" s="232"/>
      <c r="I49" s="232"/>
      <c r="J49" s="232"/>
      <c r="K49" s="232"/>
      <c r="L49" s="232"/>
      <c r="M49" s="232"/>
      <c r="N49" s="232"/>
      <c r="O49" s="232"/>
      <c r="P49" s="232"/>
      <c r="Q49" s="232"/>
      <c r="R49" s="232"/>
      <c r="S49" s="232"/>
      <c r="T49" s="232"/>
      <c r="U49" s="232"/>
      <c r="V49" s="232"/>
      <c r="W49" s="232"/>
      <c r="X49" s="232"/>
      <c r="Y49" s="232"/>
      <c r="Z49" s="232"/>
    </row>
    <row r="50" spans="2:26">
      <c r="B50" s="232"/>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row>
    <row r="51" spans="2:26">
      <c r="B51" s="232"/>
      <c r="C51" s="232"/>
      <c r="D51" s="232"/>
      <c r="E51" s="232"/>
      <c r="F51" s="232"/>
      <c r="G51" s="232"/>
      <c r="H51" s="232"/>
      <c r="I51" s="232"/>
      <c r="J51" s="232"/>
      <c r="K51" s="232"/>
      <c r="L51" s="232"/>
      <c r="M51" s="232"/>
      <c r="N51" s="232"/>
      <c r="O51" s="232"/>
      <c r="P51" s="232"/>
      <c r="Q51" s="232"/>
      <c r="R51" s="232"/>
      <c r="S51" s="232"/>
      <c r="T51" s="232"/>
      <c r="U51" s="232"/>
      <c r="V51" s="232"/>
      <c r="W51" s="232"/>
      <c r="X51" s="232"/>
      <c r="Y51" s="232"/>
      <c r="Z51" s="232"/>
    </row>
    <row r="52" spans="2:26">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row>
    <row r="53" spans="2:26">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row>
    <row r="54" spans="2:26">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row>
    <row r="55" spans="2:26">
      <c r="B55" s="232"/>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row>
    <row r="56" spans="2:26">
      <c r="B56" s="232"/>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row>
    <row r="57" spans="2:26">
      <c r="B57" s="232"/>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row>
    <row r="58" spans="2:26">
      <c r="B58" s="232"/>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row>
    <row r="59" spans="2:26">
      <c r="B59" s="232"/>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row>
    <row r="60" spans="2:26">
      <c r="B60" s="232"/>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row>
    <row r="61" spans="2:26">
      <c r="B61" s="232"/>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row>
    <row r="62" spans="2:26">
      <c r="B62" s="232"/>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row>
    <row r="63" spans="2:26">
      <c r="B63" s="232"/>
      <c r="C63" s="232"/>
      <c r="D63" s="232"/>
      <c r="E63" s="232"/>
      <c r="F63" s="232"/>
      <c r="G63" s="232"/>
      <c r="H63" s="232"/>
      <c r="I63" s="232"/>
      <c r="J63" s="232"/>
      <c r="K63" s="232"/>
      <c r="L63" s="232"/>
      <c r="M63" s="232"/>
      <c r="N63" s="232"/>
      <c r="O63" s="232"/>
      <c r="P63" s="232"/>
      <c r="Q63" s="232"/>
      <c r="R63" s="232"/>
      <c r="S63" s="232"/>
      <c r="T63" s="232"/>
      <c r="U63" s="232"/>
      <c r="V63" s="232"/>
      <c r="W63" s="232"/>
      <c r="X63" s="232"/>
      <c r="Y63" s="232"/>
      <c r="Z63" s="232"/>
    </row>
    <row r="64" spans="2:26">
      <c r="B64" s="232"/>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row>
    <row r="65" spans="2:26">
      <c r="B65" s="23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row>
    <row r="66" spans="2:26">
      <c r="B66" s="232"/>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row>
    <row r="67" spans="2:26">
      <c r="B67" s="232"/>
      <c r="C67" s="232"/>
      <c r="D67" s="232"/>
      <c r="E67" s="232"/>
      <c r="F67" s="232"/>
      <c r="G67" s="232"/>
      <c r="H67" s="232"/>
      <c r="I67" s="232"/>
      <c r="J67" s="232"/>
      <c r="K67" s="232"/>
      <c r="L67" s="232"/>
      <c r="M67" s="232"/>
      <c r="N67" s="232"/>
      <c r="O67" s="232"/>
      <c r="P67" s="232"/>
      <c r="Q67" s="232"/>
      <c r="R67" s="232"/>
      <c r="S67" s="232"/>
      <c r="T67" s="232"/>
      <c r="U67" s="232"/>
      <c r="V67" s="232"/>
      <c r="W67" s="232"/>
      <c r="X67" s="232"/>
      <c r="Y67" s="232"/>
      <c r="Z67" s="232"/>
    </row>
    <row r="68" spans="2:26">
      <c r="B68" s="232"/>
      <c r="C68" s="232"/>
      <c r="D68" s="232"/>
      <c r="E68" s="232"/>
      <c r="F68" s="232"/>
      <c r="G68" s="232"/>
      <c r="H68" s="232"/>
      <c r="I68" s="232"/>
      <c r="J68" s="232"/>
      <c r="K68" s="232"/>
      <c r="L68" s="232"/>
      <c r="M68" s="232"/>
      <c r="N68" s="232"/>
      <c r="O68" s="232"/>
      <c r="P68" s="232"/>
      <c r="Q68" s="232"/>
      <c r="R68" s="232"/>
      <c r="S68" s="232"/>
      <c r="T68" s="232"/>
      <c r="U68" s="232"/>
      <c r="V68" s="232"/>
      <c r="W68" s="232"/>
      <c r="X68" s="232"/>
      <c r="Y68" s="232"/>
      <c r="Z68" s="232"/>
    </row>
    <row r="69" spans="2:26">
      <c r="B69" s="232"/>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row>
    <row r="70" spans="2:26">
      <c r="B70" s="232"/>
      <c r="C70" s="232"/>
      <c r="D70" s="232"/>
      <c r="E70" s="232"/>
      <c r="F70" s="232"/>
      <c r="G70" s="232"/>
      <c r="H70" s="232"/>
      <c r="I70" s="232"/>
      <c r="J70" s="232"/>
      <c r="K70" s="232"/>
      <c r="L70" s="232"/>
      <c r="M70" s="232"/>
      <c r="N70" s="232"/>
      <c r="O70" s="232"/>
      <c r="P70" s="232"/>
      <c r="Q70" s="232"/>
      <c r="R70" s="232"/>
      <c r="S70" s="232"/>
      <c r="T70" s="232"/>
      <c r="U70" s="232"/>
      <c r="V70" s="232"/>
      <c r="W70" s="232"/>
      <c r="X70" s="232"/>
      <c r="Y70" s="232"/>
      <c r="Z70" s="232"/>
    </row>
    <row r="71" spans="2:26">
      <c r="B71" s="232"/>
      <c r="C71" s="232"/>
      <c r="D71" s="232"/>
      <c r="E71" s="232"/>
      <c r="F71" s="232"/>
      <c r="G71" s="232"/>
      <c r="H71" s="232"/>
      <c r="I71" s="232"/>
      <c r="J71" s="232"/>
      <c r="K71" s="232"/>
      <c r="L71" s="232"/>
      <c r="M71" s="232"/>
      <c r="N71" s="232"/>
      <c r="O71" s="232"/>
      <c r="P71" s="232"/>
      <c r="Q71" s="232"/>
      <c r="R71" s="232"/>
      <c r="S71" s="232"/>
      <c r="T71" s="232"/>
      <c r="U71" s="232"/>
      <c r="V71" s="232"/>
      <c r="W71" s="232"/>
      <c r="X71" s="232"/>
      <c r="Y71" s="232"/>
      <c r="Z71" s="232"/>
    </row>
    <row r="72" spans="2:26">
      <c r="B72" s="232"/>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row>
    <row r="73" spans="2:26">
      <c r="B73" s="232"/>
      <c r="C73" s="232"/>
      <c r="D73" s="232"/>
      <c r="E73" s="232"/>
      <c r="F73" s="232"/>
      <c r="G73" s="232"/>
      <c r="H73" s="232"/>
      <c r="I73" s="232"/>
      <c r="J73" s="232"/>
      <c r="K73" s="232"/>
      <c r="L73" s="232"/>
      <c r="M73" s="232"/>
      <c r="N73" s="232"/>
      <c r="O73" s="232"/>
      <c r="P73" s="232"/>
      <c r="Q73" s="232"/>
      <c r="R73" s="232"/>
      <c r="S73" s="232"/>
      <c r="T73" s="232"/>
      <c r="U73" s="232"/>
      <c r="V73" s="232"/>
      <c r="W73" s="232"/>
      <c r="X73" s="232"/>
      <c r="Y73" s="232"/>
      <c r="Z73" s="232"/>
    </row>
    <row r="74" spans="2:26">
      <c r="B74" s="232"/>
      <c r="C74" s="232"/>
      <c r="D74" s="232"/>
      <c r="E74" s="232"/>
      <c r="F74" s="232"/>
      <c r="G74" s="232"/>
      <c r="H74" s="232"/>
      <c r="I74" s="232"/>
      <c r="J74" s="232"/>
      <c r="K74" s="232"/>
      <c r="L74" s="232"/>
      <c r="M74" s="232"/>
      <c r="N74" s="232"/>
      <c r="O74" s="232"/>
      <c r="P74" s="232"/>
      <c r="Q74" s="232"/>
      <c r="R74" s="232"/>
      <c r="S74" s="232"/>
      <c r="T74" s="232"/>
      <c r="U74" s="232"/>
      <c r="V74" s="232"/>
      <c r="W74" s="232"/>
      <c r="X74" s="232"/>
      <c r="Y74" s="232"/>
      <c r="Z74" s="232"/>
    </row>
    <row r="75" spans="2:26">
      <c r="B75" s="232"/>
      <c r="C75" s="232"/>
      <c r="D75" s="232"/>
      <c r="E75" s="232"/>
      <c r="F75" s="232"/>
      <c r="G75" s="232"/>
      <c r="H75" s="232"/>
      <c r="I75" s="232"/>
      <c r="J75" s="232"/>
      <c r="K75" s="232"/>
      <c r="L75" s="232"/>
      <c r="M75" s="232"/>
      <c r="N75" s="232"/>
      <c r="O75" s="232"/>
      <c r="P75" s="232"/>
      <c r="Q75" s="232"/>
      <c r="R75" s="232"/>
      <c r="S75" s="232"/>
      <c r="T75" s="232"/>
      <c r="U75" s="232"/>
      <c r="V75" s="232"/>
      <c r="W75" s="232"/>
      <c r="X75" s="232"/>
      <c r="Y75" s="232"/>
      <c r="Z75" s="232"/>
    </row>
    <row r="76" spans="2:26">
      <c r="B76" s="232"/>
      <c r="C76" s="232"/>
      <c r="D76" s="232"/>
      <c r="E76" s="232"/>
      <c r="F76" s="232"/>
      <c r="G76" s="232"/>
      <c r="H76" s="232"/>
      <c r="I76" s="232"/>
      <c r="J76" s="232"/>
      <c r="K76" s="232"/>
      <c r="L76" s="232"/>
      <c r="M76" s="232"/>
      <c r="N76" s="232"/>
      <c r="O76" s="232"/>
      <c r="P76" s="232"/>
      <c r="Q76" s="232"/>
      <c r="R76" s="232"/>
      <c r="S76" s="232"/>
      <c r="T76" s="232"/>
      <c r="U76" s="232"/>
      <c r="V76" s="232"/>
      <c r="W76" s="232"/>
      <c r="X76" s="232"/>
      <c r="Y76" s="232"/>
      <c r="Z76" s="232"/>
    </row>
    <row r="77" spans="2:26">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row>
    <row r="78" spans="2:26">
      <c r="B78" s="232"/>
      <c r="C78" s="232"/>
      <c r="D78" s="232"/>
      <c r="E78" s="232"/>
      <c r="F78" s="232"/>
      <c r="G78" s="232"/>
      <c r="H78" s="232"/>
      <c r="I78" s="232"/>
      <c r="J78" s="232"/>
      <c r="K78" s="232"/>
      <c r="L78" s="232"/>
      <c r="M78" s="232"/>
      <c r="N78" s="232"/>
      <c r="O78" s="232"/>
      <c r="P78" s="232"/>
      <c r="Q78" s="232"/>
      <c r="R78" s="232"/>
      <c r="S78" s="232"/>
      <c r="T78" s="232"/>
      <c r="U78" s="232"/>
      <c r="V78" s="232"/>
      <c r="W78" s="232"/>
      <c r="X78" s="232"/>
      <c r="Y78" s="232"/>
      <c r="Z78" s="232"/>
    </row>
    <row r="79" spans="2:26">
      <c r="B79" s="232"/>
      <c r="C79" s="232"/>
      <c r="D79" s="232"/>
      <c r="E79" s="232"/>
      <c r="F79" s="232"/>
      <c r="G79" s="232"/>
      <c r="H79" s="232"/>
      <c r="I79" s="232"/>
      <c r="J79" s="232"/>
      <c r="K79" s="232"/>
      <c r="L79" s="232"/>
      <c r="M79" s="232"/>
      <c r="N79" s="232"/>
      <c r="O79" s="232"/>
      <c r="P79" s="232"/>
      <c r="Q79" s="232"/>
      <c r="R79" s="232"/>
      <c r="S79" s="232"/>
      <c r="T79" s="232"/>
      <c r="U79" s="232"/>
      <c r="V79" s="232"/>
      <c r="W79" s="232"/>
      <c r="X79" s="232"/>
      <c r="Y79" s="232"/>
      <c r="Z79" s="232"/>
    </row>
    <row r="80" spans="2:26">
      <c r="B80" s="232"/>
      <c r="C80" s="232"/>
      <c r="D80" s="232"/>
      <c r="E80" s="232"/>
      <c r="F80" s="232"/>
      <c r="G80" s="232"/>
      <c r="H80" s="232"/>
      <c r="I80" s="232"/>
      <c r="J80" s="232"/>
      <c r="K80" s="232"/>
      <c r="L80" s="232"/>
      <c r="M80" s="232"/>
      <c r="N80" s="232"/>
      <c r="O80" s="232"/>
      <c r="P80" s="232"/>
      <c r="Q80" s="232"/>
      <c r="R80" s="232"/>
      <c r="S80" s="232"/>
      <c r="T80" s="232"/>
      <c r="U80" s="232"/>
      <c r="V80" s="232"/>
      <c r="W80" s="232"/>
      <c r="X80" s="232"/>
      <c r="Y80" s="232"/>
      <c r="Z80" s="232"/>
    </row>
    <row r="81" spans="2:26">
      <c r="B81" s="232"/>
      <c r="C81" s="232"/>
      <c r="D81" s="232"/>
      <c r="E81" s="232"/>
      <c r="F81" s="232"/>
      <c r="G81" s="232"/>
      <c r="H81" s="232"/>
      <c r="I81" s="232"/>
      <c r="J81" s="232"/>
      <c r="K81" s="232"/>
      <c r="L81" s="232"/>
      <c r="M81" s="232"/>
      <c r="N81" s="232"/>
      <c r="O81" s="232"/>
      <c r="P81" s="232"/>
      <c r="Q81" s="232"/>
      <c r="R81" s="232"/>
      <c r="S81" s="232"/>
      <c r="T81" s="232"/>
      <c r="U81" s="232"/>
      <c r="V81" s="232"/>
      <c r="W81" s="232"/>
      <c r="X81" s="232"/>
      <c r="Y81" s="232"/>
      <c r="Z81" s="232"/>
    </row>
    <row r="82" spans="2:26">
      <c r="B82" s="232"/>
      <c r="C82" s="232"/>
      <c r="D82" s="232"/>
      <c r="E82" s="232"/>
      <c r="F82" s="232"/>
      <c r="G82" s="232"/>
      <c r="H82" s="232"/>
      <c r="I82" s="232"/>
      <c r="J82" s="232"/>
      <c r="K82" s="232"/>
      <c r="L82" s="232"/>
      <c r="M82" s="232"/>
      <c r="N82" s="232"/>
      <c r="O82" s="232"/>
      <c r="P82" s="232"/>
      <c r="Q82" s="232"/>
      <c r="R82" s="232"/>
      <c r="S82" s="232"/>
      <c r="T82" s="232"/>
      <c r="U82" s="232"/>
      <c r="V82" s="232"/>
      <c r="W82" s="232"/>
      <c r="X82" s="232"/>
      <c r="Y82" s="232"/>
      <c r="Z82" s="232"/>
    </row>
    <row r="83" spans="2:26">
      <c r="B83" s="232"/>
      <c r="C83" s="232"/>
      <c r="D83" s="232"/>
      <c r="E83" s="232"/>
      <c r="F83" s="232"/>
      <c r="G83" s="232"/>
      <c r="H83" s="232"/>
      <c r="I83" s="232"/>
      <c r="J83" s="232"/>
      <c r="K83" s="232"/>
      <c r="L83" s="232"/>
      <c r="M83" s="232"/>
      <c r="N83" s="232"/>
      <c r="O83" s="232"/>
      <c r="P83" s="232"/>
      <c r="Q83" s="232"/>
      <c r="R83" s="232"/>
      <c r="S83" s="232"/>
      <c r="T83" s="232"/>
      <c r="U83" s="232"/>
      <c r="V83" s="232"/>
      <c r="W83" s="232"/>
      <c r="X83" s="232"/>
      <c r="Y83" s="232"/>
      <c r="Z83" s="232"/>
    </row>
    <row r="84" spans="2:26">
      <c r="B84" s="232"/>
      <c r="C84" s="232"/>
      <c r="D84" s="232"/>
      <c r="E84" s="232"/>
      <c r="F84" s="232"/>
      <c r="G84" s="232"/>
      <c r="H84" s="232"/>
      <c r="I84" s="232"/>
      <c r="J84" s="232"/>
      <c r="K84" s="232"/>
      <c r="L84" s="232"/>
      <c r="M84" s="232"/>
      <c r="N84" s="232"/>
      <c r="O84" s="232"/>
      <c r="P84" s="232"/>
      <c r="Q84" s="232"/>
      <c r="R84" s="232"/>
      <c r="S84" s="232"/>
      <c r="T84" s="232"/>
      <c r="U84" s="232"/>
      <c r="V84" s="232"/>
      <c r="W84" s="232"/>
      <c r="X84" s="232"/>
      <c r="Y84" s="232"/>
      <c r="Z84" s="232"/>
    </row>
    <row r="85" spans="2:26">
      <c r="B85" s="232"/>
      <c r="C85" s="232"/>
      <c r="D85" s="232"/>
      <c r="E85" s="232"/>
      <c r="F85" s="232"/>
      <c r="G85" s="232"/>
      <c r="H85" s="232"/>
      <c r="I85" s="232"/>
      <c r="J85" s="232"/>
      <c r="K85" s="232"/>
      <c r="L85" s="232"/>
      <c r="M85" s="232"/>
      <c r="N85" s="232"/>
      <c r="O85" s="232"/>
      <c r="P85" s="232"/>
      <c r="Q85" s="232"/>
      <c r="R85" s="232"/>
      <c r="S85" s="232"/>
      <c r="T85" s="232"/>
      <c r="U85" s="232"/>
      <c r="V85" s="232"/>
      <c r="W85" s="232"/>
      <c r="X85" s="232"/>
      <c r="Y85" s="232"/>
      <c r="Z85" s="232"/>
    </row>
    <row r="86" spans="2:26">
      <c r="B86" s="232"/>
      <c r="C86" s="232"/>
      <c r="D86" s="232"/>
      <c r="E86" s="232"/>
      <c r="F86" s="232"/>
      <c r="G86" s="232"/>
      <c r="H86" s="232"/>
      <c r="I86" s="232"/>
      <c r="J86" s="232"/>
      <c r="K86" s="232"/>
      <c r="L86" s="232"/>
      <c r="M86" s="232"/>
      <c r="N86" s="232"/>
      <c r="O86" s="232"/>
      <c r="P86" s="232"/>
      <c r="Q86" s="232"/>
      <c r="R86" s="232"/>
      <c r="S86" s="232"/>
      <c r="T86" s="232"/>
      <c r="U86" s="232"/>
      <c r="V86" s="232"/>
      <c r="W86" s="232"/>
      <c r="X86" s="232"/>
      <c r="Y86" s="232"/>
      <c r="Z86" s="232"/>
    </row>
    <row r="87" spans="2:26">
      <c r="B87" s="232"/>
      <c r="C87" s="232"/>
      <c r="D87" s="232"/>
      <c r="E87" s="232"/>
      <c r="F87" s="232"/>
      <c r="G87" s="232"/>
      <c r="H87" s="232"/>
      <c r="I87" s="232"/>
      <c r="J87" s="232"/>
      <c r="K87" s="232"/>
      <c r="L87" s="232"/>
      <c r="M87" s="232"/>
      <c r="N87" s="232"/>
      <c r="O87" s="232"/>
      <c r="P87" s="232"/>
      <c r="Q87" s="232"/>
      <c r="R87" s="232"/>
      <c r="S87" s="232"/>
      <c r="T87" s="232"/>
      <c r="U87" s="232"/>
      <c r="V87" s="232"/>
      <c r="W87" s="232"/>
      <c r="X87" s="232"/>
      <c r="Y87" s="232"/>
      <c r="Z87" s="232"/>
    </row>
    <row r="88" spans="2:26">
      <c r="B88" s="232"/>
      <c r="C88" s="232"/>
      <c r="D88" s="232"/>
      <c r="E88" s="232"/>
      <c r="F88" s="232"/>
      <c r="G88" s="232"/>
      <c r="H88" s="232"/>
      <c r="I88" s="232"/>
      <c r="J88" s="232"/>
      <c r="K88" s="232"/>
      <c r="L88" s="232"/>
      <c r="M88" s="232"/>
      <c r="N88" s="232"/>
      <c r="O88" s="232"/>
      <c r="P88" s="232"/>
      <c r="Q88" s="232"/>
      <c r="R88" s="232"/>
      <c r="S88" s="232"/>
      <c r="T88" s="232"/>
      <c r="U88" s="232"/>
      <c r="V88" s="232"/>
      <c r="W88" s="232"/>
      <c r="X88" s="232"/>
      <c r="Y88" s="232"/>
      <c r="Z88" s="232"/>
    </row>
    <row r="89" spans="2:26">
      <c r="B89" s="232"/>
      <c r="C89" s="232"/>
      <c r="D89" s="232"/>
      <c r="E89" s="232"/>
      <c r="F89" s="232"/>
      <c r="G89" s="232"/>
      <c r="H89" s="232"/>
      <c r="I89" s="232"/>
      <c r="J89" s="232"/>
      <c r="K89" s="232"/>
      <c r="L89" s="232"/>
      <c r="M89" s="232"/>
      <c r="N89" s="232"/>
      <c r="O89" s="232"/>
      <c r="P89" s="232"/>
      <c r="Q89" s="232"/>
      <c r="R89" s="232"/>
      <c r="S89" s="232"/>
      <c r="T89" s="232"/>
      <c r="U89" s="232"/>
      <c r="V89" s="232"/>
      <c r="W89" s="232"/>
      <c r="X89" s="232"/>
      <c r="Y89" s="232"/>
      <c r="Z89" s="232"/>
    </row>
    <row r="90" spans="2:26">
      <c r="B90" s="232"/>
      <c r="C90" s="232"/>
      <c r="D90" s="232"/>
      <c r="E90" s="232"/>
      <c r="F90" s="232"/>
      <c r="G90" s="232"/>
      <c r="H90" s="232"/>
      <c r="I90" s="232"/>
      <c r="J90" s="232"/>
      <c r="K90" s="232"/>
      <c r="L90" s="232"/>
      <c r="M90" s="232"/>
      <c r="N90" s="232"/>
      <c r="O90" s="232"/>
      <c r="P90" s="232"/>
      <c r="Q90" s="232"/>
      <c r="R90" s="232"/>
      <c r="S90" s="232"/>
      <c r="T90" s="232"/>
      <c r="U90" s="232"/>
      <c r="V90" s="232"/>
      <c r="W90" s="232"/>
      <c r="X90" s="232"/>
      <c r="Y90" s="232"/>
      <c r="Z90" s="232"/>
    </row>
    <row r="91" spans="2:26">
      <c r="B91" s="232"/>
      <c r="C91" s="232"/>
      <c r="D91" s="232"/>
      <c r="E91" s="232"/>
      <c r="F91" s="232"/>
      <c r="G91" s="232"/>
      <c r="H91" s="232"/>
      <c r="I91" s="232"/>
      <c r="J91" s="232"/>
      <c r="K91" s="232"/>
      <c r="L91" s="232"/>
      <c r="M91" s="232"/>
      <c r="N91" s="232"/>
      <c r="O91" s="232"/>
      <c r="P91" s="232"/>
      <c r="Q91" s="232"/>
      <c r="R91" s="232"/>
      <c r="S91" s="232"/>
      <c r="T91" s="232"/>
      <c r="U91" s="232"/>
      <c r="V91" s="232"/>
      <c r="W91" s="232"/>
      <c r="X91" s="232"/>
      <c r="Y91" s="232"/>
      <c r="Z91" s="232"/>
    </row>
    <row r="92" spans="2:26">
      <c r="B92" s="232"/>
      <c r="C92" s="232"/>
      <c r="D92" s="232"/>
      <c r="E92" s="232"/>
      <c r="F92" s="232"/>
      <c r="G92" s="232"/>
      <c r="H92" s="232"/>
      <c r="I92" s="232"/>
      <c r="J92" s="232"/>
      <c r="K92" s="232"/>
      <c r="L92" s="232"/>
      <c r="M92" s="232"/>
      <c r="N92" s="232"/>
      <c r="O92" s="232"/>
      <c r="P92" s="232"/>
      <c r="Q92" s="232"/>
      <c r="R92" s="232"/>
      <c r="S92" s="232"/>
      <c r="T92" s="232"/>
      <c r="U92" s="232"/>
      <c r="V92" s="232"/>
      <c r="W92" s="232"/>
      <c r="X92" s="232"/>
      <c r="Y92" s="232"/>
      <c r="Z92" s="232"/>
    </row>
    <row r="93" spans="2:26">
      <c r="B93" s="232"/>
      <c r="C93" s="232"/>
      <c r="D93" s="232"/>
      <c r="E93" s="232"/>
      <c r="F93" s="232"/>
      <c r="G93" s="232"/>
      <c r="H93" s="232"/>
      <c r="I93" s="232"/>
      <c r="J93" s="232"/>
      <c r="K93" s="232"/>
      <c r="L93" s="232"/>
      <c r="M93" s="232"/>
      <c r="N93" s="232"/>
      <c r="O93" s="232"/>
      <c r="P93" s="232"/>
      <c r="Q93" s="232"/>
      <c r="R93" s="232"/>
      <c r="S93" s="232"/>
      <c r="T93" s="232"/>
      <c r="U93" s="232"/>
      <c r="V93" s="232"/>
      <c r="W93" s="232"/>
      <c r="X93" s="232"/>
      <c r="Y93" s="232"/>
      <c r="Z93" s="232"/>
    </row>
    <row r="94" spans="2:26">
      <c r="B94" s="232"/>
      <c r="C94" s="232"/>
      <c r="D94" s="232"/>
      <c r="E94" s="232"/>
      <c r="F94" s="232"/>
      <c r="G94" s="232"/>
      <c r="H94" s="232"/>
      <c r="I94" s="232"/>
      <c r="J94" s="232"/>
      <c r="K94" s="232"/>
      <c r="L94" s="232"/>
      <c r="M94" s="232"/>
      <c r="N94" s="232"/>
      <c r="O94" s="232"/>
      <c r="P94" s="232"/>
      <c r="Q94" s="232"/>
      <c r="R94" s="232"/>
      <c r="S94" s="232"/>
      <c r="T94" s="232"/>
      <c r="U94" s="232"/>
      <c r="V94" s="232"/>
      <c r="W94" s="232"/>
      <c r="X94" s="232"/>
      <c r="Y94" s="232"/>
      <c r="Z94" s="232"/>
    </row>
    <row r="95" spans="2:26">
      <c r="B95" s="232"/>
      <c r="C95" s="232"/>
      <c r="D95" s="232"/>
      <c r="E95" s="232"/>
      <c r="F95" s="232"/>
      <c r="G95" s="232"/>
      <c r="H95" s="232"/>
      <c r="I95" s="232"/>
      <c r="J95" s="232"/>
      <c r="K95" s="232"/>
      <c r="L95" s="232"/>
      <c r="M95" s="232"/>
      <c r="N95" s="232"/>
      <c r="O95" s="232"/>
      <c r="P95" s="232"/>
      <c r="Q95" s="232"/>
      <c r="R95" s="232"/>
      <c r="S95" s="232"/>
      <c r="T95" s="232"/>
      <c r="U95" s="232"/>
      <c r="V95" s="232"/>
      <c r="W95" s="232"/>
      <c r="X95" s="232"/>
      <c r="Y95" s="232"/>
      <c r="Z95" s="232"/>
    </row>
    <row r="96" spans="2:26">
      <c r="B96" s="232"/>
      <c r="C96" s="232"/>
      <c r="D96" s="232"/>
      <c r="E96" s="232"/>
      <c r="F96" s="232"/>
      <c r="G96" s="232"/>
      <c r="H96" s="232"/>
      <c r="I96" s="232"/>
      <c r="J96" s="232"/>
      <c r="K96" s="232"/>
      <c r="L96" s="232"/>
      <c r="M96" s="232"/>
      <c r="N96" s="232"/>
      <c r="O96" s="232"/>
      <c r="P96" s="232"/>
      <c r="Q96" s="232"/>
      <c r="R96" s="232"/>
      <c r="S96" s="232"/>
      <c r="T96" s="232"/>
      <c r="U96" s="232"/>
      <c r="V96" s="232"/>
      <c r="W96" s="232"/>
      <c r="X96" s="232"/>
      <c r="Y96" s="232"/>
      <c r="Z96" s="232"/>
    </row>
    <row r="97" spans="2:26">
      <c r="B97" s="232"/>
      <c r="C97" s="232"/>
      <c r="D97" s="232"/>
      <c r="E97" s="232"/>
      <c r="F97" s="232"/>
      <c r="G97" s="232"/>
      <c r="H97" s="232"/>
      <c r="I97" s="232"/>
      <c r="J97" s="232"/>
      <c r="K97" s="232"/>
      <c r="L97" s="232"/>
      <c r="M97" s="232"/>
      <c r="N97" s="232"/>
      <c r="O97" s="232"/>
      <c r="P97" s="232"/>
      <c r="Q97" s="232"/>
      <c r="R97" s="232"/>
      <c r="S97" s="232"/>
      <c r="T97" s="232"/>
      <c r="U97" s="232"/>
      <c r="V97" s="232"/>
      <c r="W97" s="232"/>
      <c r="X97" s="232"/>
      <c r="Y97" s="232"/>
      <c r="Z97" s="232"/>
    </row>
    <row r="98" spans="2:26">
      <c r="B98" s="232"/>
      <c r="C98" s="232"/>
      <c r="D98" s="232"/>
      <c r="E98" s="232"/>
      <c r="F98" s="232"/>
      <c r="G98" s="232"/>
      <c r="H98" s="232"/>
      <c r="I98" s="232"/>
      <c r="J98" s="232"/>
      <c r="K98" s="232"/>
      <c r="L98" s="232"/>
      <c r="M98" s="232"/>
      <c r="N98" s="232"/>
      <c r="O98" s="232"/>
      <c r="P98" s="232"/>
      <c r="Q98" s="232"/>
      <c r="R98" s="232"/>
      <c r="S98" s="232"/>
      <c r="T98" s="232"/>
      <c r="U98" s="232"/>
      <c r="V98" s="232"/>
      <c r="W98" s="232"/>
      <c r="X98" s="232"/>
      <c r="Y98" s="232"/>
      <c r="Z98" s="232"/>
    </row>
    <row r="99" spans="2:26">
      <c r="B99" s="232"/>
      <c r="C99" s="232"/>
      <c r="D99" s="232"/>
      <c r="E99" s="232"/>
      <c r="F99" s="232"/>
      <c r="G99" s="232"/>
      <c r="H99" s="232"/>
      <c r="I99" s="232"/>
      <c r="J99" s="232"/>
      <c r="K99" s="232"/>
      <c r="L99" s="232"/>
      <c r="M99" s="232"/>
      <c r="N99" s="232"/>
      <c r="O99" s="232"/>
      <c r="P99" s="232"/>
      <c r="Q99" s="232"/>
      <c r="R99" s="232"/>
      <c r="S99" s="232"/>
      <c r="T99" s="232"/>
      <c r="U99" s="232"/>
      <c r="V99" s="232"/>
      <c r="W99" s="232"/>
      <c r="X99" s="232"/>
      <c r="Y99" s="232"/>
      <c r="Z99" s="232"/>
    </row>
    <row r="100" spans="2:26">
      <c r="B100" s="232"/>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row>
    <row r="101" spans="2:26">
      <c r="B101" s="232"/>
      <c r="C101" s="232"/>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row>
    <row r="102" spans="2:26">
      <c r="B102" s="232"/>
      <c r="C102" s="232"/>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row>
    <row r="103" spans="2:26">
      <c r="B103" s="232"/>
      <c r="C103" s="232"/>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row>
    <row r="104" spans="2:26">
      <c r="B104" s="232"/>
      <c r="C104" s="232"/>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row>
    <row r="105" spans="2:26">
      <c r="B105" s="232"/>
      <c r="C105" s="232"/>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row>
    <row r="106" spans="2:26">
      <c r="B106" s="232"/>
      <c r="C106" s="232"/>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row>
    <row r="107" spans="2:26">
      <c r="B107" s="232"/>
      <c r="C107" s="232"/>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row>
    <row r="108" spans="2:26">
      <c r="B108" s="232"/>
      <c r="C108" s="232"/>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row>
    <row r="109" spans="2:26">
      <c r="B109" s="232"/>
      <c r="C109" s="232"/>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row>
    <row r="110" spans="2:26">
      <c r="B110" s="232"/>
      <c r="C110" s="232"/>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row>
    <row r="111" spans="2:26">
      <c r="B111" s="232"/>
      <c r="C111" s="232"/>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row>
    <row r="112" spans="2:26">
      <c r="B112" s="232"/>
      <c r="C112" s="232"/>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row>
    <row r="113" spans="2:26">
      <c r="B113" s="232"/>
      <c r="C113" s="232"/>
      <c r="D113" s="232"/>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row>
    <row r="114" spans="2:26">
      <c r="B114" s="232"/>
      <c r="C114" s="232"/>
      <c r="D114" s="232"/>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row>
    <row r="115" spans="2:26">
      <c r="B115" s="232"/>
      <c r="C115" s="232"/>
      <c r="D115" s="232"/>
      <c r="E115" s="232"/>
      <c r="F115" s="232"/>
      <c r="G115" s="232"/>
      <c r="H115" s="232"/>
      <c r="I115" s="232"/>
      <c r="J115" s="232"/>
      <c r="K115" s="232"/>
      <c r="L115" s="232"/>
      <c r="M115" s="232"/>
      <c r="N115" s="232"/>
      <c r="O115" s="232"/>
      <c r="P115" s="232"/>
      <c r="Q115" s="232"/>
      <c r="R115" s="232"/>
      <c r="S115" s="232"/>
      <c r="T115" s="232"/>
      <c r="U115" s="232"/>
      <c r="V115" s="232"/>
      <c r="W115" s="232"/>
      <c r="X115" s="232"/>
      <c r="Y115" s="232"/>
      <c r="Z115" s="232"/>
    </row>
    <row r="116" spans="2:26">
      <c r="B116" s="232"/>
      <c r="C116" s="232"/>
      <c r="D116" s="232"/>
      <c r="E116" s="232"/>
      <c r="F116" s="232"/>
      <c r="G116" s="232"/>
      <c r="H116" s="232"/>
      <c r="I116" s="232"/>
      <c r="J116" s="232"/>
      <c r="K116" s="232"/>
      <c r="L116" s="232"/>
      <c r="M116" s="232"/>
      <c r="N116" s="232"/>
      <c r="O116" s="232"/>
      <c r="P116" s="232"/>
      <c r="Q116" s="232"/>
      <c r="R116" s="232"/>
      <c r="S116" s="232"/>
      <c r="T116" s="232"/>
      <c r="U116" s="232"/>
      <c r="V116" s="232"/>
      <c r="W116" s="232"/>
      <c r="X116" s="232"/>
      <c r="Y116" s="232"/>
      <c r="Z116" s="232"/>
    </row>
    <row r="117" spans="2:26">
      <c r="B117" s="232"/>
      <c r="C117" s="232"/>
      <c r="D117" s="232"/>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row>
    <row r="118" spans="2:26">
      <c r="B118" s="232"/>
      <c r="C118" s="232"/>
      <c r="D118" s="232"/>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row>
    <row r="119" spans="2:26">
      <c r="B119" s="232"/>
      <c r="C119" s="232"/>
      <c r="D119" s="232"/>
      <c r="E119" s="232"/>
      <c r="F119" s="232"/>
      <c r="G119" s="232"/>
      <c r="H119" s="232"/>
      <c r="I119" s="232"/>
      <c r="J119" s="232"/>
      <c r="K119" s="232"/>
      <c r="L119" s="232"/>
      <c r="M119" s="232"/>
      <c r="N119" s="232"/>
      <c r="O119" s="232"/>
      <c r="P119" s="232"/>
      <c r="Q119" s="232"/>
      <c r="R119" s="232"/>
      <c r="S119" s="232"/>
      <c r="T119" s="232"/>
      <c r="U119" s="232"/>
      <c r="V119" s="232"/>
      <c r="W119" s="232"/>
      <c r="X119" s="232"/>
      <c r="Y119" s="232"/>
      <c r="Z119" s="232"/>
    </row>
    <row r="120" spans="2:26">
      <c r="B120" s="232"/>
      <c r="C120" s="232"/>
      <c r="D120" s="232"/>
      <c r="E120" s="232"/>
      <c r="F120" s="232"/>
      <c r="G120" s="232"/>
      <c r="H120" s="232"/>
      <c r="I120" s="232"/>
      <c r="J120" s="232"/>
      <c r="K120" s="232"/>
      <c r="L120" s="232"/>
      <c r="M120" s="232"/>
      <c r="N120" s="232"/>
      <c r="O120" s="232"/>
      <c r="P120" s="232"/>
      <c r="Q120" s="232"/>
      <c r="R120" s="232"/>
      <c r="S120" s="232"/>
      <c r="T120" s="232"/>
      <c r="U120" s="232"/>
      <c r="V120" s="232"/>
      <c r="W120" s="232"/>
      <c r="X120" s="232"/>
      <c r="Y120" s="232"/>
      <c r="Z120" s="232"/>
    </row>
    <row r="121" spans="2:26">
      <c r="B121" s="232"/>
      <c r="C121" s="232"/>
      <c r="D121" s="232"/>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row>
    <row r="122" spans="2:26">
      <c r="B122" s="232"/>
      <c r="C122" s="232"/>
      <c r="D122" s="232"/>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row>
    <row r="123" spans="2:26">
      <c r="B123" s="232"/>
      <c r="C123" s="232"/>
      <c r="D123" s="232"/>
      <c r="E123" s="232"/>
      <c r="F123" s="232"/>
      <c r="G123" s="232"/>
      <c r="H123" s="232"/>
      <c r="I123" s="232"/>
      <c r="J123" s="232"/>
      <c r="K123" s="232"/>
      <c r="L123" s="232"/>
      <c r="M123" s="232"/>
      <c r="N123" s="232"/>
      <c r="O123" s="232"/>
      <c r="P123" s="232"/>
      <c r="Q123" s="232"/>
      <c r="R123" s="232"/>
      <c r="S123" s="232"/>
      <c r="T123" s="232"/>
      <c r="U123" s="232"/>
      <c r="V123" s="232"/>
      <c r="W123" s="232"/>
      <c r="X123" s="232"/>
      <c r="Y123" s="232"/>
      <c r="Z123" s="232"/>
    </row>
    <row r="124" spans="2:26">
      <c r="B124" s="232"/>
      <c r="C124" s="232"/>
      <c r="D124" s="232"/>
      <c r="E124" s="232"/>
      <c r="F124" s="232"/>
      <c r="G124" s="232"/>
      <c r="H124" s="232"/>
      <c r="I124" s="232"/>
      <c r="J124" s="232"/>
      <c r="K124" s="232"/>
      <c r="L124" s="232"/>
      <c r="M124" s="232"/>
      <c r="N124" s="232"/>
      <c r="O124" s="232"/>
      <c r="P124" s="232"/>
      <c r="Q124" s="232"/>
      <c r="R124" s="232"/>
      <c r="S124" s="232"/>
      <c r="T124" s="232"/>
      <c r="U124" s="232"/>
      <c r="V124" s="232"/>
      <c r="W124" s="232"/>
      <c r="X124" s="232"/>
      <c r="Y124" s="232"/>
      <c r="Z124" s="232"/>
    </row>
    <row r="125" spans="2:26">
      <c r="B125" s="232"/>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row>
    <row r="126" spans="2:26">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row>
    <row r="127" spans="2:26">
      <c r="B127" s="232"/>
      <c r="C127" s="232"/>
      <c r="D127" s="232"/>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row>
    <row r="128" spans="2:26">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row>
    <row r="129" spans="2:26">
      <c r="B129" s="232"/>
      <c r="C129" s="232"/>
      <c r="D129" s="232"/>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row>
    <row r="130" spans="2:26">
      <c r="B130" s="232"/>
      <c r="C130" s="232"/>
      <c r="D130" s="232"/>
      <c r="E130" s="232"/>
      <c r="F130" s="232"/>
      <c r="G130" s="232"/>
      <c r="H130" s="232"/>
      <c r="I130" s="232"/>
      <c r="J130" s="232"/>
      <c r="K130" s="232"/>
      <c r="L130" s="232"/>
      <c r="M130" s="232"/>
      <c r="N130" s="232"/>
      <c r="O130" s="232"/>
      <c r="P130" s="232"/>
      <c r="Q130" s="232"/>
      <c r="R130" s="232"/>
      <c r="S130" s="232"/>
      <c r="T130" s="232"/>
      <c r="U130" s="232"/>
      <c r="V130" s="232"/>
      <c r="W130" s="232"/>
      <c r="X130" s="232"/>
      <c r="Y130" s="232"/>
      <c r="Z130" s="232"/>
    </row>
    <row r="131" spans="2:26">
      <c r="B131" s="232"/>
      <c r="C131" s="232"/>
      <c r="D131" s="232"/>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row>
    <row r="132" spans="2:26">
      <c r="B132" s="232"/>
      <c r="C132" s="232"/>
      <c r="D132" s="232"/>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row>
    <row r="133" spans="2:26">
      <c r="B133" s="232"/>
      <c r="C133" s="232"/>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row>
    <row r="134" spans="2:26">
      <c r="B134" s="232"/>
      <c r="C134" s="232"/>
      <c r="D134" s="232"/>
      <c r="E134" s="232"/>
      <c r="F134" s="232"/>
      <c r="G134" s="232"/>
      <c r="H134" s="232"/>
      <c r="I134" s="232"/>
      <c r="J134" s="232"/>
      <c r="K134" s="232"/>
      <c r="L134" s="232"/>
      <c r="M134" s="232"/>
      <c r="N134" s="232"/>
      <c r="O134" s="232"/>
      <c r="P134" s="232"/>
      <c r="Q134" s="232"/>
      <c r="R134" s="232"/>
      <c r="S134" s="232"/>
      <c r="T134" s="232"/>
      <c r="U134" s="232"/>
      <c r="V134" s="232"/>
      <c r="W134" s="232"/>
      <c r="X134" s="232"/>
      <c r="Y134" s="232"/>
      <c r="Z134" s="232"/>
    </row>
    <row r="135" spans="2:26">
      <c r="B135" s="232"/>
      <c r="C135" s="232"/>
      <c r="D135" s="232"/>
      <c r="E135" s="232"/>
      <c r="F135" s="232"/>
      <c r="G135" s="232"/>
      <c r="H135" s="232"/>
      <c r="I135" s="232"/>
      <c r="J135" s="232"/>
      <c r="K135" s="232"/>
      <c r="L135" s="232"/>
      <c r="M135" s="232"/>
      <c r="N135" s="232"/>
      <c r="O135" s="232"/>
      <c r="P135" s="232"/>
      <c r="Q135" s="232"/>
      <c r="R135" s="232"/>
      <c r="S135" s="232"/>
      <c r="T135" s="232"/>
      <c r="U135" s="232"/>
      <c r="V135" s="232"/>
      <c r="W135" s="232"/>
      <c r="X135" s="232"/>
      <c r="Y135" s="232"/>
      <c r="Z135" s="232"/>
    </row>
    <row r="136" spans="2:26">
      <c r="B136" s="232"/>
      <c r="C136" s="232"/>
      <c r="D136" s="232"/>
      <c r="E136" s="232"/>
      <c r="F136" s="232"/>
      <c r="G136" s="232"/>
      <c r="H136" s="232"/>
      <c r="I136" s="232"/>
      <c r="J136" s="232"/>
      <c r="K136" s="232"/>
      <c r="L136" s="232"/>
      <c r="M136" s="232"/>
      <c r="N136" s="232"/>
      <c r="O136" s="232"/>
      <c r="P136" s="232"/>
      <c r="Q136" s="232"/>
      <c r="R136" s="232"/>
      <c r="S136" s="232"/>
      <c r="T136" s="232"/>
      <c r="U136" s="232"/>
      <c r="V136" s="232"/>
      <c r="W136" s="232"/>
      <c r="X136" s="232"/>
      <c r="Y136" s="232"/>
      <c r="Z136" s="232"/>
    </row>
    <row r="137" spans="2:26">
      <c r="B137" s="232"/>
      <c r="C137" s="232"/>
      <c r="D137" s="232"/>
      <c r="E137" s="232"/>
      <c r="F137" s="232"/>
      <c r="G137" s="232"/>
      <c r="H137" s="232"/>
      <c r="I137" s="232"/>
      <c r="J137" s="232"/>
      <c r="K137" s="232"/>
      <c r="L137" s="232"/>
      <c r="M137" s="232"/>
      <c r="N137" s="232"/>
      <c r="O137" s="232"/>
      <c r="P137" s="232"/>
      <c r="Q137" s="232"/>
      <c r="R137" s="232"/>
      <c r="S137" s="232"/>
      <c r="T137" s="232"/>
      <c r="U137" s="232"/>
      <c r="V137" s="232"/>
      <c r="W137" s="232"/>
      <c r="X137" s="232"/>
      <c r="Y137" s="232"/>
      <c r="Z137" s="232"/>
    </row>
    <row r="138" spans="2:26">
      <c r="B138" s="232"/>
      <c r="C138" s="232"/>
      <c r="D138" s="232"/>
      <c r="E138" s="232"/>
      <c r="F138" s="232"/>
      <c r="G138" s="232"/>
      <c r="H138" s="232"/>
      <c r="I138" s="232"/>
      <c r="J138" s="232"/>
      <c r="K138" s="232"/>
      <c r="L138" s="232"/>
      <c r="M138" s="232"/>
      <c r="N138" s="232"/>
      <c r="O138" s="232"/>
      <c r="P138" s="232"/>
      <c r="Q138" s="232"/>
      <c r="R138" s="232"/>
      <c r="S138" s="232"/>
      <c r="T138" s="232"/>
      <c r="U138" s="232"/>
      <c r="V138" s="232"/>
      <c r="W138" s="232"/>
      <c r="X138" s="232"/>
      <c r="Y138" s="232"/>
      <c r="Z138" s="232"/>
    </row>
    <row r="139" spans="2:26">
      <c r="B139" s="232"/>
      <c r="C139" s="232"/>
      <c r="D139" s="232"/>
      <c r="E139" s="232"/>
      <c r="F139" s="232"/>
      <c r="G139" s="232"/>
      <c r="H139" s="232"/>
      <c r="I139" s="232"/>
      <c r="J139" s="232"/>
      <c r="K139" s="232"/>
      <c r="L139" s="232"/>
      <c r="M139" s="232"/>
      <c r="N139" s="232"/>
      <c r="O139" s="232"/>
      <c r="P139" s="232"/>
      <c r="Q139" s="232"/>
      <c r="R139" s="232"/>
      <c r="S139" s="232"/>
      <c r="T139" s="232"/>
      <c r="U139" s="232"/>
      <c r="V139" s="232"/>
      <c r="W139" s="232"/>
      <c r="X139" s="232"/>
      <c r="Y139" s="232"/>
      <c r="Z139" s="232"/>
    </row>
    <row r="140" spans="2:26">
      <c r="B140" s="232"/>
      <c r="C140" s="232"/>
      <c r="D140" s="232"/>
      <c r="E140" s="232"/>
      <c r="F140" s="232"/>
      <c r="G140" s="232"/>
      <c r="H140" s="232"/>
      <c r="I140" s="232"/>
      <c r="J140" s="232"/>
      <c r="K140" s="232"/>
      <c r="L140" s="232"/>
      <c r="M140" s="232"/>
      <c r="N140" s="232"/>
      <c r="O140" s="232"/>
      <c r="P140" s="232"/>
      <c r="Q140" s="232"/>
      <c r="R140" s="232"/>
      <c r="S140" s="232"/>
      <c r="T140" s="232"/>
      <c r="U140" s="232"/>
      <c r="V140" s="232"/>
      <c r="W140" s="232"/>
      <c r="X140" s="232"/>
      <c r="Y140" s="232"/>
      <c r="Z140" s="232"/>
    </row>
    <row r="141" spans="2:26">
      <c r="B141" s="232"/>
      <c r="C141" s="232"/>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row>
    <row r="142" spans="2:26">
      <c r="B142" s="232"/>
      <c r="C142" s="232"/>
      <c r="D142" s="232"/>
      <c r="E142" s="232"/>
      <c r="F142" s="232"/>
      <c r="G142" s="232"/>
      <c r="H142" s="232"/>
      <c r="I142" s="232"/>
      <c r="J142" s="232"/>
      <c r="K142" s="232"/>
      <c r="L142" s="232"/>
      <c r="M142" s="232"/>
      <c r="N142" s="232"/>
      <c r="O142" s="232"/>
      <c r="P142" s="232"/>
      <c r="Q142" s="232"/>
      <c r="R142" s="232"/>
      <c r="S142" s="232"/>
      <c r="T142" s="232"/>
      <c r="U142" s="232"/>
      <c r="V142" s="232"/>
      <c r="W142" s="232"/>
      <c r="X142" s="232"/>
      <c r="Y142" s="232"/>
      <c r="Z142" s="232"/>
    </row>
    <row r="143" spans="2:26">
      <c r="B143" s="232"/>
      <c r="C143" s="232"/>
      <c r="D143" s="232"/>
      <c r="E143" s="232"/>
      <c r="F143" s="232"/>
      <c r="G143" s="232"/>
      <c r="H143" s="232"/>
      <c r="I143" s="232"/>
      <c r="J143" s="232"/>
      <c r="K143" s="232"/>
      <c r="L143" s="232"/>
      <c r="M143" s="232"/>
      <c r="N143" s="232"/>
      <c r="O143" s="232"/>
      <c r="P143" s="232"/>
      <c r="Q143" s="232"/>
      <c r="R143" s="232"/>
      <c r="S143" s="232"/>
      <c r="T143" s="232"/>
      <c r="U143" s="232"/>
      <c r="V143" s="232"/>
      <c r="W143" s="232"/>
      <c r="X143" s="232"/>
      <c r="Y143" s="232"/>
      <c r="Z143" s="232"/>
    </row>
    <row r="144" spans="2:26">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row>
    <row r="145" spans="2:26">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row>
    <row r="146" spans="2:26">
      <c r="B146" s="232"/>
      <c r="C146" s="232"/>
      <c r="D146" s="232"/>
      <c r="E146" s="232"/>
      <c r="F146" s="232"/>
      <c r="G146" s="232"/>
      <c r="H146" s="232"/>
      <c r="I146" s="232"/>
      <c r="J146" s="232"/>
      <c r="K146" s="232"/>
      <c r="L146" s="232"/>
      <c r="M146" s="232"/>
      <c r="N146" s="232"/>
      <c r="O146" s="232"/>
      <c r="P146" s="232"/>
      <c r="Q146" s="232"/>
      <c r="R146" s="232"/>
      <c r="S146" s="232"/>
      <c r="T146" s="232"/>
      <c r="U146" s="232"/>
      <c r="V146" s="232"/>
      <c r="W146" s="232"/>
      <c r="X146" s="232"/>
      <c r="Y146" s="232"/>
      <c r="Z146" s="232"/>
    </row>
    <row r="147" spans="2:26">
      <c r="B147" s="232"/>
      <c r="C147" s="232"/>
      <c r="D147" s="232"/>
      <c r="E147" s="232"/>
      <c r="F147" s="232"/>
      <c r="G147" s="232"/>
      <c r="H147" s="232"/>
      <c r="I147" s="232"/>
      <c r="J147" s="232"/>
      <c r="K147" s="232"/>
      <c r="L147" s="232"/>
      <c r="M147" s="232"/>
      <c r="N147" s="232"/>
      <c r="O147" s="232"/>
      <c r="P147" s="232"/>
      <c r="Q147" s="232"/>
      <c r="R147" s="232"/>
      <c r="S147" s="232"/>
      <c r="T147" s="232"/>
      <c r="U147" s="232"/>
      <c r="V147" s="232"/>
      <c r="W147" s="232"/>
      <c r="X147" s="232"/>
      <c r="Y147" s="232"/>
      <c r="Z147" s="232"/>
    </row>
    <row r="148" spans="2:26">
      <c r="B148" s="232"/>
      <c r="C148" s="232"/>
      <c r="D148" s="232"/>
      <c r="E148" s="232"/>
      <c r="F148" s="232"/>
      <c r="G148" s="232"/>
      <c r="H148" s="232"/>
      <c r="I148" s="232"/>
      <c r="J148" s="232"/>
      <c r="K148" s="232"/>
      <c r="L148" s="232"/>
      <c r="M148" s="232"/>
      <c r="N148" s="232"/>
      <c r="O148" s="232"/>
      <c r="P148" s="232"/>
      <c r="Q148" s="232"/>
      <c r="R148" s="232"/>
      <c r="S148" s="232"/>
      <c r="T148" s="232"/>
      <c r="U148" s="232"/>
      <c r="V148" s="232"/>
      <c r="W148" s="232"/>
      <c r="X148" s="232"/>
      <c r="Y148" s="232"/>
      <c r="Z148" s="232"/>
    </row>
    <row r="149" spans="2:26">
      <c r="B149" s="232"/>
      <c r="C149" s="232"/>
      <c r="D149" s="232"/>
      <c r="E149" s="232"/>
      <c r="F149" s="232"/>
      <c r="G149" s="232"/>
      <c r="H149" s="232"/>
      <c r="I149" s="232"/>
      <c r="J149" s="232"/>
      <c r="K149" s="232"/>
      <c r="L149" s="232"/>
      <c r="M149" s="232"/>
      <c r="N149" s="232"/>
      <c r="O149" s="232"/>
      <c r="P149" s="232"/>
      <c r="Q149" s="232"/>
      <c r="R149" s="232"/>
      <c r="S149" s="232"/>
      <c r="T149" s="232"/>
      <c r="U149" s="232"/>
      <c r="V149" s="232"/>
      <c r="W149" s="232"/>
      <c r="X149" s="232"/>
      <c r="Y149" s="232"/>
      <c r="Z149" s="232"/>
    </row>
    <row r="150" spans="2:26">
      <c r="B150" s="232"/>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row>
    <row r="151" spans="2:26">
      <c r="B151" s="232"/>
      <c r="C151" s="232"/>
      <c r="D151" s="232"/>
      <c r="E151" s="232"/>
      <c r="F151" s="232"/>
      <c r="G151" s="232"/>
      <c r="H151" s="232"/>
      <c r="I151" s="232"/>
      <c r="J151" s="232"/>
      <c r="K151" s="232"/>
      <c r="L151" s="232"/>
      <c r="M151" s="232"/>
      <c r="N151" s="232"/>
      <c r="O151" s="232"/>
      <c r="P151" s="232"/>
      <c r="Q151" s="232"/>
      <c r="R151" s="232"/>
      <c r="S151" s="232"/>
      <c r="T151" s="232"/>
      <c r="U151" s="232"/>
      <c r="V151" s="232"/>
      <c r="W151" s="232"/>
      <c r="X151" s="232"/>
      <c r="Y151" s="232"/>
      <c r="Z151" s="232"/>
    </row>
    <row r="152" spans="2:26">
      <c r="B152" s="232"/>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row>
    <row r="153" spans="2:26">
      <c r="B153" s="232"/>
      <c r="C153" s="232"/>
      <c r="D153" s="232"/>
      <c r="E153" s="232"/>
      <c r="F153" s="232"/>
      <c r="G153" s="232"/>
      <c r="H153" s="232"/>
      <c r="I153" s="232"/>
      <c r="J153" s="232"/>
      <c r="K153" s="232"/>
      <c r="L153" s="232"/>
      <c r="M153" s="232"/>
      <c r="N153" s="232"/>
      <c r="O153" s="232"/>
      <c r="P153" s="232"/>
      <c r="Q153" s="232"/>
      <c r="R153" s="232"/>
      <c r="S153" s="232"/>
      <c r="T153" s="232"/>
      <c r="U153" s="232"/>
      <c r="V153" s="232"/>
      <c r="W153" s="232"/>
      <c r="X153" s="232"/>
      <c r="Y153" s="232"/>
      <c r="Z153" s="232"/>
    </row>
    <row r="154" spans="2:26">
      <c r="B154" s="232"/>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row>
    <row r="155" spans="2:26">
      <c r="B155" s="232"/>
      <c r="C155" s="232"/>
      <c r="D155" s="232"/>
      <c r="E155" s="232"/>
      <c r="F155" s="232"/>
      <c r="G155" s="232"/>
      <c r="H155" s="232"/>
      <c r="I155" s="232"/>
      <c r="J155" s="232"/>
      <c r="K155" s="232"/>
      <c r="L155" s="232"/>
      <c r="M155" s="232"/>
      <c r="N155" s="232"/>
      <c r="O155" s="232"/>
      <c r="P155" s="232"/>
      <c r="Q155" s="232"/>
      <c r="R155" s="232"/>
      <c r="S155" s="232"/>
      <c r="T155" s="232"/>
      <c r="U155" s="232"/>
      <c r="V155" s="232"/>
      <c r="W155" s="232"/>
      <c r="X155" s="232"/>
      <c r="Y155" s="232"/>
      <c r="Z155" s="232"/>
    </row>
    <row r="156" spans="2:26">
      <c r="B156" s="232"/>
      <c r="C156" s="232"/>
      <c r="D156" s="232"/>
      <c r="E156" s="232"/>
      <c r="F156" s="232"/>
      <c r="G156" s="232"/>
      <c r="H156" s="232"/>
      <c r="I156" s="232"/>
      <c r="J156" s="232"/>
      <c r="K156" s="232"/>
      <c r="L156" s="232"/>
      <c r="M156" s="232"/>
      <c r="N156" s="232"/>
      <c r="O156" s="232"/>
      <c r="P156" s="232"/>
      <c r="Q156" s="232"/>
      <c r="R156" s="232"/>
      <c r="S156" s="232"/>
      <c r="T156" s="232"/>
      <c r="U156" s="232"/>
      <c r="V156" s="232"/>
      <c r="W156" s="232"/>
      <c r="X156" s="232"/>
      <c r="Y156" s="232"/>
      <c r="Z156" s="232"/>
    </row>
    <row r="157" spans="2:26">
      <c r="B157" s="232"/>
      <c r="C157" s="232"/>
      <c r="D157" s="232"/>
      <c r="E157" s="232"/>
      <c r="F157" s="232"/>
      <c r="G157" s="232"/>
      <c r="H157" s="232"/>
      <c r="I157" s="232"/>
      <c r="J157" s="232"/>
      <c r="K157" s="232"/>
      <c r="L157" s="232"/>
      <c r="M157" s="232"/>
      <c r="N157" s="232"/>
      <c r="O157" s="232"/>
      <c r="P157" s="232"/>
      <c r="Q157" s="232"/>
      <c r="R157" s="232"/>
      <c r="S157" s="232"/>
      <c r="T157" s="232"/>
      <c r="U157" s="232"/>
      <c r="V157" s="232"/>
      <c r="W157" s="232"/>
      <c r="X157" s="232"/>
      <c r="Y157" s="232"/>
      <c r="Z157" s="232"/>
    </row>
    <row r="158" spans="2:26">
      <c r="B158" s="232"/>
      <c r="C158" s="232"/>
      <c r="D158" s="232"/>
      <c r="E158" s="232"/>
      <c r="F158" s="232"/>
      <c r="G158" s="232"/>
      <c r="H158" s="232"/>
      <c r="I158" s="232"/>
      <c r="J158" s="232"/>
      <c r="K158" s="232"/>
      <c r="L158" s="232"/>
      <c r="M158" s="232"/>
      <c r="N158" s="232"/>
      <c r="O158" s="232"/>
      <c r="P158" s="232"/>
      <c r="Q158" s="232"/>
      <c r="R158" s="232"/>
      <c r="S158" s="232"/>
      <c r="T158" s="232"/>
      <c r="U158" s="232"/>
      <c r="V158" s="232"/>
      <c r="W158" s="232"/>
      <c r="X158" s="232"/>
      <c r="Y158" s="232"/>
      <c r="Z158" s="232"/>
    </row>
    <row r="159" spans="2:26">
      <c r="B159" s="232"/>
      <c r="C159" s="232"/>
      <c r="D159" s="232"/>
      <c r="E159" s="232"/>
      <c r="F159" s="232"/>
      <c r="G159" s="232"/>
      <c r="H159" s="232"/>
      <c r="I159" s="232"/>
      <c r="J159" s="232"/>
      <c r="K159" s="232"/>
      <c r="L159" s="232"/>
      <c r="M159" s="232"/>
      <c r="N159" s="232"/>
      <c r="O159" s="232"/>
      <c r="P159" s="232"/>
      <c r="Q159" s="232"/>
      <c r="R159" s="232"/>
      <c r="S159" s="232"/>
      <c r="T159" s="232"/>
      <c r="U159" s="232"/>
      <c r="V159" s="232"/>
      <c r="W159" s="232"/>
      <c r="X159" s="232"/>
      <c r="Y159" s="232"/>
      <c r="Z159" s="232"/>
    </row>
    <row r="160" spans="2:26">
      <c r="B160" s="232"/>
      <c r="C160" s="232"/>
      <c r="D160" s="232"/>
      <c r="E160" s="232"/>
      <c r="F160" s="232"/>
      <c r="G160" s="232"/>
      <c r="H160" s="232"/>
      <c r="I160" s="232"/>
      <c r="J160" s="232"/>
      <c r="K160" s="232"/>
      <c r="L160" s="232"/>
      <c r="M160" s="232"/>
      <c r="N160" s="232"/>
      <c r="O160" s="232"/>
      <c r="P160" s="232"/>
      <c r="Q160" s="232"/>
      <c r="R160" s="232"/>
      <c r="S160" s="232"/>
      <c r="T160" s="232"/>
      <c r="U160" s="232"/>
      <c r="V160" s="232"/>
      <c r="W160" s="232"/>
      <c r="X160" s="232"/>
      <c r="Y160" s="232"/>
      <c r="Z160" s="232"/>
    </row>
    <row r="161" spans="2:22">
      <c r="B161" s="232"/>
      <c r="C161" s="232"/>
      <c r="D161" s="232"/>
      <c r="E161" s="232"/>
      <c r="F161" s="232"/>
      <c r="G161" s="232"/>
      <c r="H161" s="232"/>
      <c r="I161" s="232"/>
      <c r="J161" s="232"/>
      <c r="K161" s="232"/>
      <c r="L161" s="232"/>
      <c r="M161" s="232"/>
      <c r="N161" s="232"/>
      <c r="O161" s="232"/>
      <c r="P161" s="232"/>
      <c r="Q161" s="232"/>
      <c r="R161" s="232"/>
      <c r="S161" s="232"/>
      <c r="T161" s="232"/>
      <c r="U161" s="232"/>
      <c r="V161" s="232"/>
    </row>
    <row r="162" spans="2:22">
      <c r="B162" s="232"/>
      <c r="C162" s="232"/>
      <c r="D162" s="232"/>
      <c r="E162" s="232"/>
      <c r="F162" s="232"/>
      <c r="G162" s="232"/>
      <c r="H162" s="232"/>
      <c r="I162" s="232"/>
      <c r="J162" s="232"/>
      <c r="K162" s="232"/>
      <c r="L162" s="232"/>
      <c r="M162" s="232"/>
      <c r="N162" s="232"/>
      <c r="O162" s="232"/>
      <c r="P162" s="232"/>
      <c r="Q162" s="232"/>
      <c r="R162" s="232"/>
      <c r="S162" s="232"/>
      <c r="T162" s="232"/>
      <c r="U162" s="232"/>
      <c r="V162" s="232"/>
    </row>
    <row r="163" spans="2:22">
      <c r="B163" s="232"/>
      <c r="C163" s="232"/>
      <c r="D163" s="232"/>
      <c r="E163" s="232"/>
      <c r="F163" s="232"/>
      <c r="G163" s="232"/>
      <c r="H163" s="232"/>
      <c r="I163" s="232"/>
      <c r="J163" s="232"/>
      <c r="K163" s="232"/>
      <c r="L163" s="232"/>
      <c r="M163" s="232"/>
      <c r="N163" s="232"/>
      <c r="O163" s="232"/>
      <c r="P163" s="232"/>
      <c r="Q163" s="232"/>
      <c r="R163" s="232"/>
      <c r="S163" s="232"/>
      <c r="T163" s="232"/>
      <c r="U163" s="232"/>
      <c r="V163" s="232"/>
    </row>
    <row r="164" spans="2:22">
      <c r="B164" s="232"/>
      <c r="C164" s="232"/>
      <c r="D164" s="232"/>
      <c r="E164" s="232"/>
      <c r="F164" s="232"/>
      <c r="G164" s="232"/>
      <c r="H164" s="232"/>
      <c r="I164" s="232"/>
      <c r="J164" s="232"/>
      <c r="K164" s="232"/>
      <c r="L164" s="232"/>
      <c r="M164" s="232"/>
      <c r="N164" s="232"/>
      <c r="O164" s="232"/>
      <c r="P164" s="232"/>
      <c r="Q164" s="232"/>
      <c r="R164" s="232"/>
      <c r="S164" s="232"/>
      <c r="T164" s="232"/>
      <c r="U164" s="232"/>
      <c r="V164" s="232"/>
    </row>
    <row r="165" spans="2:22">
      <c r="B165" s="232"/>
      <c r="C165" s="232"/>
      <c r="D165" s="232"/>
      <c r="E165" s="232"/>
      <c r="F165" s="232"/>
      <c r="G165" s="232"/>
      <c r="H165" s="232"/>
      <c r="I165" s="232"/>
      <c r="J165" s="232"/>
      <c r="K165" s="232"/>
      <c r="L165" s="232"/>
      <c r="M165" s="232"/>
      <c r="N165" s="232"/>
      <c r="O165" s="232"/>
      <c r="P165" s="232"/>
      <c r="Q165" s="232"/>
      <c r="R165" s="232"/>
      <c r="S165" s="232"/>
      <c r="T165" s="232"/>
      <c r="U165" s="232"/>
      <c r="V165" s="232"/>
    </row>
    <row r="166" spans="2:22">
      <c r="B166" s="232"/>
      <c r="C166" s="232"/>
      <c r="D166" s="232"/>
      <c r="E166" s="232"/>
      <c r="F166" s="232"/>
      <c r="G166" s="232"/>
      <c r="H166" s="232"/>
      <c r="I166" s="232"/>
      <c r="J166" s="232"/>
      <c r="K166" s="232"/>
      <c r="L166" s="232"/>
      <c r="M166" s="232"/>
      <c r="N166" s="232"/>
      <c r="O166" s="232"/>
      <c r="P166" s="232"/>
      <c r="Q166" s="232"/>
      <c r="R166" s="232"/>
      <c r="S166" s="232"/>
      <c r="T166" s="232"/>
      <c r="U166" s="232"/>
      <c r="V166" s="232"/>
    </row>
    <row r="167" spans="2:22">
      <c r="B167" s="232"/>
      <c r="C167" s="232"/>
      <c r="D167" s="232"/>
      <c r="E167" s="232"/>
      <c r="F167" s="232"/>
      <c r="G167" s="232"/>
      <c r="H167" s="232"/>
      <c r="I167" s="232"/>
      <c r="J167" s="232"/>
      <c r="K167" s="232"/>
      <c r="L167" s="232"/>
      <c r="M167" s="232"/>
      <c r="N167" s="232"/>
      <c r="O167" s="232"/>
      <c r="P167" s="232"/>
      <c r="Q167" s="232"/>
      <c r="R167" s="232"/>
      <c r="S167" s="232"/>
      <c r="T167" s="232"/>
      <c r="U167" s="232"/>
      <c r="V167" s="232"/>
    </row>
    <row r="168" spans="2:22">
      <c r="B168" s="232"/>
      <c r="C168" s="232"/>
      <c r="D168" s="232"/>
      <c r="E168" s="232"/>
      <c r="F168" s="232"/>
      <c r="G168" s="232"/>
      <c r="H168" s="232"/>
      <c r="I168" s="232"/>
      <c r="J168" s="232"/>
      <c r="K168" s="232"/>
      <c r="L168" s="232"/>
      <c r="M168" s="232"/>
      <c r="N168" s="232"/>
      <c r="O168" s="232"/>
      <c r="P168" s="232"/>
      <c r="Q168" s="232"/>
      <c r="R168" s="232"/>
      <c r="S168" s="232"/>
      <c r="T168" s="232"/>
      <c r="U168" s="232"/>
      <c r="V168" s="232"/>
    </row>
    <row r="169" spans="2:22">
      <c r="B169" s="232"/>
      <c r="C169" s="232"/>
      <c r="D169" s="232"/>
      <c r="E169" s="232"/>
      <c r="F169" s="232"/>
      <c r="G169" s="232"/>
      <c r="H169" s="232"/>
      <c r="I169" s="232"/>
      <c r="J169" s="232"/>
      <c r="K169" s="232"/>
      <c r="L169" s="232"/>
      <c r="M169" s="232"/>
      <c r="N169" s="232"/>
      <c r="O169" s="232"/>
      <c r="P169" s="232"/>
      <c r="Q169" s="232"/>
      <c r="R169" s="232"/>
      <c r="S169" s="232"/>
      <c r="T169" s="232"/>
      <c r="U169" s="232"/>
      <c r="V169" s="232"/>
    </row>
    <row r="170" spans="2:22">
      <c r="B170" s="232"/>
      <c r="C170" s="232"/>
      <c r="D170" s="232"/>
      <c r="E170" s="232"/>
      <c r="F170" s="232"/>
      <c r="G170" s="232"/>
      <c r="H170" s="232"/>
      <c r="I170" s="232"/>
      <c r="J170" s="232"/>
      <c r="K170" s="232"/>
      <c r="L170" s="232"/>
      <c r="M170" s="232"/>
      <c r="N170" s="232"/>
      <c r="O170" s="232"/>
      <c r="P170" s="232"/>
      <c r="Q170" s="232"/>
      <c r="R170" s="232"/>
      <c r="S170" s="232"/>
      <c r="T170" s="232"/>
      <c r="U170" s="232"/>
      <c r="V170" s="232"/>
    </row>
    <row r="171" spans="2:22">
      <c r="B171" s="232"/>
      <c r="C171" s="232"/>
      <c r="D171" s="232"/>
      <c r="E171" s="232"/>
      <c r="F171" s="232"/>
      <c r="G171" s="232"/>
      <c r="H171" s="232"/>
      <c r="I171" s="232"/>
      <c r="J171" s="232"/>
      <c r="K171" s="232"/>
      <c r="L171" s="232"/>
      <c r="M171" s="232"/>
      <c r="N171" s="232"/>
      <c r="O171" s="232"/>
      <c r="P171" s="232"/>
      <c r="Q171" s="232"/>
      <c r="R171" s="232"/>
      <c r="S171" s="232"/>
      <c r="T171" s="232"/>
      <c r="U171" s="232"/>
      <c r="V171" s="232"/>
    </row>
    <row r="172" spans="2:22">
      <c r="B172" s="232"/>
      <c r="C172" s="232"/>
      <c r="D172" s="232"/>
      <c r="E172" s="232"/>
      <c r="F172" s="232"/>
      <c r="G172" s="232"/>
      <c r="H172" s="232"/>
      <c r="I172" s="232"/>
      <c r="J172" s="232"/>
      <c r="K172" s="232"/>
      <c r="L172" s="232"/>
      <c r="M172" s="232"/>
      <c r="N172" s="232"/>
      <c r="O172" s="232"/>
      <c r="P172" s="232"/>
      <c r="Q172" s="232"/>
      <c r="R172" s="232"/>
      <c r="S172" s="232"/>
      <c r="T172" s="232"/>
      <c r="U172" s="232"/>
      <c r="V172" s="232"/>
    </row>
    <row r="173" spans="2:22">
      <c r="B173" s="232"/>
      <c r="C173" s="232"/>
      <c r="D173" s="232"/>
      <c r="E173" s="232"/>
      <c r="F173" s="232"/>
      <c r="G173" s="232"/>
      <c r="H173" s="232"/>
      <c r="I173" s="232"/>
      <c r="J173" s="232"/>
      <c r="K173" s="232"/>
      <c r="L173" s="232"/>
      <c r="M173" s="232"/>
      <c r="N173" s="232"/>
      <c r="O173" s="232"/>
      <c r="P173" s="232"/>
      <c r="Q173" s="232"/>
      <c r="R173" s="232"/>
      <c r="S173" s="232"/>
      <c r="T173" s="232"/>
      <c r="U173" s="232"/>
      <c r="V173" s="232"/>
    </row>
    <row r="174" spans="2:22">
      <c r="B174" s="232"/>
      <c r="C174" s="232"/>
      <c r="D174" s="232"/>
      <c r="E174" s="232"/>
      <c r="F174" s="232"/>
      <c r="G174" s="232"/>
      <c r="H174" s="232"/>
      <c r="I174" s="232"/>
      <c r="J174" s="232"/>
      <c r="K174" s="232"/>
      <c r="L174" s="232"/>
      <c r="M174" s="232"/>
      <c r="N174" s="232"/>
      <c r="O174" s="232"/>
      <c r="P174" s="232"/>
      <c r="Q174" s="232"/>
      <c r="R174" s="232"/>
      <c r="S174" s="232"/>
      <c r="T174" s="232"/>
      <c r="U174" s="232"/>
      <c r="V174" s="232"/>
    </row>
    <row r="175" spans="2:22">
      <c r="B175" s="232"/>
      <c r="C175" s="232"/>
      <c r="D175" s="232"/>
      <c r="E175" s="232"/>
      <c r="F175" s="232"/>
      <c r="G175" s="232"/>
      <c r="H175" s="232"/>
      <c r="I175" s="232"/>
      <c r="J175" s="232"/>
      <c r="K175" s="232"/>
      <c r="L175" s="232"/>
      <c r="M175" s="232"/>
      <c r="N175" s="232"/>
      <c r="O175" s="232"/>
      <c r="P175" s="232"/>
      <c r="Q175" s="232"/>
      <c r="R175" s="232"/>
      <c r="S175" s="232"/>
      <c r="T175" s="232"/>
      <c r="U175" s="232"/>
      <c r="V175" s="232"/>
    </row>
    <row r="176" spans="2:22">
      <c r="B176" s="232"/>
      <c r="C176" s="232"/>
      <c r="D176" s="232"/>
      <c r="E176" s="232"/>
      <c r="F176" s="232"/>
      <c r="G176" s="232"/>
      <c r="H176" s="232"/>
      <c r="I176" s="232"/>
      <c r="J176" s="232"/>
      <c r="K176" s="232"/>
      <c r="L176" s="232"/>
      <c r="M176" s="232"/>
      <c r="N176" s="232"/>
      <c r="O176" s="232"/>
      <c r="P176" s="232"/>
      <c r="Q176" s="232"/>
      <c r="R176" s="232"/>
      <c r="S176" s="232"/>
      <c r="T176" s="232"/>
      <c r="U176" s="232"/>
      <c r="V176" s="232"/>
    </row>
    <row r="177" spans="2:22">
      <c r="B177" s="232"/>
      <c r="C177" s="232"/>
      <c r="D177" s="232"/>
      <c r="E177" s="232"/>
      <c r="F177" s="232"/>
      <c r="G177" s="232"/>
      <c r="H177" s="232"/>
      <c r="I177" s="232"/>
      <c r="J177" s="232"/>
      <c r="K177" s="232"/>
      <c r="L177" s="232"/>
      <c r="M177" s="232"/>
      <c r="N177" s="232"/>
      <c r="O177" s="232"/>
      <c r="P177" s="232"/>
      <c r="Q177" s="232"/>
      <c r="R177" s="232"/>
      <c r="S177" s="232"/>
      <c r="T177" s="232"/>
      <c r="U177" s="232"/>
      <c r="V177" s="232"/>
    </row>
    <row r="178" spans="2:22">
      <c r="B178" s="232"/>
      <c r="C178" s="232"/>
      <c r="D178" s="232"/>
      <c r="E178" s="232"/>
      <c r="F178" s="232"/>
      <c r="G178" s="232"/>
      <c r="H178" s="232"/>
      <c r="I178" s="232"/>
      <c r="J178" s="232"/>
      <c r="K178" s="232"/>
      <c r="L178" s="232"/>
      <c r="M178" s="232"/>
      <c r="N178" s="232"/>
      <c r="O178" s="232"/>
      <c r="P178" s="232"/>
      <c r="Q178" s="232"/>
      <c r="R178" s="232"/>
      <c r="S178" s="232"/>
      <c r="T178" s="232"/>
      <c r="U178" s="232"/>
      <c r="V178" s="232"/>
    </row>
    <row r="179" spans="2:22">
      <c r="B179" s="232"/>
      <c r="C179" s="232"/>
      <c r="D179" s="232"/>
      <c r="E179" s="232"/>
      <c r="F179" s="232"/>
      <c r="G179" s="232"/>
      <c r="H179" s="232"/>
      <c r="I179" s="232"/>
      <c r="J179" s="232"/>
      <c r="K179" s="232"/>
      <c r="L179" s="232"/>
      <c r="M179" s="232"/>
      <c r="N179" s="232"/>
      <c r="O179" s="232"/>
      <c r="P179" s="232"/>
      <c r="Q179" s="232"/>
      <c r="R179" s="232"/>
      <c r="S179" s="232"/>
      <c r="T179" s="232"/>
      <c r="U179" s="232"/>
      <c r="V179" s="232"/>
    </row>
    <row r="180" spans="2:22">
      <c r="B180" s="232"/>
      <c r="C180" s="232"/>
      <c r="D180" s="232"/>
      <c r="E180" s="232"/>
      <c r="F180" s="232"/>
      <c r="G180" s="232"/>
      <c r="H180" s="232"/>
      <c r="I180" s="232"/>
      <c r="J180" s="232"/>
      <c r="K180" s="232"/>
      <c r="L180" s="232"/>
      <c r="M180" s="232"/>
      <c r="N180" s="232"/>
      <c r="O180" s="232"/>
      <c r="P180" s="232"/>
      <c r="Q180" s="232"/>
      <c r="R180" s="232"/>
      <c r="S180" s="232"/>
      <c r="T180" s="232"/>
      <c r="U180" s="232"/>
      <c r="V180" s="232"/>
    </row>
    <row r="181" spans="2:22">
      <c r="B181" s="232"/>
      <c r="C181" s="232"/>
      <c r="D181" s="232"/>
      <c r="E181" s="232"/>
      <c r="F181" s="232"/>
      <c r="G181" s="232"/>
      <c r="H181" s="232"/>
      <c r="I181" s="232"/>
      <c r="J181" s="232"/>
      <c r="K181" s="232"/>
      <c r="L181" s="232"/>
      <c r="M181" s="232"/>
      <c r="N181" s="232"/>
      <c r="O181" s="232"/>
      <c r="P181" s="232"/>
      <c r="Q181" s="232"/>
      <c r="R181" s="232"/>
      <c r="S181" s="232"/>
      <c r="T181" s="232"/>
      <c r="U181" s="232"/>
      <c r="V181" s="232"/>
    </row>
    <row r="182" spans="2:22">
      <c r="B182" s="232"/>
      <c r="C182" s="232"/>
      <c r="D182" s="232"/>
      <c r="E182" s="232"/>
      <c r="F182" s="232"/>
      <c r="G182" s="232"/>
      <c r="H182" s="232"/>
      <c r="I182" s="232"/>
      <c r="J182" s="232"/>
      <c r="K182" s="232"/>
      <c r="L182" s="232"/>
      <c r="M182" s="232"/>
      <c r="N182" s="232"/>
      <c r="O182" s="232"/>
      <c r="P182" s="232"/>
      <c r="Q182" s="232"/>
      <c r="R182" s="232"/>
      <c r="S182" s="232"/>
      <c r="T182" s="232"/>
      <c r="U182" s="232"/>
      <c r="V182" s="232"/>
    </row>
    <row r="183" spans="2:22">
      <c r="B183" s="232"/>
      <c r="C183" s="232"/>
      <c r="D183" s="232"/>
      <c r="E183" s="232"/>
      <c r="F183" s="232"/>
      <c r="G183" s="232"/>
      <c r="H183" s="232"/>
      <c r="I183" s="232"/>
      <c r="J183" s="232"/>
      <c r="K183" s="232"/>
      <c r="L183" s="232"/>
      <c r="M183" s="232"/>
      <c r="N183" s="232"/>
      <c r="O183" s="232"/>
      <c r="P183" s="232"/>
      <c r="Q183" s="232"/>
      <c r="R183" s="232"/>
      <c r="S183" s="232"/>
      <c r="T183" s="232"/>
      <c r="U183" s="232"/>
      <c r="V183" s="232"/>
    </row>
    <row r="184" spans="2:22">
      <c r="B184" s="232"/>
      <c r="C184" s="232"/>
      <c r="D184" s="232"/>
      <c r="E184" s="232"/>
      <c r="F184" s="232"/>
      <c r="G184" s="232"/>
      <c r="H184" s="232"/>
      <c r="I184" s="232"/>
      <c r="J184" s="232"/>
      <c r="K184" s="232"/>
      <c r="L184" s="232"/>
      <c r="M184" s="232"/>
      <c r="N184" s="232"/>
      <c r="O184" s="232"/>
      <c r="P184" s="232"/>
      <c r="Q184" s="232"/>
      <c r="R184" s="232"/>
      <c r="S184" s="232"/>
      <c r="T184" s="232"/>
      <c r="U184" s="232"/>
      <c r="V184" s="232"/>
    </row>
    <row r="185" spans="2:22">
      <c r="B185" s="232"/>
      <c r="C185" s="232"/>
      <c r="D185" s="232"/>
      <c r="E185" s="232"/>
      <c r="F185" s="232"/>
      <c r="G185" s="232"/>
      <c r="H185" s="232"/>
      <c r="I185" s="232"/>
      <c r="J185" s="232"/>
      <c r="K185" s="232"/>
      <c r="L185" s="232"/>
      <c r="M185" s="232"/>
      <c r="N185" s="232"/>
      <c r="O185" s="232"/>
      <c r="P185" s="232"/>
      <c r="Q185" s="232"/>
      <c r="R185" s="232"/>
      <c r="S185" s="232"/>
      <c r="T185" s="232"/>
      <c r="U185" s="232"/>
      <c r="V185" s="232"/>
    </row>
    <row r="186" spans="2:22">
      <c r="B186" s="232"/>
      <c r="C186" s="232"/>
      <c r="D186" s="232"/>
      <c r="E186" s="232"/>
      <c r="F186" s="232"/>
      <c r="G186" s="232"/>
      <c r="H186" s="232"/>
      <c r="I186" s="232"/>
      <c r="J186" s="232"/>
      <c r="K186" s="232"/>
      <c r="L186" s="232"/>
      <c r="M186" s="232"/>
      <c r="N186" s="232"/>
      <c r="O186" s="232"/>
      <c r="P186" s="232"/>
      <c r="Q186" s="232"/>
      <c r="R186" s="232"/>
      <c r="S186" s="232"/>
      <c r="T186" s="232"/>
      <c r="U186" s="232"/>
      <c r="V186" s="232"/>
    </row>
    <row r="187" spans="2:22">
      <c r="B187" s="232"/>
      <c r="C187" s="232"/>
      <c r="D187" s="232"/>
      <c r="E187" s="232"/>
      <c r="F187" s="232"/>
      <c r="G187" s="232"/>
      <c r="H187" s="232"/>
      <c r="I187" s="232"/>
      <c r="J187" s="232"/>
      <c r="K187" s="232"/>
      <c r="L187" s="232"/>
      <c r="M187" s="232"/>
      <c r="N187" s="232"/>
      <c r="O187" s="232"/>
      <c r="P187" s="232"/>
      <c r="Q187" s="232"/>
      <c r="R187" s="232"/>
      <c r="S187" s="232"/>
      <c r="T187" s="232"/>
      <c r="U187" s="232"/>
      <c r="V187" s="232"/>
    </row>
    <row r="188" spans="2:22">
      <c r="B188" s="232"/>
      <c r="C188" s="232"/>
      <c r="D188" s="232"/>
      <c r="E188" s="232"/>
      <c r="F188" s="232"/>
      <c r="G188" s="232"/>
      <c r="H188" s="232"/>
      <c r="I188" s="232"/>
      <c r="J188" s="232"/>
      <c r="K188" s="232"/>
      <c r="L188" s="232"/>
      <c r="M188" s="232"/>
      <c r="N188" s="232"/>
      <c r="O188" s="232"/>
      <c r="P188" s="232"/>
      <c r="Q188" s="232"/>
      <c r="R188" s="232"/>
      <c r="S188" s="232"/>
      <c r="T188" s="232"/>
      <c r="U188" s="232"/>
      <c r="V188" s="232"/>
    </row>
    <row r="189" spans="2:22">
      <c r="B189" s="232"/>
      <c r="C189" s="232"/>
      <c r="D189" s="232"/>
      <c r="E189" s="232"/>
      <c r="F189" s="232"/>
      <c r="G189" s="232"/>
      <c r="H189" s="232"/>
      <c r="I189" s="232"/>
      <c r="J189" s="232"/>
      <c r="K189" s="232"/>
      <c r="L189" s="232"/>
      <c r="M189" s="232"/>
      <c r="N189" s="232"/>
      <c r="O189" s="232"/>
      <c r="P189" s="232"/>
      <c r="Q189" s="232"/>
      <c r="R189" s="232"/>
      <c r="S189" s="232"/>
      <c r="T189" s="232"/>
      <c r="U189" s="232"/>
      <c r="V189" s="232"/>
    </row>
    <row r="190" spans="2:22">
      <c r="B190" s="232"/>
      <c r="C190" s="232"/>
      <c r="D190" s="232"/>
      <c r="E190" s="232"/>
      <c r="F190" s="232"/>
      <c r="G190" s="232"/>
      <c r="H190" s="232"/>
      <c r="I190" s="232"/>
      <c r="J190" s="232"/>
      <c r="K190" s="232"/>
      <c r="L190" s="232"/>
      <c r="M190" s="232"/>
      <c r="N190" s="232"/>
      <c r="O190" s="232"/>
      <c r="P190" s="232"/>
      <c r="Q190" s="232"/>
      <c r="R190" s="232"/>
      <c r="S190" s="232"/>
      <c r="T190" s="232"/>
      <c r="U190" s="232"/>
      <c r="V190" s="232"/>
    </row>
    <row r="191" spans="2:22">
      <c r="B191" s="232"/>
      <c r="C191" s="232"/>
      <c r="D191" s="232"/>
      <c r="E191" s="232"/>
      <c r="F191" s="232"/>
      <c r="G191" s="232"/>
      <c r="H191" s="232"/>
      <c r="I191" s="232"/>
      <c r="J191" s="232"/>
      <c r="K191" s="232"/>
      <c r="L191" s="232"/>
      <c r="M191" s="232"/>
      <c r="N191" s="232"/>
      <c r="O191" s="232"/>
      <c r="P191" s="232"/>
      <c r="Q191" s="232"/>
      <c r="R191" s="232"/>
      <c r="S191" s="232"/>
      <c r="T191" s="232"/>
      <c r="U191" s="232"/>
      <c r="V191" s="232"/>
    </row>
    <row r="192" spans="2:22">
      <c r="B192" s="232"/>
      <c r="C192" s="232"/>
      <c r="D192" s="232"/>
      <c r="E192" s="232"/>
      <c r="F192" s="232"/>
      <c r="G192" s="232"/>
      <c r="H192" s="232"/>
      <c r="I192" s="232"/>
      <c r="J192" s="232"/>
      <c r="K192" s="232"/>
      <c r="L192" s="232"/>
      <c r="M192" s="232"/>
      <c r="N192" s="232"/>
      <c r="O192" s="232"/>
      <c r="P192" s="232"/>
      <c r="Q192" s="232"/>
      <c r="R192" s="232"/>
      <c r="S192" s="232"/>
      <c r="T192" s="232"/>
      <c r="U192" s="232"/>
      <c r="V192" s="232"/>
    </row>
    <row r="193" spans="2:22">
      <c r="B193" s="232"/>
      <c r="C193" s="232"/>
      <c r="D193" s="232"/>
      <c r="E193" s="232"/>
      <c r="F193" s="232"/>
      <c r="G193" s="232"/>
      <c r="H193" s="232"/>
      <c r="I193" s="232"/>
      <c r="J193" s="232"/>
      <c r="K193" s="232"/>
      <c r="L193" s="232"/>
      <c r="M193" s="232"/>
      <c r="N193" s="232"/>
      <c r="O193" s="232"/>
      <c r="P193" s="232"/>
      <c r="Q193" s="232"/>
      <c r="R193" s="232"/>
      <c r="S193" s="232"/>
      <c r="T193" s="232"/>
      <c r="U193" s="232"/>
      <c r="V193" s="232"/>
    </row>
    <row r="194" spans="2:22">
      <c r="B194" s="232"/>
      <c r="C194" s="232"/>
      <c r="D194" s="232"/>
      <c r="E194" s="232"/>
      <c r="F194" s="232"/>
      <c r="G194" s="232"/>
      <c r="H194" s="232"/>
      <c r="I194" s="232"/>
      <c r="J194" s="232"/>
      <c r="K194" s="232"/>
      <c r="L194" s="232"/>
      <c r="M194" s="232"/>
      <c r="N194" s="232"/>
      <c r="O194" s="232"/>
      <c r="P194" s="232"/>
      <c r="Q194" s="232"/>
      <c r="R194" s="232"/>
      <c r="S194" s="232"/>
      <c r="T194" s="232"/>
      <c r="U194" s="232"/>
      <c r="V194" s="232"/>
    </row>
    <row r="195" spans="2:22">
      <c r="B195" s="232"/>
      <c r="C195" s="232"/>
      <c r="D195" s="232"/>
      <c r="E195" s="232"/>
      <c r="F195" s="232"/>
      <c r="G195" s="232"/>
      <c r="H195" s="232"/>
      <c r="I195" s="232"/>
      <c r="J195" s="232"/>
      <c r="K195" s="232"/>
      <c r="L195" s="232"/>
      <c r="M195" s="232"/>
      <c r="N195" s="232"/>
      <c r="O195" s="232"/>
      <c r="P195" s="232"/>
      <c r="Q195" s="232"/>
      <c r="R195" s="232"/>
      <c r="S195" s="232"/>
      <c r="T195" s="232"/>
      <c r="U195" s="232"/>
      <c r="V195" s="232"/>
    </row>
    <row r="196" spans="2:22">
      <c r="B196" s="232"/>
      <c r="C196" s="232"/>
      <c r="D196" s="232"/>
      <c r="E196" s="232"/>
      <c r="F196" s="232"/>
      <c r="G196" s="232"/>
      <c r="H196" s="232"/>
      <c r="I196" s="232"/>
      <c r="J196" s="232"/>
      <c r="K196" s="232"/>
      <c r="L196" s="232"/>
      <c r="M196" s="232"/>
      <c r="N196" s="232"/>
      <c r="O196" s="232"/>
      <c r="P196" s="232"/>
      <c r="Q196" s="232"/>
      <c r="R196" s="232"/>
      <c r="S196" s="232"/>
      <c r="T196" s="232"/>
      <c r="U196" s="232"/>
      <c r="V196" s="232"/>
    </row>
    <row r="197" spans="2:22">
      <c r="B197" s="232"/>
      <c r="C197" s="232"/>
      <c r="D197" s="232"/>
      <c r="E197" s="232"/>
      <c r="F197" s="232"/>
      <c r="G197" s="232"/>
      <c r="H197" s="232"/>
      <c r="I197" s="232"/>
      <c r="J197" s="232"/>
      <c r="K197" s="232"/>
      <c r="L197" s="232"/>
      <c r="M197" s="232"/>
      <c r="N197" s="232"/>
      <c r="O197" s="232"/>
      <c r="P197" s="232"/>
      <c r="Q197" s="232"/>
      <c r="R197" s="232"/>
      <c r="S197" s="232"/>
      <c r="T197" s="232"/>
      <c r="U197" s="232"/>
      <c r="V197" s="232"/>
    </row>
    <row r="198" spans="2:22">
      <c r="B198" s="232"/>
      <c r="C198" s="232"/>
      <c r="D198" s="232"/>
      <c r="E198" s="232"/>
      <c r="F198" s="232"/>
      <c r="G198" s="232"/>
      <c r="H198" s="232"/>
      <c r="I198" s="232"/>
      <c r="J198" s="232"/>
      <c r="K198" s="232"/>
      <c r="L198" s="232"/>
      <c r="M198" s="232"/>
      <c r="N198" s="232"/>
      <c r="O198" s="232"/>
      <c r="P198" s="232"/>
      <c r="Q198" s="232"/>
      <c r="R198" s="232"/>
      <c r="S198" s="232"/>
      <c r="T198" s="232"/>
      <c r="U198" s="232"/>
      <c r="V198" s="232"/>
    </row>
    <row r="199" spans="2:22">
      <c r="B199" s="232"/>
      <c r="C199" s="232"/>
      <c r="D199" s="232"/>
      <c r="E199" s="232"/>
      <c r="F199" s="232"/>
      <c r="G199" s="232"/>
      <c r="H199" s="232"/>
      <c r="I199" s="232"/>
      <c r="J199" s="232"/>
      <c r="K199" s="232"/>
      <c r="L199" s="232"/>
      <c r="M199" s="232"/>
      <c r="N199" s="232"/>
      <c r="O199" s="232"/>
      <c r="P199" s="232"/>
      <c r="Q199" s="232"/>
      <c r="R199" s="232"/>
      <c r="S199" s="232"/>
      <c r="T199" s="232"/>
      <c r="U199" s="232"/>
      <c r="V199" s="232"/>
    </row>
    <row r="200" spans="2:22">
      <c r="B200" s="232"/>
      <c r="C200" s="232"/>
      <c r="D200" s="232"/>
      <c r="E200" s="232"/>
      <c r="F200" s="232"/>
      <c r="G200" s="232"/>
      <c r="H200" s="232"/>
      <c r="I200" s="232"/>
      <c r="J200" s="232"/>
      <c r="K200" s="232"/>
      <c r="L200" s="232"/>
      <c r="M200" s="232"/>
      <c r="N200" s="232"/>
      <c r="O200" s="232"/>
      <c r="P200" s="232"/>
      <c r="Q200" s="232"/>
      <c r="R200" s="232"/>
      <c r="S200" s="232"/>
      <c r="T200" s="232"/>
      <c r="U200" s="232"/>
      <c r="V200" s="232"/>
    </row>
    <row r="201" spans="2:22">
      <c r="B201" s="232"/>
      <c r="C201" s="232"/>
      <c r="D201" s="232"/>
      <c r="E201" s="232"/>
      <c r="F201" s="232"/>
      <c r="G201" s="232"/>
      <c r="H201" s="232"/>
      <c r="I201" s="232"/>
      <c r="J201" s="232"/>
      <c r="K201" s="232"/>
      <c r="L201" s="232"/>
      <c r="M201" s="232"/>
      <c r="N201" s="232"/>
      <c r="O201" s="232"/>
      <c r="P201" s="232"/>
      <c r="Q201" s="232"/>
      <c r="R201" s="232"/>
      <c r="S201" s="232"/>
      <c r="T201" s="232"/>
      <c r="U201" s="232"/>
      <c r="V201" s="232"/>
    </row>
    <row r="202" spans="2:22">
      <c r="B202" s="232"/>
      <c r="C202" s="232"/>
      <c r="D202" s="232"/>
      <c r="E202" s="232"/>
      <c r="F202" s="232"/>
      <c r="G202" s="232"/>
      <c r="H202" s="232"/>
      <c r="I202" s="232"/>
      <c r="J202" s="232"/>
      <c r="K202" s="232"/>
      <c r="L202" s="232"/>
      <c r="M202" s="232"/>
      <c r="N202" s="232"/>
      <c r="O202" s="232"/>
      <c r="P202" s="232"/>
      <c r="Q202" s="232"/>
      <c r="R202" s="232"/>
      <c r="S202" s="232"/>
      <c r="T202" s="232"/>
      <c r="U202" s="232"/>
      <c r="V202" s="232"/>
    </row>
    <row r="203" spans="2:22">
      <c r="B203" s="232"/>
      <c r="C203" s="232"/>
      <c r="D203" s="232"/>
      <c r="E203" s="232"/>
      <c r="F203" s="232"/>
      <c r="G203" s="232"/>
      <c r="H203" s="232"/>
      <c r="I203" s="232"/>
      <c r="J203" s="232"/>
      <c r="K203" s="232"/>
      <c r="L203" s="232"/>
      <c r="M203" s="232"/>
      <c r="N203" s="232"/>
      <c r="O203" s="232"/>
      <c r="P203" s="232"/>
      <c r="Q203" s="232"/>
      <c r="R203" s="232"/>
      <c r="S203" s="232"/>
      <c r="T203" s="232"/>
      <c r="U203" s="232"/>
      <c r="V203" s="232"/>
    </row>
    <row r="204" spans="2:22">
      <c r="B204" s="232"/>
      <c r="C204" s="232"/>
      <c r="D204" s="232"/>
      <c r="E204" s="232"/>
      <c r="F204" s="232"/>
      <c r="G204" s="232"/>
      <c r="H204" s="232"/>
      <c r="I204" s="232"/>
      <c r="J204" s="232"/>
      <c r="K204" s="232"/>
      <c r="L204" s="232"/>
      <c r="M204" s="232"/>
      <c r="N204" s="232"/>
      <c r="O204" s="232"/>
      <c r="P204" s="232"/>
      <c r="Q204" s="232"/>
      <c r="R204" s="232"/>
      <c r="S204" s="232"/>
      <c r="T204" s="232"/>
      <c r="U204" s="232"/>
      <c r="V204" s="232"/>
    </row>
    <row r="205" spans="2:22">
      <c r="B205" s="232"/>
      <c r="C205" s="232"/>
      <c r="D205" s="232"/>
      <c r="E205" s="232"/>
      <c r="F205" s="232"/>
      <c r="G205" s="232"/>
      <c r="H205" s="232"/>
      <c r="I205" s="232"/>
      <c r="J205" s="232"/>
      <c r="K205" s="232"/>
      <c r="L205" s="232"/>
      <c r="M205" s="232"/>
      <c r="N205" s="232"/>
      <c r="O205" s="232"/>
      <c r="P205" s="232"/>
      <c r="Q205" s="232"/>
      <c r="R205" s="232"/>
      <c r="S205" s="232"/>
      <c r="T205" s="232"/>
      <c r="U205" s="232"/>
      <c r="V205" s="232"/>
    </row>
    <row r="206" spans="2:22">
      <c r="B206" s="232"/>
      <c r="C206" s="232"/>
      <c r="D206" s="232"/>
      <c r="E206" s="232"/>
      <c r="F206" s="232"/>
      <c r="G206" s="232"/>
      <c r="H206" s="232"/>
      <c r="I206" s="232"/>
      <c r="J206" s="232"/>
      <c r="K206" s="232"/>
      <c r="L206" s="232"/>
      <c r="M206" s="232"/>
      <c r="N206" s="232"/>
      <c r="O206" s="232"/>
      <c r="P206" s="232"/>
      <c r="Q206" s="232"/>
      <c r="R206" s="232"/>
      <c r="S206" s="232"/>
      <c r="T206" s="232"/>
      <c r="U206" s="232"/>
      <c r="V206" s="232"/>
    </row>
    <row r="207" spans="2:22">
      <c r="B207" s="232"/>
      <c r="C207" s="232"/>
      <c r="D207" s="232"/>
      <c r="E207" s="232"/>
      <c r="F207" s="232"/>
      <c r="G207" s="232"/>
      <c r="H207" s="232"/>
      <c r="I207" s="232"/>
      <c r="J207" s="232"/>
      <c r="K207" s="232"/>
      <c r="L207" s="232"/>
      <c r="M207" s="232"/>
      <c r="N207" s="232"/>
      <c r="O207" s="232"/>
      <c r="P207" s="232"/>
      <c r="Q207" s="232"/>
      <c r="R207" s="232"/>
      <c r="S207" s="232"/>
      <c r="T207" s="232"/>
      <c r="U207" s="232"/>
      <c r="V207" s="232"/>
    </row>
    <row r="208" spans="2:22">
      <c r="B208" s="232"/>
      <c r="C208" s="232"/>
      <c r="D208" s="232"/>
      <c r="E208" s="232"/>
      <c r="F208" s="232"/>
      <c r="G208" s="232"/>
      <c r="H208" s="232"/>
      <c r="I208" s="232"/>
      <c r="J208" s="232"/>
      <c r="K208" s="232"/>
      <c r="L208" s="232"/>
      <c r="M208" s="232"/>
      <c r="N208" s="232"/>
      <c r="O208" s="232"/>
      <c r="P208" s="232"/>
      <c r="Q208" s="232"/>
      <c r="R208" s="232"/>
      <c r="S208" s="232"/>
      <c r="T208" s="232"/>
      <c r="U208" s="232"/>
      <c r="V208" s="232"/>
    </row>
    <row r="209" spans="2:22">
      <c r="B209" s="232"/>
      <c r="C209" s="232"/>
      <c r="D209" s="232"/>
      <c r="E209" s="232"/>
      <c r="F209" s="232"/>
      <c r="G209" s="232"/>
      <c r="H209" s="232"/>
      <c r="I209" s="232"/>
      <c r="J209" s="232"/>
      <c r="K209" s="232"/>
      <c r="L209" s="232"/>
      <c r="M209" s="232"/>
      <c r="N209" s="232"/>
      <c r="O209" s="232"/>
      <c r="P209" s="232"/>
      <c r="Q209" s="232"/>
      <c r="R209" s="232"/>
      <c r="S209" s="232"/>
      <c r="T209" s="232"/>
      <c r="U209" s="232"/>
      <c r="V209" s="232"/>
    </row>
    <row r="210" spans="2:22">
      <c r="B210" s="232"/>
      <c r="C210" s="232"/>
      <c r="D210" s="232"/>
      <c r="E210" s="232"/>
      <c r="F210" s="232"/>
      <c r="G210" s="232"/>
      <c r="H210" s="232"/>
      <c r="I210" s="232"/>
      <c r="J210" s="232"/>
      <c r="K210" s="232"/>
      <c r="L210" s="232"/>
      <c r="M210" s="232"/>
      <c r="N210" s="232"/>
      <c r="O210" s="232"/>
      <c r="P210" s="232"/>
      <c r="Q210" s="232"/>
      <c r="R210" s="232"/>
      <c r="S210" s="232"/>
      <c r="T210" s="232"/>
      <c r="U210" s="232"/>
      <c r="V210" s="232"/>
    </row>
    <row r="211" spans="2:22">
      <c r="B211" s="232"/>
      <c r="C211" s="232"/>
      <c r="D211" s="232"/>
      <c r="E211" s="232"/>
      <c r="F211" s="232"/>
      <c r="G211" s="232"/>
      <c r="H211" s="232"/>
      <c r="I211" s="232"/>
      <c r="J211" s="232"/>
      <c r="K211" s="232"/>
      <c r="L211" s="232"/>
      <c r="M211" s="232"/>
      <c r="N211" s="232"/>
      <c r="O211" s="232"/>
      <c r="P211" s="232"/>
      <c r="Q211" s="232"/>
      <c r="R211" s="232"/>
      <c r="S211" s="232"/>
      <c r="T211" s="232"/>
      <c r="U211" s="232"/>
      <c r="V211" s="232"/>
    </row>
    <row r="212" spans="2:22">
      <c r="B212" s="232"/>
      <c r="C212" s="232"/>
      <c r="D212" s="232"/>
      <c r="E212" s="232"/>
      <c r="F212" s="232"/>
      <c r="G212" s="232"/>
      <c r="H212" s="232"/>
      <c r="I212" s="232"/>
      <c r="J212" s="232"/>
      <c r="K212" s="232"/>
      <c r="L212" s="232"/>
      <c r="M212" s="232"/>
      <c r="N212" s="232"/>
      <c r="O212" s="232"/>
      <c r="P212" s="232"/>
      <c r="Q212" s="232"/>
      <c r="R212" s="232"/>
      <c r="S212" s="232"/>
      <c r="T212" s="232"/>
      <c r="U212" s="232"/>
      <c r="V212" s="232"/>
    </row>
    <row r="213" spans="2:22">
      <c r="B213" s="232"/>
      <c r="C213" s="232"/>
      <c r="D213" s="232"/>
      <c r="E213" s="232"/>
      <c r="F213" s="232"/>
      <c r="G213" s="232"/>
      <c r="H213" s="232"/>
      <c r="I213" s="232"/>
      <c r="J213" s="232"/>
      <c r="K213" s="232"/>
      <c r="L213" s="232"/>
      <c r="M213" s="232"/>
      <c r="N213" s="232"/>
      <c r="O213" s="232"/>
      <c r="P213" s="232"/>
      <c r="Q213" s="232"/>
      <c r="R213" s="232"/>
      <c r="S213" s="232"/>
      <c r="T213" s="232"/>
      <c r="U213" s="232"/>
      <c r="V213" s="232"/>
    </row>
    <row r="214" spans="2:22">
      <c r="B214" s="232"/>
      <c r="C214" s="232"/>
      <c r="D214" s="232"/>
      <c r="E214" s="232"/>
      <c r="F214" s="232"/>
      <c r="G214" s="232"/>
      <c r="H214" s="232"/>
      <c r="I214" s="232"/>
      <c r="J214" s="232"/>
      <c r="K214" s="232"/>
      <c r="L214" s="232"/>
      <c r="M214" s="232"/>
      <c r="N214" s="232"/>
      <c r="O214" s="232"/>
      <c r="P214" s="232"/>
      <c r="Q214" s="232"/>
      <c r="R214" s="232"/>
      <c r="S214" s="232"/>
      <c r="T214" s="232"/>
      <c r="U214" s="232"/>
      <c r="V214" s="232"/>
    </row>
    <row r="215" spans="2:22">
      <c r="B215" s="232"/>
      <c r="C215" s="232"/>
      <c r="D215" s="232"/>
      <c r="E215" s="232"/>
      <c r="F215" s="232"/>
      <c r="G215" s="232"/>
      <c r="H215" s="232"/>
      <c r="I215" s="232"/>
      <c r="J215" s="232"/>
      <c r="K215" s="232"/>
      <c r="L215" s="232"/>
      <c r="M215" s="232"/>
      <c r="N215" s="232"/>
      <c r="O215" s="232"/>
      <c r="P215" s="232"/>
      <c r="Q215" s="232"/>
      <c r="R215" s="232"/>
      <c r="S215" s="232"/>
      <c r="T215" s="232"/>
      <c r="U215" s="232"/>
      <c r="V215" s="232"/>
    </row>
    <row r="216" spans="2:22">
      <c r="B216" s="232"/>
      <c r="C216" s="232"/>
      <c r="D216" s="232"/>
      <c r="E216" s="232"/>
      <c r="F216" s="232"/>
      <c r="G216" s="232"/>
      <c r="H216" s="232"/>
      <c r="I216" s="232"/>
      <c r="J216" s="232"/>
      <c r="K216" s="232"/>
      <c r="L216" s="232"/>
      <c r="M216" s="232"/>
      <c r="N216" s="232"/>
      <c r="O216" s="232"/>
      <c r="P216" s="232"/>
      <c r="Q216" s="232"/>
      <c r="R216" s="232"/>
      <c r="S216" s="232"/>
      <c r="T216" s="232"/>
      <c r="U216" s="232"/>
      <c r="V216" s="232"/>
    </row>
    <row r="217" spans="2:22">
      <c r="B217" s="232"/>
      <c r="C217" s="232"/>
      <c r="D217" s="232"/>
      <c r="E217" s="232"/>
      <c r="F217" s="232"/>
      <c r="G217" s="232"/>
      <c r="H217" s="232"/>
      <c r="I217" s="232"/>
      <c r="J217" s="232"/>
      <c r="K217" s="232"/>
      <c r="L217" s="232"/>
      <c r="M217" s="232"/>
      <c r="N217" s="232"/>
      <c r="O217" s="232"/>
      <c r="P217" s="232"/>
      <c r="Q217" s="232"/>
      <c r="R217" s="232"/>
      <c r="S217" s="232"/>
      <c r="T217" s="232"/>
      <c r="U217" s="232"/>
      <c r="V217" s="232"/>
    </row>
    <row r="218" spans="2:22">
      <c r="B218" s="232"/>
      <c r="C218" s="232"/>
      <c r="D218" s="232"/>
      <c r="E218" s="232"/>
      <c r="F218" s="232"/>
      <c r="G218" s="232"/>
      <c r="H218" s="232"/>
      <c r="I218" s="232"/>
      <c r="J218" s="232"/>
      <c r="K218" s="232"/>
      <c r="L218" s="232"/>
      <c r="M218" s="232"/>
      <c r="N218" s="232"/>
      <c r="O218" s="232"/>
      <c r="P218" s="232"/>
      <c r="Q218" s="232"/>
      <c r="R218" s="232"/>
      <c r="S218" s="232"/>
      <c r="T218" s="232"/>
      <c r="U218" s="232"/>
      <c r="V218" s="232"/>
    </row>
    <row r="219" spans="2:22">
      <c r="B219" s="232"/>
      <c r="C219" s="232"/>
      <c r="D219" s="232"/>
      <c r="E219" s="232"/>
      <c r="F219" s="232"/>
      <c r="G219" s="232"/>
      <c r="H219" s="232"/>
      <c r="I219" s="232"/>
      <c r="J219" s="232"/>
      <c r="K219" s="232"/>
      <c r="L219" s="232"/>
      <c r="M219" s="232"/>
      <c r="N219" s="232"/>
      <c r="O219" s="232"/>
      <c r="P219" s="232"/>
      <c r="Q219" s="232"/>
      <c r="R219" s="232"/>
      <c r="S219" s="232"/>
      <c r="T219" s="232"/>
      <c r="U219" s="232"/>
      <c r="V219" s="232"/>
    </row>
    <row r="220" spans="2:22">
      <c r="B220" s="232"/>
      <c r="C220" s="232"/>
      <c r="D220" s="232"/>
      <c r="E220" s="232"/>
      <c r="F220" s="232"/>
      <c r="G220" s="232"/>
      <c r="H220" s="232"/>
      <c r="I220" s="232"/>
      <c r="J220" s="232"/>
      <c r="K220" s="232"/>
      <c r="L220" s="232"/>
      <c r="M220" s="232"/>
      <c r="N220" s="232"/>
      <c r="O220" s="232"/>
      <c r="P220" s="232"/>
      <c r="Q220" s="232"/>
      <c r="R220" s="232"/>
      <c r="S220" s="232"/>
      <c r="T220" s="232"/>
      <c r="U220" s="232"/>
      <c r="V220" s="232"/>
    </row>
    <row r="221" spans="2:22">
      <c r="B221" s="232"/>
      <c r="C221" s="232"/>
      <c r="D221" s="232"/>
      <c r="E221" s="232"/>
      <c r="F221" s="232"/>
      <c r="G221" s="232"/>
      <c r="H221" s="232"/>
      <c r="I221" s="232"/>
      <c r="J221" s="232"/>
      <c r="K221" s="232"/>
      <c r="L221" s="232"/>
      <c r="M221" s="232"/>
      <c r="N221" s="232"/>
      <c r="O221" s="232"/>
      <c r="P221" s="232"/>
      <c r="Q221" s="232"/>
      <c r="R221" s="232"/>
      <c r="S221" s="232"/>
      <c r="T221" s="232"/>
      <c r="U221" s="232"/>
      <c r="V221" s="232"/>
    </row>
    <row r="222" spans="2:22">
      <c r="B222" s="232"/>
      <c r="C222" s="232"/>
      <c r="D222" s="232"/>
      <c r="E222" s="232"/>
      <c r="F222" s="232"/>
      <c r="G222" s="232"/>
      <c r="H222" s="232"/>
      <c r="I222" s="232"/>
      <c r="J222" s="232"/>
      <c r="K222" s="232"/>
      <c r="L222" s="232"/>
      <c r="M222" s="232"/>
      <c r="N222" s="232"/>
      <c r="O222" s="232"/>
      <c r="P222" s="232"/>
      <c r="Q222" s="232"/>
      <c r="R222" s="232"/>
      <c r="S222" s="232"/>
      <c r="T222" s="232"/>
      <c r="U222" s="232"/>
      <c r="V222" s="232"/>
    </row>
    <row r="223" spans="2:22">
      <c r="B223" s="232"/>
      <c r="C223" s="232"/>
      <c r="D223" s="232"/>
      <c r="E223" s="232"/>
      <c r="F223" s="232"/>
      <c r="G223" s="232"/>
      <c r="H223" s="232"/>
      <c r="I223" s="232"/>
      <c r="J223" s="232"/>
      <c r="K223" s="232"/>
      <c r="L223" s="232"/>
      <c r="M223" s="232"/>
      <c r="N223" s="232"/>
      <c r="O223" s="232"/>
      <c r="P223" s="232"/>
      <c r="Q223" s="232"/>
      <c r="R223" s="232"/>
      <c r="S223" s="232"/>
      <c r="T223" s="232"/>
      <c r="U223" s="232"/>
      <c r="V223" s="232"/>
    </row>
    <row r="224" spans="2:22">
      <c r="B224" s="232"/>
      <c r="C224" s="232"/>
      <c r="D224" s="232"/>
      <c r="E224" s="232"/>
      <c r="F224" s="232"/>
      <c r="G224" s="232"/>
      <c r="H224" s="232"/>
      <c r="I224" s="232"/>
      <c r="J224" s="232"/>
      <c r="K224" s="232"/>
      <c r="L224" s="232"/>
      <c r="M224" s="232"/>
      <c r="N224" s="232"/>
      <c r="O224" s="232"/>
      <c r="P224" s="232"/>
      <c r="Q224" s="232"/>
      <c r="R224" s="232"/>
      <c r="S224" s="232"/>
      <c r="T224" s="232"/>
      <c r="U224" s="232"/>
      <c r="V224" s="232"/>
    </row>
    <row r="225" spans="2:22">
      <c r="B225" s="232"/>
      <c r="C225" s="232"/>
      <c r="D225" s="232"/>
      <c r="E225" s="232"/>
      <c r="F225" s="232"/>
      <c r="G225" s="232"/>
      <c r="H225" s="232"/>
      <c r="I225" s="232"/>
      <c r="J225" s="232"/>
      <c r="K225" s="232"/>
      <c r="L225" s="232"/>
      <c r="M225" s="232"/>
      <c r="N225" s="232"/>
      <c r="O225" s="232"/>
      <c r="P225" s="232"/>
      <c r="Q225" s="232"/>
      <c r="R225" s="232"/>
      <c r="S225" s="232"/>
      <c r="T225" s="232"/>
      <c r="U225" s="232"/>
      <c r="V225" s="232"/>
    </row>
    <row r="226" spans="2:22">
      <c r="B226" s="232"/>
      <c r="C226" s="232"/>
      <c r="D226" s="232"/>
      <c r="E226" s="232"/>
      <c r="F226" s="232"/>
      <c r="G226" s="232"/>
      <c r="H226" s="232"/>
      <c r="I226" s="232"/>
      <c r="J226" s="232"/>
      <c r="K226" s="232"/>
      <c r="L226" s="232"/>
      <c r="M226" s="232"/>
      <c r="N226" s="232"/>
      <c r="O226" s="232"/>
      <c r="P226" s="232"/>
      <c r="Q226" s="232"/>
      <c r="R226" s="232"/>
      <c r="S226" s="232"/>
      <c r="T226" s="232"/>
      <c r="U226" s="232"/>
      <c r="V226" s="232"/>
    </row>
    <row r="227" spans="2:22">
      <c r="B227" s="232"/>
      <c r="C227" s="232"/>
      <c r="D227" s="232"/>
      <c r="E227" s="232"/>
      <c r="F227" s="232"/>
      <c r="G227" s="232"/>
      <c r="H227" s="232"/>
      <c r="I227" s="232"/>
      <c r="J227" s="232"/>
      <c r="K227" s="232"/>
      <c r="L227" s="232"/>
      <c r="M227" s="232"/>
      <c r="N227" s="232"/>
      <c r="O227" s="232"/>
      <c r="P227" s="232"/>
      <c r="Q227" s="232"/>
      <c r="R227" s="232"/>
      <c r="S227" s="232"/>
      <c r="T227" s="232"/>
      <c r="U227" s="232"/>
      <c r="V227" s="232"/>
    </row>
    <row r="228" spans="2:22">
      <c r="B228" s="232"/>
      <c r="C228" s="232"/>
      <c r="D228" s="232"/>
      <c r="E228" s="232"/>
      <c r="F228" s="232"/>
      <c r="G228" s="232"/>
      <c r="H228" s="232"/>
      <c r="I228" s="232"/>
      <c r="J228" s="232"/>
      <c r="K228" s="232"/>
      <c r="L228" s="232"/>
      <c r="M228" s="232"/>
      <c r="N228" s="232"/>
      <c r="O228" s="232"/>
      <c r="P228" s="232"/>
      <c r="Q228" s="232"/>
      <c r="R228" s="232"/>
      <c r="S228" s="232"/>
      <c r="T228" s="232"/>
      <c r="U228" s="232"/>
      <c r="V228" s="232"/>
    </row>
    <row r="229" spans="2:22">
      <c r="B229" s="232"/>
      <c r="C229" s="232"/>
      <c r="D229" s="232"/>
      <c r="E229" s="232"/>
      <c r="F229" s="232"/>
      <c r="G229" s="232"/>
      <c r="H229" s="232"/>
      <c r="I229" s="232"/>
      <c r="J229" s="232"/>
      <c r="K229" s="232"/>
      <c r="L229" s="232"/>
      <c r="M229" s="232"/>
      <c r="N229" s="232"/>
      <c r="O229" s="232"/>
      <c r="P229" s="232"/>
      <c r="Q229" s="232"/>
      <c r="R229" s="232"/>
      <c r="S229" s="232"/>
      <c r="T229" s="232"/>
      <c r="U229" s="232"/>
      <c r="V229" s="232"/>
    </row>
    <row r="230" spans="2:22">
      <c r="B230" s="232"/>
      <c r="C230" s="232"/>
      <c r="D230" s="232"/>
      <c r="E230" s="232"/>
      <c r="F230" s="232"/>
      <c r="G230" s="232"/>
      <c r="H230" s="232"/>
      <c r="I230" s="232"/>
      <c r="J230" s="232"/>
      <c r="K230" s="232"/>
      <c r="L230" s="232"/>
      <c r="M230" s="232"/>
      <c r="N230" s="232"/>
      <c r="O230" s="232"/>
      <c r="P230" s="232"/>
      <c r="Q230" s="232"/>
      <c r="R230" s="232"/>
      <c r="S230" s="232"/>
      <c r="T230" s="232"/>
      <c r="U230" s="232"/>
      <c r="V230" s="232"/>
    </row>
    <row r="231" spans="2:22">
      <c r="B231" s="232"/>
      <c r="C231" s="232"/>
      <c r="D231" s="232"/>
      <c r="E231" s="232"/>
      <c r="F231" s="232"/>
      <c r="G231" s="232"/>
      <c r="H231" s="232"/>
      <c r="I231" s="232"/>
      <c r="J231" s="232"/>
      <c r="K231" s="232"/>
      <c r="L231" s="232"/>
      <c r="M231" s="232"/>
      <c r="N231" s="232"/>
      <c r="O231" s="232"/>
      <c r="P231" s="232"/>
      <c r="Q231" s="232"/>
      <c r="R231" s="232"/>
      <c r="S231" s="232"/>
      <c r="T231" s="232"/>
      <c r="U231" s="232"/>
      <c r="V231" s="232"/>
    </row>
    <row r="232" spans="2:22">
      <c r="B232" s="232"/>
      <c r="C232" s="232"/>
      <c r="D232" s="232"/>
      <c r="E232" s="232"/>
      <c r="F232" s="232"/>
      <c r="G232" s="232"/>
      <c r="H232" s="232"/>
      <c r="I232" s="232"/>
      <c r="J232" s="232"/>
      <c r="K232" s="232"/>
      <c r="L232" s="232"/>
      <c r="M232" s="232"/>
      <c r="N232" s="232"/>
      <c r="O232" s="232"/>
      <c r="P232" s="232"/>
      <c r="Q232" s="232"/>
      <c r="R232" s="232"/>
      <c r="S232" s="232"/>
      <c r="T232" s="232"/>
      <c r="U232" s="232"/>
      <c r="V232" s="232"/>
    </row>
    <row r="233" spans="2:22">
      <c r="B233" s="232"/>
      <c r="C233" s="232"/>
      <c r="D233" s="232"/>
      <c r="E233" s="232"/>
      <c r="F233" s="232"/>
      <c r="G233" s="232"/>
      <c r="H233" s="232"/>
      <c r="I233" s="232"/>
      <c r="J233" s="232"/>
      <c r="K233" s="232"/>
      <c r="L233" s="232"/>
      <c r="M233" s="232"/>
      <c r="N233" s="232"/>
      <c r="O233" s="232"/>
      <c r="P233" s="232"/>
      <c r="Q233" s="232"/>
      <c r="R233" s="232"/>
      <c r="S233" s="232"/>
      <c r="T233" s="232"/>
      <c r="U233" s="232"/>
      <c r="V233" s="232"/>
    </row>
    <row r="234" spans="2:22">
      <c r="B234" s="232"/>
      <c r="C234" s="232"/>
      <c r="D234" s="232"/>
      <c r="E234" s="232"/>
      <c r="F234" s="232"/>
      <c r="G234" s="232"/>
      <c r="H234" s="232"/>
      <c r="I234" s="232"/>
      <c r="J234" s="232"/>
      <c r="K234" s="232"/>
      <c r="L234" s="232"/>
      <c r="M234" s="232"/>
      <c r="N234" s="232"/>
      <c r="O234" s="232"/>
      <c r="P234" s="232"/>
      <c r="Q234" s="232"/>
      <c r="R234" s="232"/>
      <c r="S234" s="232"/>
      <c r="T234" s="232"/>
      <c r="U234" s="232"/>
      <c r="V234" s="232"/>
    </row>
    <row r="235" spans="2:22">
      <c r="B235" s="232"/>
      <c r="C235" s="232"/>
      <c r="D235" s="232"/>
      <c r="E235" s="232"/>
      <c r="F235" s="232"/>
      <c r="G235" s="232"/>
      <c r="H235" s="232"/>
      <c r="I235" s="232"/>
      <c r="J235" s="232"/>
      <c r="K235" s="232"/>
      <c r="L235" s="232"/>
      <c r="M235" s="232"/>
      <c r="N235" s="232"/>
      <c r="O235" s="232"/>
      <c r="P235" s="232"/>
      <c r="Q235" s="232"/>
      <c r="R235" s="232"/>
      <c r="S235" s="232"/>
      <c r="T235" s="232"/>
      <c r="U235" s="232"/>
      <c r="V235" s="232"/>
    </row>
    <row r="236" spans="2:22">
      <c r="B236" s="232"/>
      <c r="C236" s="232"/>
      <c r="D236" s="232"/>
      <c r="E236" s="232"/>
      <c r="F236" s="232"/>
      <c r="G236" s="232"/>
      <c r="H236" s="232"/>
      <c r="I236" s="232"/>
      <c r="J236" s="232"/>
      <c r="K236" s="232"/>
      <c r="L236" s="232"/>
      <c r="M236" s="232"/>
      <c r="N236" s="232"/>
      <c r="O236" s="232"/>
      <c r="P236" s="232"/>
      <c r="Q236" s="232"/>
      <c r="R236" s="232"/>
      <c r="S236" s="232"/>
      <c r="T236" s="232"/>
      <c r="U236" s="232"/>
      <c r="V236" s="232"/>
    </row>
    <row r="237" spans="2:22">
      <c r="B237" s="232"/>
      <c r="C237" s="232"/>
      <c r="D237" s="232"/>
      <c r="E237" s="232"/>
      <c r="F237" s="232"/>
      <c r="G237" s="232"/>
      <c r="H237" s="232"/>
      <c r="I237" s="232"/>
      <c r="J237" s="232"/>
      <c r="K237" s="232"/>
      <c r="L237" s="232"/>
      <c r="M237" s="232"/>
      <c r="N237" s="232"/>
      <c r="O237" s="232"/>
      <c r="P237" s="232"/>
      <c r="Q237" s="232"/>
      <c r="R237" s="232"/>
      <c r="S237" s="232"/>
      <c r="T237" s="232"/>
      <c r="U237" s="232"/>
      <c r="V237" s="232"/>
    </row>
    <row r="238" spans="2:22">
      <c r="B238" s="232"/>
      <c r="C238" s="232"/>
      <c r="D238" s="232"/>
      <c r="E238" s="232"/>
      <c r="F238" s="232"/>
      <c r="G238" s="232"/>
      <c r="H238" s="232"/>
      <c r="I238" s="232"/>
      <c r="J238" s="232"/>
      <c r="K238" s="232"/>
      <c r="L238" s="232"/>
      <c r="M238" s="232"/>
      <c r="N238" s="232"/>
      <c r="O238" s="232"/>
      <c r="P238" s="232"/>
      <c r="Q238" s="232"/>
      <c r="R238" s="232"/>
      <c r="S238" s="232"/>
      <c r="T238" s="232"/>
      <c r="U238" s="232"/>
      <c r="V238" s="232"/>
    </row>
    <row r="239" spans="2:22">
      <c r="B239" s="232"/>
      <c r="C239" s="232"/>
      <c r="D239" s="232"/>
      <c r="E239" s="232"/>
      <c r="F239" s="232"/>
      <c r="G239" s="232"/>
      <c r="H239" s="232"/>
      <c r="I239" s="232"/>
      <c r="J239" s="232"/>
      <c r="K239" s="232"/>
      <c r="L239" s="232"/>
      <c r="M239" s="232"/>
      <c r="N239" s="232"/>
      <c r="O239" s="232"/>
      <c r="P239" s="232"/>
      <c r="Q239" s="232"/>
      <c r="R239" s="232"/>
      <c r="S239" s="232"/>
      <c r="T239" s="232"/>
      <c r="U239" s="232"/>
      <c r="V239" s="232"/>
    </row>
    <row r="240" spans="2:22">
      <c r="B240" s="232"/>
      <c r="C240" s="232"/>
      <c r="D240" s="232"/>
      <c r="E240" s="232"/>
      <c r="F240" s="232"/>
      <c r="G240" s="232"/>
      <c r="H240" s="232"/>
      <c r="I240" s="232"/>
      <c r="J240" s="232"/>
      <c r="K240" s="232"/>
      <c r="L240" s="232"/>
      <c r="M240" s="232"/>
      <c r="N240" s="232"/>
      <c r="O240" s="232"/>
      <c r="P240" s="232"/>
      <c r="Q240" s="232"/>
      <c r="R240" s="232"/>
      <c r="S240" s="232"/>
      <c r="T240" s="232"/>
      <c r="U240" s="232"/>
      <c r="V240" s="232"/>
    </row>
    <row r="241" spans="2:22">
      <c r="B241" s="232"/>
      <c r="C241" s="232"/>
      <c r="D241" s="232"/>
      <c r="E241" s="232"/>
      <c r="F241" s="232"/>
      <c r="G241" s="232"/>
      <c r="H241" s="232"/>
      <c r="I241" s="232"/>
      <c r="J241" s="232"/>
      <c r="K241" s="232"/>
      <c r="L241" s="232"/>
      <c r="M241" s="232"/>
      <c r="N241" s="232"/>
      <c r="O241" s="232"/>
      <c r="P241" s="232"/>
      <c r="Q241" s="232"/>
      <c r="R241" s="232"/>
      <c r="S241" s="232"/>
      <c r="T241" s="232"/>
      <c r="U241" s="232"/>
      <c r="V241" s="232"/>
    </row>
    <row r="242" spans="2:22">
      <c r="B242" s="232"/>
      <c r="C242" s="232"/>
      <c r="D242" s="232"/>
      <c r="E242" s="232"/>
      <c r="F242" s="232"/>
      <c r="G242" s="232"/>
      <c r="H242" s="232"/>
      <c r="I242" s="232"/>
      <c r="J242" s="232"/>
      <c r="K242" s="232"/>
      <c r="L242" s="232"/>
      <c r="M242" s="232"/>
      <c r="N242" s="232"/>
      <c r="O242" s="232"/>
      <c r="P242" s="232"/>
      <c r="Q242" s="232"/>
      <c r="R242" s="232"/>
      <c r="S242" s="232"/>
      <c r="T242" s="232"/>
      <c r="U242" s="232"/>
      <c r="V242" s="232"/>
    </row>
    <row r="243" spans="2:22">
      <c r="B243" s="232"/>
      <c r="C243" s="232"/>
      <c r="D243" s="232"/>
      <c r="E243" s="232"/>
      <c r="F243" s="232"/>
      <c r="G243" s="232"/>
      <c r="H243" s="232"/>
      <c r="I243" s="232"/>
      <c r="J243" s="232"/>
      <c r="K243" s="232"/>
      <c r="L243" s="232"/>
      <c r="M243" s="232"/>
      <c r="N243" s="232"/>
      <c r="O243" s="232"/>
      <c r="P243" s="232"/>
    </row>
    <row r="244" spans="2:22">
      <c r="B244" s="232"/>
      <c r="C244" s="232"/>
      <c r="D244" s="232"/>
      <c r="E244" s="232"/>
      <c r="F244" s="232"/>
      <c r="G244" s="232"/>
      <c r="H244" s="232"/>
      <c r="I244" s="232"/>
      <c r="J244" s="232"/>
      <c r="K244" s="232"/>
      <c r="L244" s="232"/>
      <c r="M244" s="232"/>
      <c r="N244" s="232"/>
      <c r="O244" s="232"/>
      <c r="P244" s="232"/>
    </row>
    <row r="245" spans="2:22">
      <c r="B245" s="232"/>
      <c r="C245" s="232"/>
      <c r="D245" s="232"/>
      <c r="E245" s="232"/>
      <c r="F245" s="232"/>
      <c r="G245" s="232"/>
      <c r="H245" s="232"/>
      <c r="I245" s="232"/>
      <c r="J245" s="232"/>
      <c r="K245" s="232"/>
      <c r="L245" s="232"/>
      <c r="M245" s="232"/>
      <c r="N245" s="232"/>
      <c r="O245" s="232"/>
      <c r="P245" s="232"/>
    </row>
    <row r="246" spans="2:22">
      <c r="B246" s="232"/>
      <c r="C246" s="232"/>
      <c r="D246" s="232"/>
      <c r="E246" s="232"/>
      <c r="F246" s="232"/>
      <c r="G246" s="232"/>
      <c r="H246" s="232"/>
      <c r="I246" s="232"/>
      <c r="J246" s="232"/>
      <c r="K246" s="232"/>
      <c r="L246" s="232"/>
      <c r="M246" s="232"/>
      <c r="N246" s="232"/>
      <c r="O246" s="232"/>
      <c r="P246" s="232"/>
    </row>
    <row r="247" spans="2:22">
      <c r="B247" s="232"/>
      <c r="C247" s="232"/>
      <c r="D247" s="232"/>
      <c r="E247" s="232"/>
      <c r="F247" s="232"/>
      <c r="G247" s="232"/>
      <c r="H247" s="232"/>
      <c r="I247" s="232"/>
      <c r="J247" s="232"/>
      <c r="K247" s="232"/>
      <c r="L247" s="232"/>
      <c r="M247" s="232"/>
      <c r="N247" s="232"/>
      <c r="O247" s="232"/>
      <c r="P247" s="232"/>
    </row>
    <row r="248" spans="2:22">
      <c r="B248" s="232"/>
      <c r="C248" s="232"/>
      <c r="D248" s="232"/>
      <c r="E248" s="232"/>
      <c r="F248" s="232"/>
      <c r="G248" s="232"/>
      <c r="H248" s="232"/>
      <c r="I248" s="232"/>
      <c r="J248" s="232"/>
      <c r="K248" s="232"/>
      <c r="L248" s="232"/>
      <c r="M248" s="232"/>
      <c r="N248" s="232"/>
      <c r="O248" s="232"/>
      <c r="P248" s="232"/>
    </row>
    <row r="249" spans="2:22">
      <c r="B249" s="232"/>
      <c r="C249" s="232"/>
      <c r="D249" s="232"/>
      <c r="E249" s="232"/>
      <c r="F249" s="232"/>
      <c r="G249" s="232"/>
      <c r="H249" s="232"/>
      <c r="I249" s="232"/>
      <c r="J249" s="232"/>
      <c r="K249" s="232"/>
      <c r="L249" s="232"/>
      <c r="M249" s="232"/>
      <c r="N249" s="232"/>
      <c r="O249" s="232"/>
      <c r="P249" s="232"/>
    </row>
    <row r="250" spans="2:22">
      <c r="B250" s="232"/>
      <c r="C250" s="232"/>
      <c r="D250" s="232"/>
      <c r="E250" s="232"/>
      <c r="F250" s="232"/>
      <c r="G250" s="232"/>
      <c r="H250" s="232"/>
      <c r="I250" s="232"/>
      <c r="J250" s="232"/>
      <c r="K250" s="232"/>
      <c r="L250" s="232"/>
      <c r="M250" s="232"/>
      <c r="N250" s="232"/>
      <c r="O250" s="232"/>
      <c r="P250" s="232"/>
    </row>
  </sheetData>
  <sheetProtection algorithmName="SHA-512" hashValue="zUnRlynsqnzn0m15xWnffs4mr1qmcY0p0GHxual4+s5binTL8HuC1A62x4YzHMBlVLgHvd+IO8yzWUIeibEO1w==" saltValue="EZumsNBQMZqF9LU1OJofeQ==" spinCount="100000" sheet="1" objects="1" scenarios="1" selectLockedCells="1"/>
  <mergeCells count="4">
    <mergeCell ref="E4:N6"/>
    <mergeCell ref="E8:N11"/>
    <mergeCell ref="E23:N25"/>
    <mergeCell ref="E18:N21"/>
  </mergeCells>
  <dataValidations count="3">
    <dataValidation type="list" allowBlank="1" showInputMessage="1" showErrorMessage="1" prompt="Seleccione el Municipio" sqref="T7">
      <formula1>INDIRECT(R7)</formula1>
    </dataValidation>
    <dataValidation type="list" allowBlank="1" showInputMessage="1" showErrorMessage="1" prompt="Seleccione el Municipio" sqref="O17">
      <formula1>#REF!</formula1>
    </dataValidation>
    <dataValidation type="list" allowBlank="1" showInputMessage="1" showErrorMessage="1" prompt="Seleccione el área funcional" sqref="S7">
      <formula1>#REF!</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T297"/>
  <sheetViews>
    <sheetView topLeftCell="C1" workbookViewId="0">
      <selection activeCell="G2" sqref="G1:H1048576"/>
    </sheetView>
  </sheetViews>
  <sheetFormatPr defaultColWidth="11.42578125" defaultRowHeight="15"/>
  <cols>
    <col min="2" max="2" width="10.42578125" style="27" customWidth="1"/>
    <col min="3" max="3" width="11" customWidth="1"/>
    <col min="4" max="4" width="10" customWidth="1"/>
    <col min="5" max="5" width="7.28515625" customWidth="1"/>
    <col min="6" max="6" width="7.42578125" customWidth="1"/>
    <col min="8" max="8" width="10.42578125" style="27" customWidth="1"/>
    <col min="9" max="9" width="11.5703125" style="27"/>
    <col min="11" max="11" width="7.7109375" customWidth="1"/>
    <col min="12" max="12" width="7.140625" customWidth="1"/>
    <col min="13" max="13" width="28.42578125" customWidth="1"/>
    <col min="14" max="14" width="22.85546875" customWidth="1"/>
    <col min="16" max="16" width="10.42578125" style="27" customWidth="1"/>
    <col min="19" max="19" width="8.5703125" customWidth="1"/>
    <col min="20" max="20" width="8" customWidth="1"/>
  </cols>
  <sheetData>
    <row r="1" spans="1:20" s="27" customFormat="1" ht="15.75" thickBot="1">
      <c r="A1" s="810" t="s">
        <v>930</v>
      </c>
      <c r="B1" s="811"/>
      <c r="C1" s="811"/>
      <c r="D1" s="811"/>
      <c r="E1" s="811"/>
      <c r="F1" s="812"/>
      <c r="G1" s="810" t="s">
        <v>934</v>
      </c>
      <c r="H1" s="811"/>
      <c r="I1" s="811"/>
      <c r="J1" s="811"/>
      <c r="K1" s="811"/>
      <c r="L1" s="811"/>
      <c r="M1" s="811"/>
      <c r="N1" s="812"/>
      <c r="O1" s="810" t="s">
        <v>935</v>
      </c>
      <c r="P1" s="811"/>
      <c r="Q1" s="811"/>
      <c r="R1" s="811"/>
      <c r="S1" s="811"/>
      <c r="T1" s="812"/>
    </row>
    <row r="2" spans="1:20">
      <c r="A2" s="49" t="s">
        <v>0</v>
      </c>
      <c r="B2" s="57" t="s">
        <v>699</v>
      </c>
      <c r="C2" s="58" t="s">
        <v>1017</v>
      </c>
      <c r="D2" s="58" t="s">
        <v>501</v>
      </c>
      <c r="E2" s="60" t="s">
        <v>281</v>
      </c>
      <c r="F2" s="60" t="s">
        <v>281</v>
      </c>
      <c r="G2" s="49" t="s">
        <v>0</v>
      </c>
      <c r="H2" s="57" t="s">
        <v>699</v>
      </c>
      <c r="I2" s="58" t="s">
        <v>1017</v>
      </c>
      <c r="J2" s="58" t="s">
        <v>501</v>
      </c>
      <c r="K2" s="60" t="s">
        <v>281</v>
      </c>
      <c r="L2" s="60" t="s">
        <v>281</v>
      </c>
      <c r="M2" s="58" t="s">
        <v>1017</v>
      </c>
      <c r="N2" s="58" t="s">
        <v>501</v>
      </c>
      <c r="O2" s="49" t="s">
        <v>0</v>
      </c>
      <c r="P2" s="57" t="s">
        <v>699</v>
      </c>
      <c r="Q2" s="58" t="s">
        <v>1017</v>
      </c>
      <c r="R2" s="58" t="s">
        <v>501</v>
      </c>
      <c r="S2" s="60" t="s">
        <v>281</v>
      </c>
      <c r="T2" s="60" t="s">
        <v>281</v>
      </c>
    </row>
    <row r="3" spans="1:20">
      <c r="A3" s="56" t="s">
        <v>1</v>
      </c>
      <c r="B3" s="28">
        <f>C3+D3</f>
        <v>9.7500367878769367</v>
      </c>
      <c r="C3" s="29">
        <v>4.4886762750122857</v>
      </c>
      <c r="D3" s="29">
        <v>5.261360512864651</v>
      </c>
      <c r="E3" s="27">
        <v>4</v>
      </c>
      <c r="F3" s="27">
        <v>4</v>
      </c>
      <c r="G3" s="56" t="s">
        <v>109</v>
      </c>
      <c r="H3" s="28">
        <f>I3+J3</f>
        <v>5.5915747730197936</v>
      </c>
      <c r="I3" s="29">
        <v>0.81921591818276684</v>
      </c>
      <c r="J3" s="29">
        <v>4.7723588548370266</v>
      </c>
      <c r="K3" s="28">
        <v>1</v>
      </c>
      <c r="L3" s="28">
        <v>3</v>
      </c>
      <c r="M3" s="28" t="s">
        <v>702</v>
      </c>
      <c r="N3" s="28" t="s">
        <v>702</v>
      </c>
      <c r="O3" s="56" t="s">
        <v>936</v>
      </c>
      <c r="P3" s="28">
        <f>Q3+R3</f>
        <v>14.529826534356543</v>
      </c>
      <c r="Q3" s="29">
        <v>14.529826534356543</v>
      </c>
      <c r="R3" s="29">
        <v>0</v>
      </c>
      <c r="S3" s="27">
        <v>4</v>
      </c>
      <c r="T3" s="27">
        <v>0</v>
      </c>
    </row>
    <row r="4" spans="1:20">
      <c r="A4" s="56" t="s">
        <v>1032</v>
      </c>
      <c r="B4" s="28">
        <f t="shared" ref="B4:B67" si="0">C4+D4</f>
        <v>1.6083388942438399</v>
      </c>
      <c r="C4" s="29">
        <v>0</v>
      </c>
      <c r="D4" s="29">
        <v>1.6083388942438399</v>
      </c>
      <c r="E4" s="27">
        <v>0</v>
      </c>
      <c r="F4" s="27">
        <v>4</v>
      </c>
      <c r="G4" s="56" t="s">
        <v>110</v>
      </c>
      <c r="H4" s="28">
        <f t="shared" ref="H4:H67" si="1">I4+J4</f>
        <v>7.3017497477008799</v>
      </c>
      <c r="I4" s="29">
        <v>5.5278381874262648</v>
      </c>
      <c r="J4" s="29">
        <v>1.7739115602746152</v>
      </c>
      <c r="K4" s="28">
        <v>3</v>
      </c>
      <c r="L4" s="28">
        <v>3</v>
      </c>
      <c r="M4" s="27" t="s">
        <v>710</v>
      </c>
      <c r="N4" s="27" t="s">
        <v>710</v>
      </c>
      <c r="O4" s="56" t="s">
        <v>194</v>
      </c>
      <c r="P4" s="28">
        <f t="shared" ref="P4:P67" si="2">Q4+R4</f>
        <v>10.30076001763431</v>
      </c>
      <c r="Q4" s="29">
        <v>10.30076001763431</v>
      </c>
      <c r="R4" s="29">
        <v>0</v>
      </c>
      <c r="S4" s="27">
        <v>6</v>
      </c>
      <c r="T4" s="27">
        <v>0</v>
      </c>
    </row>
    <row r="5" spans="1:20">
      <c r="A5" s="56" t="s">
        <v>2</v>
      </c>
      <c r="B5" s="28">
        <f t="shared" si="0"/>
        <v>8.8487647840996555</v>
      </c>
      <c r="C5" s="29">
        <v>4.0282734970956673</v>
      </c>
      <c r="D5" s="29">
        <v>4.8204912870039882</v>
      </c>
      <c r="E5" s="27">
        <v>1</v>
      </c>
      <c r="F5" s="27">
        <v>5</v>
      </c>
      <c r="G5" s="56" t="s">
        <v>111</v>
      </c>
      <c r="H5" s="28">
        <f t="shared" si="1"/>
        <v>34.885963258855426</v>
      </c>
      <c r="I5" s="29">
        <v>8.4331366266003549</v>
      </c>
      <c r="J5" s="29">
        <v>26.452826632255068</v>
      </c>
      <c r="K5" s="28">
        <v>9</v>
      </c>
      <c r="L5" s="28">
        <v>11</v>
      </c>
      <c r="M5" s="27" t="s">
        <v>904</v>
      </c>
      <c r="N5" s="27" t="s">
        <v>711</v>
      </c>
      <c r="O5" s="56" t="s">
        <v>195</v>
      </c>
      <c r="P5" s="28">
        <f t="shared" si="2"/>
        <v>22.851593805878963</v>
      </c>
      <c r="Q5" s="29">
        <v>12.928531134013751</v>
      </c>
      <c r="R5" s="29">
        <v>9.9230626718652104</v>
      </c>
      <c r="S5" s="27">
        <v>12</v>
      </c>
      <c r="T5" s="27">
        <v>7</v>
      </c>
    </row>
    <row r="6" spans="1:20">
      <c r="A6" s="56" t="s">
        <v>3</v>
      </c>
      <c r="B6" s="28">
        <f t="shared" si="0"/>
        <v>34.903372076906322</v>
      </c>
      <c r="C6" s="29">
        <v>32.473813436825537</v>
      </c>
      <c r="D6" s="29">
        <v>2.4295586400807876</v>
      </c>
      <c r="E6" s="27">
        <v>3</v>
      </c>
      <c r="F6" s="27">
        <v>6</v>
      </c>
      <c r="G6" s="56" t="s">
        <v>112</v>
      </c>
      <c r="H6" s="28">
        <f t="shared" si="1"/>
        <v>63.245367255825329</v>
      </c>
      <c r="I6" s="29">
        <v>10.543697633172282</v>
      </c>
      <c r="J6" s="29">
        <v>52.70166962265305</v>
      </c>
      <c r="K6" s="28">
        <v>2</v>
      </c>
      <c r="L6" s="28">
        <v>3</v>
      </c>
      <c r="M6" s="27" t="s">
        <v>712</v>
      </c>
      <c r="N6" s="27" t="s">
        <v>712</v>
      </c>
      <c r="O6" s="56" t="s">
        <v>196</v>
      </c>
      <c r="P6" s="28">
        <f t="shared" si="2"/>
        <v>13.059372126018459</v>
      </c>
      <c r="Q6" s="29">
        <v>13.059372126018459</v>
      </c>
      <c r="R6" s="29">
        <v>0</v>
      </c>
      <c r="S6" s="27">
        <v>13</v>
      </c>
      <c r="T6" s="27">
        <v>0</v>
      </c>
    </row>
    <row r="7" spans="1:20">
      <c r="A7" s="56" t="s">
        <v>4</v>
      </c>
      <c r="B7" s="28">
        <f t="shared" si="0"/>
        <v>11.509000578487086</v>
      </c>
      <c r="C7" s="29">
        <v>1.5289073399802637</v>
      </c>
      <c r="D7" s="29">
        <v>9.9800932385068233</v>
      </c>
      <c r="E7" s="27">
        <v>3</v>
      </c>
      <c r="F7" s="27">
        <v>10</v>
      </c>
      <c r="G7" s="56" t="s">
        <v>113</v>
      </c>
      <c r="H7" s="28">
        <f t="shared" si="1"/>
        <v>23.198483430216552</v>
      </c>
      <c r="I7" s="29">
        <v>2.0255016557984411</v>
      </c>
      <c r="J7" s="29">
        <v>21.172981774418112</v>
      </c>
      <c r="K7" s="28">
        <v>3</v>
      </c>
      <c r="L7" s="28">
        <v>6</v>
      </c>
      <c r="M7" s="28" t="s">
        <v>833</v>
      </c>
      <c r="N7" s="28" t="s">
        <v>833</v>
      </c>
      <c r="O7" s="56" t="s">
        <v>197</v>
      </c>
      <c r="P7" s="28">
        <f t="shared" si="2"/>
        <v>27.847672881334439</v>
      </c>
      <c r="Q7" s="29">
        <v>11.527380821039531</v>
      </c>
      <c r="R7" s="29">
        <v>16.320292060294907</v>
      </c>
      <c r="S7" s="27">
        <v>11</v>
      </c>
      <c r="T7" s="27">
        <v>2</v>
      </c>
    </row>
    <row r="8" spans="1:20">
      <c r="A8" s="56" t="s">
        <v>5</v>
      </c>
      <c r="B8" s="28">
        <f t="shared" si="0"/>
        <v>3.6358067233325673</v>
      </c>
      <c r="C8" s="29">
        <v>0</v>
      </c>
      <c r="D8" s="29">
        <v>3.6358067233325673</v>
      </c>
      <c r="E8" s="27">
        <v>0</v>
      </c>
      <c r="F8" s="27">
        <v>9</v>
      </c>
      <c r="G8" s="56" t="s">
        <v>114</v>
      </c>
      <c r="H8" s="28">
        <f t="shared" si="1"/>
        <v>14.247762502901654</v>
      </c>
      <c r="I8" s="29">
        <v>2.0904799979366024</v>
      </c>
      <c r="J8" s="29">
        <v>12.157282504965051</v>
      </c>
      <c r="K8" s="28">
        <v>4</v>
      </c>
      <c r="L8" s="28">
        <v>4</v>
      </c>
      <c r="M8" s="28" t="s">
        <v>834</v>
      </c>
      <c r="N8" s="28" t="s">
        <v>834</v>
      </c>
      <c r="O8" s="56" t="s">
        <v>198</v>
      </c>
      <c r="P8" s="28">
        <f t="shared" si="2"/>
        <v>0</v>
      </c>
      <c r="Q8" s="29">
        <v>0</v>
      </c>
      <c r="R8" s="29">
        <v>0</v>
      </c>
      <c r="S8" s="27">
        <v>0</v>
      </c>
      <c r="T8" s="27">
        <v>0</v>
      </c>
    </row>
    <row r="9" spans="1:20">
      <c r="A9" s="56" t="s">
        <v>6</v>
      </c>
      <c r="B9" s="28">
        <f t="shared" si="0"/>
        <v>2.1235094950684528</v>
      </c>
      <c r="C9" s="29">
        <v>0</v>
      </c>
      <c r="D9" s="29">
        <v>2.1235094950684528</v>
      </c>
      <c r="E9" s="27">
        <v>0</v>
      </c>
      <c r="F9" s="27">
        <v>2</v>
      </c>
      <c r="G9" s="56" t="s">
        <v>115</v>
      </c>
      <c r="H9" s="28">
        <f t="shared" si="1"/>
        <v>26.164653787569808</v>
      </c>
      <c r="I9" s="29">
        <v>0.64173526547530857</v>
      </c>
      <c r="J9" s="29">
        <v>25.5229185220945</v>
      </c>
      <c r="K9" s="28">
        <v>0</v>
      </c>
      <c r="L9" s="28">
        <v>1</v>
      </c>
      <c r="M9" s="54" t="s">
        <v>1065</v>
      </c>
      <c r="N9" s="54" t="s">
        <v>1065</v>
      </c>
      <c r="O9" s="56" t="s">
        <v>199</v>
      </c>
      <c r="P9" s="28">
        <f t="shared" si="2"/>
        <v>49.396500852606856</v>
      </c>
      <c r="Q9" s="29">
        <v>49.396500852606856</v>
      </c>
      <c r="R9" s="29">
        <v>0</v>
      </c>
      <c r="S9" s="27">
        <v>34</v>
      </c>
      <c r="T9" s="27">
        <v>0</v>
      </c>
    </row>
    <row r="10" spans="1:20">
      <c r="A10" s="56" t="s">
        <v>7</v>
      </c>
      <c r="B10" s="28">
        <f t="shared" si="0"/>
        <v>0</v>
      </c>
      <c r="C10" s="29">
        <v>0</v>
      </c>
      <c r="D10" s="29">
        <v>0</v>
      </c>
      <c r="E10" s="27">
        <v>0</v>
      </c>
      <c r="F10" s="27">
        <v>0</v>
      </c>
      <c r="G10" s="56" t="s">
        <v>116</v>
      </c>
      <c r="H10" s="28">
        <f t="shared" si="1"/>
        <v>8.6396161977557338</v>
      </c>
      <c r="I10" s="29">
        <v>1.1058708733127338</v>
      </c>
      <c r="J10" s="29">
        <v>7.5337453244429993</v>
      </c>
      <c r="K10" s="28">
        <v>3</v>
      </c>
      <c r="L10" s="28">
        <v>4</v>
      </c>
      <c r="M10" s="28" t="s">
        <v>905</v>
      </c>
      <c r="N10" s="28" t="s">
        <v>835</v>
      </c>
      <c r="O10" s="56" t="s">
        <v>200</v>
      </c>
      <c r="P10" s="28">
        <f t="shared" si="2"/>
        <v>9.8750907189114763</v>
      </c>
      <c r="Q10" s="29">
        <v>9.3508789944602704</v>
      </c>
      <c r="R10" s="29">
        <v>0.52421172445120501</v>
      </c>
      <c r="S10" s="27">
        <v>9</v>
      </c>
      <c r="T10" s="27">
        <v>1</v>
      </c>
    </row>
    <row r="11" spans="1:20">
      <c r="A11" s="56" t="s">
        <v>8</v>
      </c>
      <c r="B11" s="28">
        <f t="shared" si="0"/>
        <v>4.1504013333918151</v>
      </c>
      <c r="C11" s="29">
        <v>2.2786087109083732</v>
      </c>
      <c r="D11" s="29">
        <v>1.871792622483442</v>
      </c>
      <c r="E11" s="27">
        <v>1</v>
      </c>
      <c r="F11" s="27">
        <v>4</v>
      </c>
      <c r="G11" s="56" t="s">
        <v>117</v>
      </c>
      <c r="H11" s="28">
        <f t="shared" si="1"/>
        <v>10.142570774014073</v>
      </c>
      <c r="I11" s="29">
        <v>2.8861888397970872</v>
      </c>
      <c r="J11" s="29">
        <v>7.2563819342169857</v>
      </c>
      <c r="K11" s="28">
        <v>3</v>
      </c>
      <c r="L11" s="28">
        <v>3</v>
      </c>
      <c r="M11" s="28" t="s">
        <v>836</v>
      </c>
      <c r="N11" s="28" t="s">
        <v>836</v>
      </c>
      <c r="O11" s="56" t="s">
        <v>201</v>
      </c>
      <c r="P11" s="28">
        <f t="shared" si="2"/>
        <v>44.804409541717355</v>
      </c>
      <c r="Q11" s="29">
        <v>19.647900306013344</v>
      </c>
      <c r="R11" s="29">
        <v>25.156509235704011</v>
      </c>
      <c r="S11" s="27">
        <v>7</v>
      </c>
      <c r="T11" s="27">
        <v>5</v>
      </c>
    </row>
    <row r="12" spans="1:20">
      <c r="A12" s="56" t="s">
        <v>9</v>
      </c>
      <c r="B12" s="28">
        <f t="shared" si="0"/>
        <v>22.72250154361824</v>
      </c>
      <c r="C12" s="29">
        <v>17.628561347799241</v>
      </c>
      <c r="D12" s="29">
        <v>5.0939401958189992</v>
      </c>
      <c r="E12" s="27">
        <v>3</v>
      </c>
      <c r="F12" s="27">
        <v>6</v>
      </c>
      <c r="G12" s="56" t="s">
        <v>118</v>
      </c>
      <c r="H12" s="28">
        <f t="shared" si="1"/>
        <v>3.0769604390800684</v>
      </c>
      <c r="I12" s="29">
        <v>1.0394152075187604</v>
      </c>
      <c r="J12" s="29">
        <v>2.0375452315613081</v>
      </c>
      <c r="K12" s="28">
        <v>3</v>
      </c>
      <c r="L12" s="28">
        <v>4</v>
      </c>
      <c r="M12" s="28" t="s">
        <v>906</v>
      </c>
      <c r="N12" s="28" t="s">
        <v>837</v>
      </c>
      <c r="O12" s="56" t="s">
        <v>202</v>
      </c>
      <c r="P12" s="28">
        <f t="shared" si="2"/>
        <v>48.052745359008497</v>
      </c>
      <c r="Q12" s="29">
        <v>40.661778848003209</v>
      </c>
      <c r="R12" s="29">
        <v>7.3909665110052858</v>
      </c>
      <c r="S12" s="27">
        <v>15</v>
      </c>
      <c r="T12" s="27">
        <v>3</v>
      </c>
    </row>
    <row r="13" spans="1:20">
      <c r="A13" s="56" t="s">
        <v>10</v>
      </c>
      <c r="B13" s="28">
        <f t="shared" si="0"/>
        <v>3.1262126262375007</v>
      </c>
      <c r="C13" s="29">
        <v>0.61986965822595896</v>
      </c>
      <c r="D13" s="29">
        <v>2.5063429680115417</v>
      </c>
      <c r="E13" s="27">
        <v>1</v>
      </c>
      <c r="F13" s="27">
        <v>3</v>
      </c>
      <c r="G13" s="56" t="s">
        <v>119</v>
      </c>
      <c r="H13" s="28">
        <f t="shared" si="1"/>
        <v>43.205585166057908</v>
      </c>
      <c r="I13" s="29">
        <v>7.8826467742944049</v>
      </c>
      <c r="J13" s="29">
        <v>35.3229383917635</v>
      </c>
      <c r="K13" s="28">
        <v>3</v>
      </c>
      <c r="L13" s="28">
        <v>4</v>
      </c>
      <c r="M13" s="28" t="s">
        <v>907</v>
      </c>
      <c r="N13" s="28" t="s">
        <v>838</v>
      </c>
      <c r="O13" s="56" t="s">
        <v>937</v>
      </c>
      <c r="P13" s="28">
        <f t="shared" si="2"/>
        <v>42.282953872651916</v>
      </c>
      <c r="Q13" s="29">
        <v>21.828904167410286</v>
      </c>
      <c r="R13" s="29">
        <v>20.454049705241633</v>
      </c>
      <c r="S13" s="27">
        <v>17</v>
      </c>
      <c r="T13" s="27">
        <v>15</v>
      </c>
    </row>
    <row r="14" spans="1:20">
      <c r="A14" s="56" t="s">
        <v>11</v>
      </c>
      <c r="B14" s="28">
        <f t="shared" si="0"/>
        <v>22.422283252631651</v>
      </c>
      <c r="C14" s="29">
        <v>11.589537774551232</v>
      </c>
      <c r="D14" s="29">
        <v>10.832745478080419</v>
      </c>
      <c r="E14" s="27">
        <v>2</v>
      </c>
      <c r="F14" s="27">
        <v>5</v>
      </c>
      <c r="G14" s="56" t="s">
        <v>120</v>
      </c>
      <c r="H14" s="28">
        <f t="shared" si="1"/>
        <v>19.537343993759748</v>
      </c>
      <c r="I14" s="29">
        <v>5.7307917316692674</v>
      </c>
      <c r="J14" s="29">
        <v>13.806552262090483</v>
      </c>
      <c r="K14" s="28">
        <v>2</v>
      </c>
      <c r="L14" s="28">
        <v>3</v>
      </c>
      <c r="M14" s="28" t="s">
        <v>908</v>
      </c>
      <c r="N14" s="28" t="s">
        <v>839</v>
      </c>
      <c r="O14" s="56" t="s">
        <v>353</v>
      </c>
      <c r="P14" s="28">
        <f t="shared" si="2"/>
        <v>14.587193637884235</v>
      </c>
      <c r="Q14" s="29">
        <v>14.587193637884235</v>
      </c>
      <c r="R14" s="29">
        <v>0</v>
      </c>
      <c r="S14" s="27">
        <v>4</v>
      </c>
      <c r="T14" s="27">
        <v>0</v>
      </c>
    </row>
    <row r="15" spans="1:20">
      <c r="A15" s="56" t="s">
        <v>12</v>
      </c>
      <c r="B15" s="28">
        <f t="shared" si="0"/>
        <v>2.5734771016214144</v>
      </c>
      <c r="C15" s="29">
        <v>0</v>
      </c>
      <c r="D15" s="29">
        <v>2.5734771016214144</v>
      </c>
      <c r="E15" s="27">
        <v>0</v>
      </c>
      <c r="F15" s="27">
        <v>6</v>
      </c>
      <c r="G15" s="56" t="s">
        <v>121</v>
      </c>
      <c r="H15" s="28">
        <f t="shared" si="1"/>
        <v>39.226141205221651</v>
      </c>
      <c r="I15" s="29">
        <v>4.5343624694967914</v>
      </c>
      <c r="J15" s="29">
        <v>34.69177873572486</v>
      </c>
      <c r="K15" s="28">
        <v>6</v>
      </c>
      <c r="L15" s="28">
        <v>13</v>
      </c>
      <c r="M15" s="28" t="s">
        <v>840</v>
      </c>
      <c r="N15" s="28" t="s">
        <v>840</v>
      </c>
      <c r="O15" s="56" t="s">
        <v>938</v>
      </c>
      <c r="P15" s="28">
        <f t="shared" si="2"/>
        <v>0</v>
      </c>
      <c r="Q15" s="29">
        <v>0</v>
      </c>
      <c r="R15" s="29">
        <v>0</v>
      </c>
      <c r="S15" s="27">
        <v>0</v>
      </c>
      <c r="T15" s="27">
        <v>0</v>
      </c>
    </row>
    <row r="16" spans="1:20">
      <c r="A16" s="56" t="s">
        <v>13</v>
      </c>
      <c r="B16" s="28">
        <f t="shared" si="0"/>
        <v>0.86660878455683665</v>
      </c>
      <c r="C16" s="29">
        <v>0</v>
      </c>
      <c r="D16" s="29">
        <v>0.86660878455683665</v>
      </c>
      <c r="E16" s="27">
        <v>0</v>
      </c>
      <c r="F16" s="27">
        <v>1</v>
      </c>
      <c r="G16" s="56" t="s">
        <v>122</v>
      </c>
      <c r="H16" s="28">
        <f t="shared" si="1"/>
        <v>14.847706422018348</v>
      </c>
      <c r="I16" s="29">
        <v>2.187155963302752</v>
      </c>
      <c r="J16" s="29">
        <v>12.660550458715596</v>
      </c>
      <c r="K16" s="28">
        <v>3</v>
      </c>
      <c r="L16" s="28">
        <v>3</v>
      </c>
      <c r="M16" s="28" t="s">
        <v>841</v>
      </c>
      <c r="N16" s="28" t="s">
        <v>841</v>
      </c>
      <c r="O16" s="56" t="s">
        <v>203</v>
      </c>
      <c r="P16" s="28">
        <f t="shared" si="2"/>
        <v>37.050777055113734</v>
      </c>
      <c r="Q16" s="29">
        <v>29.823028947782191</v>
      </c>
      <c r="R16" s="29">
        <v>7.2277481073315402</v>
      </c>
      <c r="S16" s="27">
        <v>24</v>
      </c>
      <c r="T16" s="27">
        <v>5</v>
      </c>
    </row>
    <row r="17" spans="1:20">
      <c r="A17" s="56" t="s">
        <v>14</v>
      </c>
      <c r="B17" s="28">
        <f t="shared" si="0"/>
        <v>20.930169032243967</v>
      </c>
      <c r="C17" s="29">
        <v>14.681329967985491</v>
      </c>
      <c r="D17" s="29">
        <v>6.2488390642584744</v>
      </c>
      <c r="E17" s="27">
        <v>2</v>
      </c>
      <c r="F17" s="27">
        <v>10</v>
      </c>
      <c r="G17" s="56" t="s">
        <v>123</v>
      </c>
      <c r="H17" s="28">
        <f t="shared" si="1"/>
        <v>32.888334650885731</v>
      </c>
      <c r="I17" s="29">
        <v>1.4043995115777599</v>
      </c>
      <c r="J17" s="29">
        <v>31.483935139307974</v>
      </c>
      <c r="K17" s="28">
        <v>4</v>
      </c>
      <c r="L17" s="28">
        <v>6</v>
      </c>
      <c r="M17" s="28" t="s">
        <v>909</v>
      </c>
      <c r="N17" s="28" t="s">
        <v>842</v>
      </c>
      <c r="O17" s="56" t="s">
        <v>204</v>
      </c>
      <c r="P17" s="28">
        <f t="shared" si="2"/>
        <v>4.7664717934176766</v>
      </c>
      <c r="Q17" s="29">
        <v>4.7664717934176766</v>
      </c>
      <c r="R17" s="29">
        <v>0</v>
      </c>
      <c r="S17" s="27">
        <v>1</v>
      </c>
      <c r="T17" s="27">
        <v>0</v>
      </c>
    </row>
    <row r="18" spans="1:20">
      <c r="A18" s="56" t="s">
        <v>15</v>
      </c>
      <c r="B18" s="28">
        <f t="shared" si="0"/>
        <v>12.807423997807403</v>
      </c>
      <c r="C18" s="29">
        <v>9.7150908086487693</v>
      </c>
      <c r="D18" s="29">
        <v>3.0923331891586332</v>
      </c>
      <c r="E18" s="27">
        <v>2</v>
      </c>
      <c r="F18" s="27">
        <v>5</v>
      </c>
      <c r="G18" s="56" t="s">
        <v>939</v>
      </c>
      <c r="H18" s="28">
        <f t="shared" si="1"/>
        <v>33.845475955329334</v>
      </c>
      <c r="I18" s="29">
        <v>2.9345893793208235</v>
      </c>
      <c r="J18" s="29">
        <v>30.910886576008512</v>
      </c>
      <c r="K18" s="28">
        <v>5</v>
      </c>
      <c r="L18" s="28">
        <v>7</v>
      </c>
      <c r="M18" s="28" t="s">
        <v>910</v>
      </c>
      <c r="N18" s="28" t="s">
        <v>843</v>
      </c>
      <c r="O18" s="56" t="s">
        <v>205</v>
      </c>
      <c r="P18" s="28">
        <f t="shared" si="2"/>
        <v>44.58438402710982</v>
      </c>
      <c r="Q18" s="29">
        <v>44.58438402710982</v>
      </c>
      <c r="R18" s="29">
        <v>0</v>
      </c>
      <c r="S18" s="27">
        <v>43</v>
      </c>
      <c r="T18" s="27">
        <v>0</v>
      </c>
    </row>
    <row r="19" spans="1:20">
      <c r="A19" s="56" t="s">
        <v>16</v>
      </c>
      <c r="B19" s="28">
        <f t="shared" si="0"/>
        <v>20.451484062964994</v>
      </c>
      <c r="C19" s="29">
        <v>16.359542642336908</v>
      </c>
      <c r="D19" s="29">
        <v>4.0919414206280837</v>
      </c>
      <c r="E19" s="27">
        <v>3</v>
      </c>
      <c r="F19" s="27">
        <v>10</v>
      </c>
      <c r="G19" s="56" t="s">
        <v>124</v>
      </c>
      <c r="H19" s="28">
        <f t="shared" si="1"/>
        <v>31.744507286071684</v>
      </c>
      <c r="I19" s="29">
        <v>10.208207353656078</v>
      </c>
      <c r="J19" s="29">
        <v>21.536299932415606</v>
      </c>
      <c r="K19" s="28">
        <v>3</v>
      </c>
      <c r="L19" s="28">
        <v>4</v>
      </c>
      <c r="M19" s="28" t="s">
        <v>844</v>
      </c>
      <c r="N19" s="28" t="s">
        <v>844</v>
      </c>
      <c r="O19" s="56" t="s">
        <v>940</v>
      </c>
      <c r="P19" s="28">
        <f t="shared" si="2"/>
        <v>46.774291564214991</v>
      </c>
      <c r="Q19" s="29">
        <v>46.774291564214991</v>
      </c>
      <c r="R19" s="29">
        <v>0</v>
      </c>
      <c r="S19" s="27">
        <v>21</v>
      </c>
      <c r="T19" s="27">
        <v>0</v>
      </c>
    </row>
    <row r="20" spans="1:20">
      <c r="A20" s="56" t="s">
        <v>17</v>
      </c>
      <c r="B20" s="28">
        <f t="shared" si="0"/>
        <v>7.2749257195632495</v>
      </c>
      <c r="C20" s="29">
        <v>0.98615254680123232</v>
      </c>
      <c r="D20" s="29">
        <v>6.2887731727620171</v>
      </c>
      <c r="E20" s="27">
        <v>3</v>
      </c>
      <c r="F20" s="27">
        <v>8</v>
      </c>
      <c r="G20" s="56" t="s">
        <v>125</v>
      </c>
      <c r="H20" s="28">
        <f t="shared" si="1"/>
        <v>38.216985011843391</v>
      </c>
      <c r="I20" s="29">
        <v>19.598077981880976</v>
      </c>
      <c r="J20" s="29">
        <v>18.618907029962411</v>
      </c>
      <c r="K20" s="28">
        <v>3</v>
      </c>
      <c r="L20" s="28">
        <v>3</v>
      </c>
      <c r="M20" s="28" t="s">
        <v>845</v>
      </c>
      <c r="N20" s="28" t="s">
        <v>845</v>
      </c>
      <c r="O20" s="56" t="s">
        <v>941</v>
      </c>
      <c r="P20" s="28">
        <f t="shared" si="2"/>
        <v>13.266174264863434</v>
      </c>
      <c r="Q20" s="29">
        <v>13.266174264863434</v>
      </c>
      <c r="R20" s="29">
        <v>0</v>
      </c>
      <c r="S20" s="27">
        <v>6</v>
      </c>
      <c r="T20" s="27">
        <v>0</v>
      </c>
    </row>
    <row r="21" spans="1:20">
      <c r="A21" s="56" t="s">
        <v>18</v>
      </c>
      <c r="B21" s="28">
        <f t="shared" si="0"/>
        <v>9.6910702942571127</v>
      </c>
      <c r="C21" s="29">
        <v>0.46925465004965422</v>
      </c>
      <c r="D21" s="29">
        <v>9.2218156442074584</v>
      </c>
      <c r="E21" s="27">
        <v>1</v>
      </c>
      <c r="F21" s="27">
        <v>6</v>
      </c>
      <c r="G21" s="56" t="s">
        <v>126</v>
      </c>
      <c r="H21" s="28">
        <f t="shared" si="1"/>
        <v>16.316674062284235</v>
      </c>
      <c r="I21" s="29">
        <v>0.59176362349853262</v>
      </c>
      <c r="J21" s="29">
        <v>15.724910438785702</v>
      </c>
      <c r="K21" s="28">
        <v>2</v>
      </c>
      <c r="L21" s="28">
        <v>4</v>
      </c>
      <c r="M21" s="28" t="s">
        <v>911</v>
      </c>
      <c r="N21" s="28" t="s">
        <v>846</v>
      </c>
      <c r="O21" s="56" t="s">
        <v>206</v>
      </c>
      <c r="P21" s="28">
        <f t="shared" si="2"/>
        <v>0</v>
      </c>
      <c r="Q21" s="29">
        <v>0</v>
      </c>
      <c r="R21" s="29">
        <v>0</v>
      </c>
      <c r="S21" s="27">
        <v>0</v>
      </c>
      <c r="T21" s="27">
        <v>0</v>
      </c>
    </row>
    <row r="22" spans="1:20">
      <c r="A22" s="56" t="s">
        <v>19</v>
      </c>
      <c r="B22" s="28">
        <f t="shared" si="0"/>
        <v>16.880706049913183</v>
      </c>
      <c r="C22" s="29">
        <v>12.632724421293517</v>
      </c>
      <c r="D22" s="29">
        <v>4.2479816286196659</v>
      </c>
      <c r="E22" s="27">
        <v>4</v>
      </c>
      <c r="F22" s="27">
        <v>4</v>
      </c>
      <c r="G22" s="56" t="s">
        <v>127</v>
      </c>
      <c r="H22" s="28">
        <f t="shared" si="1"/>
        <v>24.137175155572059</v>
      </c>
      <c r="I22" s="29">
        <v>0.73333997590557876</v>
      </c>
      <c r="J22" s="29">
        <v>23.40383517966648</v>
      </c>
      <c r="K22" s="28">
        <v>5</v>
      </c>
      <c r="L22" s="28">
        <v>5</v>
      </c>
      <c r="M22" s="28" t="s">
        <v>847</v>
      </c>
      <c r="N22" s="28" t="s">
        <v>847</v>
      </c>
      <c r="O22" s="56" t="s">
        <v>942</v>
      </c>
      <c r="P22" s="28">
        <f t="shared" si="2"/>
        <v>0</v>
      </c>
      <c r="Q22" s="29">
        <v>0</v>
      </c>
      <c r="R22" s="29">
        <v>0</v>
      </c>
      <c r="S22" s="27">
        <v>0</v>
      </c>
      <c r="T22" s="27">
        <v>0</v>
      </c>
    </row>
    <row r="23" spans="1:20">
      <c r="A23" s="56" t="s">
        <v>20</v>
      </c>
      <c r="B23" s="28">
        <f t="shared" si="0"/>
        <v>30.227500395423636</v>
      </c>
      <c r="C23" s="29">
        <v>26.322033004692365</v>
      </c>
      <c r="D23" s="29">
        <v>3.9054673907312702</v>
      </c>
      <c r="E23" s="27">
        <v>4</v>
      </c>
      <c r="F23" s="27">
        <v>1</v>
      </c>
      <c r="G23" s="56" t="s">
        <v>128</v>
      </c>
      <c r="H23" s="28">
        <f t="shared" si="1"/>
        <v>23.020815726860217</v>
      </c>
      <c r="I23" s="29">
        <v>2.8534404673678919</v>
      </c>
      <c r="J23" s="29">
        <v>20.167375259492324</v>
      </c>
      <c r="K23" s="28">
        <v>6</v>
      </c>
      <c r="L23" s="28">
        <v>7</v>
      </c>
      <c r="M23" s="28" t="s">
        <v>912</v>
      </c>
      <c r="N23" s="28" t="s">
        <v>848</v>
      </c>
      <c r="O23" s="56" t="s">
        <v>992</v>
      </c>
      <c r="P23" s="28">
        <f t="shared" si="2"/>
        <v>64.558325700751695</v>
      </c>
      <c r="Q23" s="29">
        <v>64.558325700751695</v>
      </c>
      <c r="R23" s="29">
        <v>0</v>
      </c>
      <c r="S23" s="27">
        <v>3</v>
      </c>
      <c r="T23" s="27">
        <v>0</v>
      </c>
    </row>
    <row r="24" spans="1:20">
      <c r="A24" s="56" t="s">
        <v>21</v>
      </c>
      <c r="B24" s="28">
        <f t="shared" si="0"/>
        <v>4.8340548340548342</v>
      </c>
      <c r="C24" s="29">
        <v>0</v>
      </c>
      <c r="D24" s="29">
        <v>4.8340548340548342</v>
      </c>
      <c r="E24" s="27">
        <v>0</v>
      </c>
      <c r="F24" s="27">
        <v>2</v>
      </c>
      <c r="G24" s="56" t="s">
        <v>129</v>
      </c>
      <c r="H24" s="28">
        <f t="shared" si="1"/>
        <v>28.382320764349796</v>
      </c>
      <c r="I24" s="29">
        <v>4.3505214791043683</v>
      </c>
      <c r="J24" s="29">
        <v>24.031799285245427</v>
      </c>
      <c r="K24" s="28">
        <v>1</v>
      </c>
      <c r="L24" s="28">
        <v>4</v>
      </c>
      <c r="M24" s="28" t="s">
        <v>913</v>
      </c>
      <c r="N24" s="28" t="s">
        <v>849</v>
      </c>
      <c r="O24" s="56" t="s">
        <v>943</v>
      </c>
      <c r="P24" s="28">
        <f t="shared" si="2"/>
        <v>38.032215049070508</v>
      </c>
      <c r="Q24" s="29">
        <v>38.032215049070508</v>
      </c>
      <c r="R24" s="29">
        <v>0</v>
      </c>
      <c r="S24" s="27">
        <v>26</v>
      </c>
      <c r="T24" s="27">
        <v>0</v>
      </c>
    </row>
    <row r="25" spans="1:20">
      <c r="A25" s="56" t="s">
        <v>22</v>
      </c>
      <c r="B25" s="28">
        <f t="shared" si="0"/>
        <v>14.265228163100918</v>
      </c>
      <c r="C25" s="29">
        <v>0</v>
      </c>
      <c r="D25" s="29">
        <v>14.265228163100918</v>
      </c>
      <c r="E25" s="27">
        <v>0</v>
      </c>
      <c r="F25" s="27">
        <v>3</v>
      </c>
      <c r="G25" s="56" t="s">
        <v>130</v>
      </c>
      <c r="H25" s="28">
        <f t="shared" si="1"/>
        <v>7.942222593303832</v>
      </c>
      <c r="I25" s="29">
        <v>4.9641813475828664</v>
      </c>
      <c r="J25" s="29">
        <v>2.9780412457209651</v>
      </c>
      <c r="K25" s="28">
        <v>4</v>
      </c>
      <c r="L25" s="28">
        <v>4</v>
      </c>
      <c r="M25" s="28" t="s">
        <v>850</v>
      </c>
      <c r="N25" s="28" t="s">
        <v>850</v>
      </c>
      <c r="O25" s="56" t="s">
        <v>944</v>
      </c>
      <c r="P25" s="28">
        <f t="shared" si="2"/>
        <v>46.883452191780464</v>
      </c>
      <c r="Q25" s="29">
        <v>46.883452191780464</v>
      </c>
      <c r="R25" s="29">
        <v>0</v>
      </c>
      <c r="S25" s="27">
        <v>10</v>
      </c>
      <c r="T25" s="27">
        <v>0</v>
      </c>
    </row>
    <row r="26" spans="1:20">
      <c r="A26" s="56" t="s">
        <v>23</v>
      </c>
      <c r="B26" s="28">
        <f t="shared" si="0"/>
        <v>20.083859363722809</v>
      </c>
      <c r="C26" s="29">
        <v>16.933405125502642</v>
      </c>
      <c r="D26" s="29">
        <v>3.1504542382201657</v>
      </c>
      <c r="E26" s="27">
        <v>2</v>
      </c>
      <c r="F26" s="27">
        <v>4</v>
      </c>
      <c r="G26" s="56" t="s">
        <v>131</v>
      </c>
      <c r="H26" s="28">
        <f t="shared" si="1"/>
        <v>25.18971892597337</v>
      </c>
      <c r="I26" s="29">
        <v>5.483722841191967</v>
      </c>
      <c r="J26" s="29">
        <v>19.705996084781404</v>
      </c>
      <c r="K26" s="28">
        <v>4</v>
      </c>
      <c r="L26" s="28">
        <v>5</v>
      </c>
      <c r="M26" s="28" t="s">
        <v>914</v>
      </c>
      <c r="N26" s="28" t="s">
        <v>851</v>
      </c>
      <c r="O26" s="56" t="s">
        <v>945</v>
      </c>
      <c r="P26" s="28">
        <f t="shared" si="2"/>
        <v>41.849977007681687</v>
      </c>
      <c r="Q26" s="29">
        <v>41.849977007681687</v>
      </c>
      <c r="R26" s="29">
        <v>0</v>
      </c>
      <c r="S26" s="27">
        <v>9</v>
      </c>
      <c r="T26" s="27">
        <v>0</v>
      </c>
    </row>
    <row r="27" spans="1:20">
      <c r="A27" s="56" t="s">
        <v>24</v>
      </c>
      <c r="B27" s="28">
        <f t="shared" si="0"/>
        <v>14.575854481966132</v>
      </c>
      <c r="C27" s="29">
        <v>4.1436177004183703</v>
      </c>
      <c r="D27" s="29">
        <v>10.432236781547761</v>
      </c>
      <c r="E27" s="27">
        <v>10</v>
      </c>
      <c r="F27" s="27">
        <v>10</v>
      </c>
      <c r="G27" s="56" t="s">
        <v>132</v>
      </c>
      <c r="H27" s="28">
        <f t="shared" si="1"/>
        <v>11.429237856434778</v>
      </c>
      <c r="I27" s="29">
        <v>11.429237856434778</v>
      </c>
      <c r="J27" s="29">
        <v>0</v>
      </c>
      <c r="K27" s="28">
        <v>2</v>
      </c>
      <c r="L27" s="28">
        <v>2</v>
      </c>
      <c r="M27" s="28" t="s">
        <v>915</v>
      </c>
      <c r="N27" s="28" t="s">
        <v>915</v>
      </c>
      <c r="O27" s="56" t="s">
        <v>207</v>
      </c>
      <c r="P27" s="28">
        <f t="shared" si="2"/>
        <v>25.334353123638952</v>
      </c>
      <c r="Q27" s="29">
        <v>25.334353123638952</v>
      </c>
      <c r="R27" s="29">
        <v>0</v>
      </c>
      <c r="S27" s="27">
        <v>8</v>
      </c>
      <c r="T27" s="27">
        <v>0</v>
      </c>
    </row>
    <row r="28" spans="1:20">
      <c r="A28" s="56" t="s">
        <v>25</v>
      </c>
      <c r="B28" s="28">
        <f t="shared" si="0"/>
        <v>1.6583999289182509</v>
      </c>
      <c r="C28" s="29">
        <v>5.6447271453883112E-2</v>
      </c>
      <c r="D28" s="29">
        <v>1.6019526574643679</v>
      </c>
      <c r="E28" s="27">
        <v>1</v>
      </c>
      <c r="F28" s="27">
        <v>5</v>
      </c>
      <c r="G28" s="56" t="s">
        <v>133</v>
      </c>
      <c r="H28" s="28">
        <f t="shared" si="1"/>
        <v>7.5912862344209504</v>
      </c>
      <c r="I28" s="29">
        <v>1.7920284273911218</v>
      </c>
      <c r="J28" s="29">
        <v>5.7992578070298286</v>
      </c>
      <c r="K28" s="28">
        <v>5</v>
      </c>
      <c r="L28" s="28">
        <v>5</v>
      </c>
      <c r="M28" s="28" t="s">
        <v>916</v>
      </c>
      <c r="N28" s="28" t="s">
        <v>852</v>
      </c>
      <c r="O28" s="56" t="s">
        <v>208</v>
      </c>
      <c r="P28" s="28">
        <f t="shared" si="2"/>
        <v>15.972988092383922</v>
      </c>
      <c r="Q28" s="29">
        <v>15.972988092383922</v>
      </c>
      <c r="R28" s="29">
        <v>0</v>
      </c>
      <c r="S28" s="27">
        <v>3</v>
      </c>
      <c r="T28" s="27">
        <v>0</v>
      </c>
    </row>
    <row r="29" spans="1:20">
      <c r="A29" s="56" t="s">
        <v>26</v>
      </c>
      <c r="B29" s="28">
        <f t="shared" si="0"/>
        <v>11.260820600742944</v>
      </c>
      <c r="C29" s="29">
        <v>7.5840855226665322</v>
      </c>
      <c r="D29" s="29">
        <v>3.6767350780764123</v>
      </c>
      <c r="E29" s="27">
        <v>1</v>
      </c>
      <c r="F29" s="27">
        <v>3</v>
      </c>
      <c r="G29" s="56" t="s">
        <v>134</v>
      </c>
      <c r="H29" s="28">
        <f t="shared" si="1"/>
        <v>38.251028697758549</v>
      </c>
      <c r="I29" s="29">
        <v>1.0724636914647174</v>
      </c>
      <c r="J29" s="29">
        <v>37.17856500629383</v>
      </c>
      <c r="K29" s="28">
        <v>8</v>
      </c>
      <c r="L29" s="28">
        <v>18</v>
      </c>
      <c r="M29" s="28" t="s">
        <v>917</v>
      </c>
      <c r="N29" s="28" t="s">
        <v>853</v>
      </c>
      <c r="O29" s="56" t="s">
        <v>209</v>
      </c>
      <c r="P29" s="28">
        <f t="shared" si="2"/>
        <v>38.214547349948766</v>
      </c>
      <c r="Q29" s="29">
        <v>38.214547349948766</v>
      </c>
      <c r="R29" s="29">
        <v>0</v>
      </c>
      <c r="S29" s="27">
        <v>36</v>
      </c>
      <c r="T29" s="27">
        <v>0</v>
      </c>
    </row>
    <row r="30" spans="1:20">
      <c r="A30" s="56" t="s">
        <v>27</v>
      </c>
      <c r="B30" s="28">
        <f t="shared" si="0"/>
        <v>6.108030477335376</v>
      </c>
      <c r="C30" s="29">
        <v>3.3834966165033835</v>
      </c>
      <c r="D30" s="29">
        <v>2.7245338608319924</v>
      </c>
      <c r="E30" s="27">
        <v>2</v>
      </c>
      <c r="F30" s="27">
        <v>13</v>
      </c>
      <c r="G30" s="56" t="s">
        <v>135</v>
      </c>
      <c r="H30" s="28">
        <f t="shared" si="1"/>
        <v>4.2182820053412664</v>
      </c>
      <c r="I30" s="29">
        <v>3.2182820053412664</v>
      </c>
      <c r="J30" s="29">
        <v>1</v>
      </c>
      <c r="K30" s="28">
        <v>2</v>
      </c>
      <c r="L30" s="28">
        <v>2</v>
      </c>
      <c r="M30" s="28" t="s">
        <v>918</v>
      </c>
      <c r="N30" s="28" t="s">
        <v>918</v>
      </c>
      <c r="O30" s="56" t="s">
        <v>946</v>
      </c>
      <c r="P30" s="28">
        <f t="shared" si="2"/>
        <v>14.12932491049208</v>
      </c>
      <c r="Q30" s="29">
        <v>14.12932491049208</v>
      </c>
      <c r="R30" s="29">
        <v>0</v>
      </c>
      <c r="S30" s="27">
        <v>4</v>
      </c>
      <c r="T30" s="27">
        <v>0</v>
      </c>
    </row>
    <row r="31" spans="1:20">
      <c r="A31" s="56" t="s">
        <v>28</v>
      </c>
      <c r="B31" s="28">
        <f t="shared" si="0"/>
        <v>32.493592889470527</v>
      </c>
      <c r="C31" s="29">
        <v>7.7772655394117844</v>
      </c>
      <c r="D31" s="29">
        <v>24.716327350058741</v>
      </c>
      <c r="E31" s="27">
        <v>5</v>
      </c>
      <c r="F31" s="27">
        <v>9</v>
      </c>
      <c r="G31" s="56" t="s">
        <v>136</v>
      </c>
      <c r="H31" s="28">
        <f t="shared" si="1"/>
        <v>10.022195539060512</v>
      </c>
      <c r="I31" s="29">
        <v>0.9191136338827639</v>
      </c>
      <c r="J31" s="29">
        <v>9.1030819051777474</v>
      </c>
      <c r="K31" s="28">
        <v>4</v>
      </c>
      <c r="L31" s="28">
        <v>8</v>
      </c>
      <c r="M31" s="28" t="s">
        <v>854</v>
      </c>
      <c r="N31" s="28" t="s">
        <v>854</v>
      </c>
      <c r="O31" s="56" t="s">
        <v>210</v>
      </c>
      <c r="P31" s="28">
        <f t="shared" si="2"/>
        <v>37.63060594068763</v>
      </c>
      <c r="Q31" s="29">
        <v>37.63060594068763</v>
      </c>
      <c r="R31" s="29">
        <v>0</v>
      </c>
      <c r="S31" s="27">
        <v>17</v>
      </c>
      <c r="T31" s="27">
        <v>0</v>
      </c>
    </row>
    <row r="32" spans="1:20">
      <c r="A32" s="56" t="s">
        <v>29</v>
      </c>
      <c r="B32" s="28">
        <f t="shared" si="0"/>
        <v>0.96210717243010913</v>
      </c>
      <c r="C32" s="29">
        <v>0</v>
      </c>
      <c r="D32" s="29">
        <v>0.96210717243010913</v>
      </c>
      <c r="E32" s="27">
        <v>0</v>
      </c>
      <c r="F32" s="27">
        <v>2</v>
      </c>
      <c r="G32" s="56" t="s">
        <v>137</v>
      </c>
      <c r="H32" s="28">
        <f t="shared" si="1"/>
        <v>36.02851376578149</v>
      </c>
      <c r="I32" s="29">
        <v>3.8166448510060103</v>
      </c>
      <c r="J32" s="29">
        <v>32.211868914775479</v>
      </c>
      <c r="K32" s="28">
        <v>9</v>
      </c>
      <c r="L32" s="28">
        <v>12</v>
      </c>
      <c r="M32" s="28" t="s">
        <v>855</v>
      </c>
      <c r="N32" s="28" t="s">
        <v>855</v>
      </c>
      <c r="O32" s="56" t="s">
        <v>211</v>
      </c>
      <c r="P32" s="28">
        <f t="shared" si="2"/>
        <v>8.267055290497952</v>
      </c>
      <c r="Q32" s="29">
        <v>8.267055290497952</v>
      </c>
      <c r="R32" s="29">
        <v>0</v>
      </c>
      <c r="S32" s="27">
        <v>5</v>
      </c>
      <c r="T32" s="27">
        <v>0</v>
      </c>
    </row>
    <row r="33" spans="1:20">
      <c r="A33" s="56" t="s">
        <v>30</v>
      </c>
      <c r="B33" s="28">
        <f t="shared" si="0"/>
        <v>19.400571449656439</v>
      </c>
      <c r="C33" s="29">
        <v>14.19174847231068</v>
      </c>
      <c r="D33" s="29">
        <v>5.2088229773457586</v>
      </c>
      <c r="E33" s="27">
        <v>14</v>
      </c>
      <c r="F33" s="27">
        <v>18</v>
      </c>
      <c r="G33" s="56" t="s">
        <v>991</v>
      </c>
      <c r="H33" s="28">
        <f t="shared" si="1"/>
        <v>26.874440593945792</v>
      </c>
      <c r="I33" s="29">
        <v>14.661766296953225</v>
      </c>
      <c r="J33" s="29">
        <v>12.212674296992567</v>
      </c>
      <c r="K33" s="28">
        <v>6</v>
      </c>
      <c r="L33" s="28">
        <v>6</v>
      </c>
      <c r="M33" s="28" t="s">
        <v>856</v>
      </c>
      <c r="N33" s="28" t="s">
        <v>856</v>
      </c>
      <c r="O33" s="56" t="s">
        <v>947</v>
      </c>
      <c r="P33" s="28">
        <f t="shared" si="2"/>
        <v>3.9161293239139106</v>
      </c>
      <c r="Q33" s="29">
        <v>3.9161293239139106</v>
      </c>
      <c r="R33" s="29">
        <v>0</v>
      </c>
      <c r="S33" s="27">
        <v>1</v>
      </c>
      <c r="T33" s="27">
        <v>0</v>
      </c>
    </row>
    <row r="34" spans="1:20">
      <c r="A34" s="56" t="s">
        <v>31</v>
      </c>
      <c r="B34" s="28">
        <f t="shared" si="0"/>
        <v>8.6451432303816365</v>
      </c>
      <c r="C34" s="29">
        <v>6.8116077260427357</v>
      </c>
      <c r="D34" s="29">
        <v>1.8335355043389006</v>
      </c>
      <c r="E34" s="27">
        <v>2</v>
      </c>
      <c r="F34" s="27">
        <v>2</v>
      </c>
      <c r="G34" s="56" t="s">
        <v>138</v>
      </c>
      <c r="H34" s="28">
        <f t="shared" si="1"/>
        <v>19.556125669374708</v>
      </c>
      <c r="I34" s="29">
        <v>0.56848492252560423</v>
      </c>
      <c r="J34" s="29">
        <v>18.987640746849102</v>
      </c>
      <c r="K34" s="28">
        <v>2</v>
      </c>
      <c r="L34" s="28">
        <v>6</v>
      </c>
      <c r="M34" s="28" t="s">
        <v>857</v>
      </c>
      <c r="N34" s="28" t="s">
        <v>857</v>
      </c>
      <c r="O34" s="56" t="s">
        <v>212</v>
      </c>
      <c r="P34" s="28">
        <f t="shared" si="2"/>
        <v>12.558990472927878</v>
      </c>
      <c r="Q34" s="29">
        <v>12.558990472927878</v>
      </c>
      <c r="R34" s="29">
        <v>0</v>
      </c>
      <c r="S34" s="27">
        <v>10</v>
      </c>
      <c r="T34" s="27">
        <v>0</v>
      </c>
    </row>
    <row r="35" spans="1:20">
      <c r="A35" s="56" t="s">
        <v>32</v>
      </c>
      <c r="B35" s="28">
        <f t="shared" si="0"/>
        <v>3.7690692691875012</v>
      </c>
      <c r="C35" s="29">
        <v>0</v>
      </c>
      <c r="D35" s="29">
        <v>3.7690692691875012</v>
      </c>
      <c r="E35" s="27">
        <v>0</v>
      </c>
      <c r="F35" s="27">
        <v>4</v>
      </c>
      <c r="G35" s="56" t="s">
        <v>139</v>
      </c>
      <c r="H35" s="28">
        <f t="shared" si="1"/>
        <v>13.014178918218663</v>
      </c>
      <c r="I35" s="29">
        <v>1.5359504312308603</v>
      </c>
      <c r="J35" s="29">
        <v>11.478228486987803</v>
      </c>
      <c r="K35" s="28">
        <v>3</v>
      </c>
      <c r="L35" s="28">
        <v>4</v>
      </c>
      <c r="M35" s="28" t="s">
        <v>919</v>
      </c>
      <c r="N35" s="28" t="s">
        <v>858</v>
      </c>
      <c r="O35" s="56" t="s">
        <v>213</v>
      </c>
      <c r="P35" s="28">
        <f t="shared" si="2"/>
        <v>0</v>
      </c>
      <c r="Q35" s="29">
        <v>0</v>
      </c>
      <c r="R35" s="29">
        <v>0</v>
      </c>
      <c r="S35" s="27">
        <v>0</v>
      </c>
      <c r="T35" s="27">
        <v>0</v>
      </c>
    </row>
    <row r="36" spans="1:20">
      <c r="A36" s="56" t="s">
        <v>33</v>
      </c>
      <c r="B36" s="28">
        <f t="shared" si="0"/>
        <v>53.427895981087481</v>
      </c>
      <c r="C36" s="29">
        <v>53.427895981087481</v>
      </c>
      <c r="D36" s="29">
        <v>0</v>
      </c>
      <c r="E36" s="27">
        <v>3</v>
      </c>
      <c r="F36" s="27">
        <v>0</v>
      </c>
      <c r="G36" s="56" t="s">
        <v>140</v>
      </c>
      <c r="H36" s="28">
        <f t="shared" si="1"/>
        <v>27.455032223814225</v>
      </c>
      <c r="I36" s="29">
        <v>1.1353971035671677</v>
      </c>
      <c r="J36" s="29">
        <v>26.319635120247057</v>
      </c>
      <c r="K36" s="28">
        <v>2</v>
      </c>
      <c r="L36" s="28">
        <v>6</v>
      </c>
      <c r="M36" s="28" t="s">
        <v>859</v>
      </c>
      <c r="N36" s="28" t="s">
        <v>859</v>
      </c>
      <c r="O36" s="56" t="s">
        <v>948</v>
      </c>
      <c r="P36" s="28">
        <f t="shared" si="2"/>
        <v>6.2181177834962016</v>
      </c>
      <c r="Q36" s="29">
        <v>1.3403557714661343</v>
      </c>
      <c r="R36" s="29">
        <v>4.8777620120300673</v>
      </c>
      <c r="S36" s="27">
        <v>3</v>
      </c>
      <c r="T36" s="27">
        <v>8</v>
      </c>
    </row>
    <row r="37" spans="1:20">
      <c r="A37" s="56" t="s">
        <v>34</v>
      </c>
      <c r="B37" s="28">
        <f t="shared" si="0"/>
        <v>4.5659209230336284</v>
      </c>
      <c r="C37" s="29">
        <v>1.7117468151659794</v>
      </c>
      <c r="D37" s="29">
        <v>2.8541741078676495</v>
      </c>
      <c r="E37" s="27">
        <v>2</v>
      </c>
      <c r="F37" s="27">
        <v>4</v>
      </c>
      <c r="G37" s="56" t="s">
        <v>141</v>
      </c>
      <c r="H37" s="28">
        <f t="shared" si="1"/>
        <v>46.089834393592092</v>
      </c>
      <c r="I37" s="29">
        <v>2.6736549308470909</v>
      </c>
      <c r="J37" s="29">
        <v>43.416179462744999</v>
      </c>
      <c r="K37" s="28">
        <v>5</v>
      </c>
      <c r="L37" s="28">
        <v>14</v>
      </c>
      <c r="M37" s="28" t="s">
        <v>920</v>
      </c>
      <c r="N37" s="28" t="s">
        <v>860</v>
      </c>
      <c r="O37" s="56" t="s">
        <v>214</v>
      </c>
      <c r="P37" s="28">
        <f t="shared" si="2"/>
        <v>33.717724122172292</v>
      </c>
      <c r="Q37" s="29">
        <v>10.862757472552586</v>
      </c>
      <c r="R37" s="29">
        <v>22.854966649619705</v>
      </c>
      <c r="S37" s="27">
        <v>7</v>
      </c>
      <c r="T37" s="27">
        <v>6</v>
      </c>
    </row>
    <row r="38" spans="1:20">
      <c r="A38" s="56" t="s">
        <v>35</v>
      </c>
      <c r="B38" s="28">
        <f t="shared" si="0"/>
        <v>10.316183070688401</v>
      </c>
      <c r="C38" s="29">
        <v>7.3721166154123985</v>
      </c>
      <c r="D38" s="29">
        <v>2.944066455276003</v>
      </c>
      <c r="E38" s="27">
        <v>3</v>
      </c>
      <c r="F38" s="27">
        <v>5</v>
      </c>
      <c r="G38" s="56" t="s">
        <v>288</v>
      </c>
      <c r="H38" s="28">
        <f t="shared" si="1"/>
        <v>0</v>
      </c>
      <c r="I38" s="29">
        <v>0</v>
      </c>
      <c r="J38" s="29">
        <v>0</v>
      </c>
      <c r="K38" s="28"/>
      <c r="L38" s="28">
        <v>0</v>
      </c>
      <c r="M38" s="54" t="s">
        <v>1065</v>
      </c>
      <c r="N38" s="54" t="s">
        <v>1065</v>
      </c>
      <c r="O38" s="56" t="s">
        <v>215</v>
      </c>
      <c r="P38" s="28">
        <f t="shared" si="2"/>
        <v>5.0264053269877049</v>
      </c>
      <c r="Q38" s="29">
        <v>5.0264053269877049</v>
      </c>
      <c r="R38" s="29">
        <v>0</v>
      </c>
      <c r="S38" s="27">
        <v>2</v>
      </c>
      <c r="T38" s="27">
        <v>0</v>
      </c>
    </row>
    <row r="39" spans="1:20">
      <c r="A39" s="56" t="s">
        <v>36</v>
      </c>
      <c r="B39" s="28">
        <f t="shared" si="0"/>
        <v>20.880322537702298</v>
      </c>
      <c r="C39" s="29">
        <v>14.857463438753967</v>
      </c>
      <c r="D39" s="29">
        <v>6.022859098948329</v>
      </c>
      <c r="E39" s="27">
        <v>2</v>
      </c>
      <c r="F39" s="27">
        <v>5</v>
      </c>
      <c r="G39" s="56" t="s">
        <v>142</v>
      </c>
      <c r="H39" s="28">
        <f t="shared" si="1"/>
        <v>13.637146552507053</v>
      </c>
      <c r="I39" s="29">
        <v>7.3675540760180249</v>
      </c>
      <c r="J39" s="29">
        <v>6.2695924764890281</v>
      </c>
      <c r="K39" s="28">
        <v>4</v>
      </c>
      <c r="L39" s="28">
        <v>4</v>
      </c>
      <c r="M39" s="28" t="s">
        <v>861</v>
      </c>
      <c r="N39" s="28" t="s">
        <v>861</v>
      </c>
      <c r="O39" s="56" t="s">
        <v>993</v>
      </c>
      <c r="P39" s="28">
        <f t="shared" si="2"/>
        <v>24.285291197017475</v>
      </c>
      <c r="Q39" s="29">
        <v>24.285291197017475</v>
      </c>
      <c r="R39" s="29">
        <v>0</v>
      </c>
      <c r="S39" s="27">
        <v>4</v>
      </c>
      <c r="T39" s="27">
        <v>0</v>
      </c>
    </row>
    <row r="40" spans="1:20">
      <c r="A40" s="56" t="s">
        <v>37</v>
      </c>
      <c r="B40" s="28">
        <f t="shared" si="0"/>
        <v>42.1</v>
      </c>
      <c r="C40" s="29">
        <v>0</v>
      </c>
      <c r="D40" s="29">
        <v>42.1</v>
      </c>
      <c r="E40" s="27">
        <v>0</v>
      </c>
      <c r="F40" s="27">
        <v>1</v>
      </c>
      <c r="G40" s="56" t="s">
        <v>143</v>
      </c>
      <c r="H40" s="28">
        <f t="shared" si="1"/>
        <v>11.563387935719277</v>
      </c>
      <c r="I40" s="29">
        <v>0.61672230416893092</v>
      </c>
      <c r="J40" s="29">
        <v>10.946665631550346</v>
      </c>
      <c r="K40" s="28">
        <v>3</v>
      </c>
      <c r="L40" s="28">
        <v>6</v>
      </c>
      <c r="M40" s="28" t="s">
        <v>921</v>
      </c>
      <c r="N40" s="28" t="s">
        <v>862</v>
      </c>
      <c r="O40" s="56" t="s">
        <v>949</v>
      </c>
      <c r="P40" s="28">
        <f t="shared" si="2"/>
        <v>0</v>
      </c>
      <c r="Q40" s="29">
        <v>0</v>
      </c>
      <c r="R40" s="29">
        <v>0</v>
      </c>
      <c r="S40" s="27">
        <v>0</v>
      </c>
      <c r="T40" s="27">
        <v>0</v>
      </c>
    </row>
    <row r="41" spans="1:20">
      <c r="A41" s="56" t="s">
        <v>38</v>
      </c>
      <c r="B41" s="28">
        <f t="shared" si="0"/>
        <v>8.6115737516276543</v>
      </c>
      <c r="C41" s="29">
        <v>9.5085243618084375E-2</v>
      </c>
      <c r="D41" s="29">
        <v>8.5164885080095694</v>
      </c>
      <c r="E41" s="27">
        <v>1</v>
      </c>
      <c r="F41" s="27">
        <v>4</v>
      </c>
      <c r="G41" s="56" t="s">
        <v>144</v>
      </c>
      <c r="H41" s="28">
        <f t="shared" si="1"/>
        <v>34.088496716465293</v>
      </c>
      <c r="I41" s="29">
        <v>0.5704025554034482</v>
      </c>
      <c r="J41" s="29">
        <v>33.518094161061846</v>
      </c>
      <c r="K41" s="28">
        <v>3</v>
      </c>
      <c r="L41" s="28">
        <v>6</v>
      </c>
      <c r="M41" s="28" t="s">
        <v>863</v>
      </c>
      <c r="N41" s="28" t="s">
        <v>863</v>
      </c>
      <c r="O41" s="56" t="s">
        <v>216</v>
      </c>
      <c r="P41" s="28">
        <f t="shared" si="2"/>
        <v>0</v>
      </c>
      <c r="Q41" s="29">
        <v>0</v>
      </c>
      <c r="R41" s="29">
        <v>0</v>
      </c>
      <c r="S41" s="27">
        <v>0</v>
      </c>
      <c r="T41" s="27">
        <v>0</v>
      </c>
    </row>
    <row r="42" spans="1:20">
      <c r="A42" s="56" t="s">
        <v>39</v>
      </c>
      <c r="B42" s="28">
        <f t="shared" si="0"/>
        <v>7.8400661958095696</v>
      </c>
      <c r="C42" s="29">
        <v>0</v>
      </c>
      <c r="D42" s="29">
        <v>7.8400661958095696</v>
      </c>
      <c r="E42" s="27">
        <v>0</v>
      </c>
      <c r="F42" s="27">
        <v>3</v>
      </c>
      <c r="G42" s="56" t="s">
        <v>145</v>
      </c>
      <c r="H42" s="28">
        <f t="shared" si="1"/>
        <v>15.951654027966953</v>
      </c>
      <c r="I42" s="29">
        <v>1.9516540279669523</v>
      </c>
      <c r="J42" s="29">
        <v>14</v>
      </c>
      <c r="K42" s="28">
        <v>1</v>
      </c>
      <c r="L42" s="28">
        <v>1</v>
      </c>
      <c r="M42" s="28" t="s">
        <v>705</v>
      </c>
      <c r="N42" s="28" t="s">
        <v>705</v>
      </c>
      <c r="O42" s="56" t="s">
        <v>217</v>
      </c>
      <c r="P42" s="28">
        <f t="shared" si="2"/>
        <v>12.194840022193453</v>
      </c>
      <c r="Q42" s="29">
        <v>4.264643715818119</v>
      </c>
      <c r="R42" s="29">
        <v>7.9301963063753336</v>
      </c>
      <c r="S42" s="27">
        <v>2</v>
      </c>
      <c r="T42" s="27">
        <v>10</v>
      </c>
    </row>
    <row r="43" spans="1:20">
      <c r="A43" s="56" t="s">
        <v>40</v>
      </c>
      <c r="B43" s="28">
        <f t="shared" si="0"/>
        <v>1.4515579534094019</v>
      </c>
      <c r="C43" s="29">
        <v>0</v>
      </c>
      <c r="D43" s="29">
        <v>1.4515579534094019</v>
      </c>
      <c r="E43" s="27">
        <v>0</v>
      </c>
      <c r="F43" s="27">
        <v>5</v>
      </c>
      <c r="G43" s="56" t="s">
        <v>146</v>
      </c>
      <c r="H43" s="28">
        <f t="shared" si="1"/>
        <v>18.188562679993794</v>
      </c>
      <c r="I43" s="29">
        <v>0.9927901314502694</v>
      </c>
      <c r="J43" s="29">
        <v>17.195772548543523</v>
      </c>
      <c r="K43" s="28">
        <v>2</v>
      </c>
      <c r="L43" s="28">
        <v>2</v>
      </c>
      <c r="M43" s="28" t="s">
        <v>864</v>
      </c>
      <c r="N43" s="28" t="s">
        <v>864</v>
      </c>
      <c r="O43" s="56" t="s">
        <v>218</v>
      </c>
      <c r="P43" s="28">
        <f t="shared" si="2"/>
        <v>0.85181331978713537</v>
      </c>
      <c r="Q43" s="29">
        <v>0.85181331978713537</v>
      </c>
      <c r="R43" s="29">
        <v>0</v>
      </c>
      <c r="S43" s="27">
        <v>1</v>
      </c>
      <c r="T43" s="27">
        <v>0</v>
      </c>
    </row>
    <row r="44" spans="1:20">
      <c r="A44" s="56" t="s">
        <v>41</v>
      </c>
      <c r="B44" s="28">
        <f t="shared" si="0"/>
        <v>21.829213954341732</v>
      </c>
      <c r="C44" s="29">
        <v>15.819201635520145</v>
      </c>
      <c r="D44" s="29">
        <v>6.0100123188215875</v>
      </c>
      <c r="E44" s="27">
        <v>4</v>
      </c>
      <c r="F44" s="27">
        <v>2</v>
      </c>
      <c r="G44" s="56" t="s">
        <v>147</v>
      </c>
      <c r="H44" s="28">
        <f t="shared" si="1"/>
        <v>28.801206759207474</v>
      </c>
      <c r="I44" s="29">
        <v>10.269317469195439</v>
      </c>
      <c r="J44" s="29">
        <v>18.531889290012035</v>
      </c>
      <c r="K44" s="28">
        <v>2</v>
      </c>
      <c r="L44" s="28">
        <v>4</v>
      </c>
      <c r="M44" s="28" t="s">
        <v>865</v>
      </c>
      <c r="N44" s="28" t="s">
        <v>865</v>
      </c>
      <c r="O44" s="56" t="s">
        <v>576</v>
      </c>
      <c r="P44" s="28">
        <f t="shared" si="2"/>
        <v>37.590184096609562</v>
      </c>
      <c r="Q44" s="29">
        <v>37.590184096609562</v>
      </c>
      <c r="R44" s="29">
        <v>0</v>
      </c>
      <c r="S44" s="27">
        <v>23</v>
      </c>
      <c r="T44" s="27">
        <v>0</v>
      </c>
    </row>
    <row r="45" spans="1:20">
      <c r="A45" s="56" t="s">
        <v>42</v>
      </c>
      <c r="B45" s="28">
        <f t="shared" si="0"/>
        <v>24.489868404695521</v>
      </c>
      <c r="C45" s="29">
        <v>8.4142854605835655</v>
      </c>
      <c r="D45" s="29">
        <v>16.075582944111954</v>
      </c>
      <c r="E45" s="27">
        <v>1</v>
      </c>
      <c r="F45" s="27">
        <v>5</v>
      </c>
      <c r="G45" s="56" t="s">
        <v>148</v>
      </c>
      <c r="H45" s="28">
        <f t="shared" si="1"/>
        <v>10.659067156540571</v>
      </c>
      <c r="I45" s="29">
        <v>5.1372113820262255</v>
      </c>
      <c r="J45" s="29">
        <v>5.5218557745143455</v>
      </c>
      <c r="K45" s="28">
        <v>4</v>
      </c>
      <c r="L45" s="28">
        <v>4</v>
      </c>
      <c r="M45" s="28" t="s">
        <v>866</v>
      </c>
      <c r="N45" s="28" t="s">
        <v>866</v>
      </c>
      <c r="O45" s="56" t="s">
        <v>950</v>
      </c>
      <c r="P45" s="28">
        <f t="shared" si="2"/>
        <v>0</v>
      </c>
      <c r="Q45" s="29">
        <v>0</v>
      </c>
      <c r="R45" s="29">
        <v>0</v>
      </c>
      <c r="S45" s="27">
        <v>0</v>
      </c>
      <c r="T45" s="27">
        <v>0</v>
      </c>
    </row>
    <row r="46" spans="1:20">
      <c r="A46" s="56" t="s">
        <v>43</v>
      </c>
      <c r="B46" s="28">
        <f t="shared" si="0"/>
        <v>4.9963234118737816</v>
      </c>
      <c r="C46" s="29">
        <v>0</v>
      </c>
      <c r="D46" s="29">
        <v>4.9963234118737816</v>
      </c>
      <c r="E46" s="27">
        <v>0</v>
      </c>
      <c r="F46" s="27">
        <v>9</v>
      </c>
      <c r="G46" s="56" t="s">
        <v>149</v>
      </c>
      <c r="H46" s="28">
        <f t="shared" si="1"/>
        <v>40.701129476333705</v>
      </c>
      <c r="I46" s="29">
        <v>4.4270383731179184</v>
      </c>
      <c r="J46" s="29">
        <v>36.274091103215788</v>
      </c>
      <c r="K46" s="28">
        <v>4</v>
      </c>
      <c r="L46" s="28">
        <v>4</v>
      </c>
      <c r="M46" s="28" t="s">
        <v>867</v>
      </c>
      <c r="N46" s="28" t="s">
        <v>867</v>
      </c>
      <c r="O46" s="56" t="s">
        <v>219</v>
      </c>
      <c r="P46" s="28">
        <f t="shared" si="2"/>
        <v>8.408734016301505</v>
      </c>
      <c r="Q46" s="29">
        <v>8.408734016301505</v>
      </c>
      <c r="R46" s="29">
        <v>0</v>
      </c>
      <c r="S46" s="27">
        <v>3</v>
      </c>
      <c r="T46" s="27">
        <v>0</v>
      </c>
    </row>
    <row r="47" spans="1:20">
      <c r="A47" s="56" t="s">
        <v>44</v>
      </c>
      <c r="B47" s="28">
        <f t="shared" si="0"/>
        <v>10.338045177831951</v>
      </c>
      <c r="C47" s="29">
        <v>3.8702613068496734</v>
      </c>
      <c r="D47" s="29">
        <v>6.4677838709822773</v>
      </c>
      <c r="E47" s="27">
        <v>4</v>
      </c>
      <c r="F47" s="27">
        <v>19</v>
      </c>
      <c r="G47" s="56" t="s">
        <v>1033</v>
      </c>
      <c r="H47" s="28">
        <f t="shared" si="1"/>
        <v>20.101453711744018</v>
      </c>
      <c r="I47" s="29">
        <v>8.4336521462082936E-3</v>
      </c>
      <c r="J47" s="29">
        <v>20.093020059597809</v>
      </c>
      <c r="K47" s="28">
        <v>1</v>
      </c>
      <c r="L47" s="28">
        <v>6</v>
      </c>
      <c r="M47" s="28" t="s">
        <v>707</v>
      </c>
      <c r="N47" s="54" t="s">
        <v>1065</v>
      </c>
      <c r="O47" s="56" t="s">
        <v>951</v>
      </c>
      <c r="P47" s="28">
        <f t="shared" si="2"/>
        <v>43.934897665738674</v>
      </c>
      <c r="Q47" s="29">
        <v>33.193742042825775</v>
      </c>
      <c r="R47" s="29">
        <v>10.741155622912895</v>
      </c>
      <c r="S47" s="27">
        <v>21</v>
      </c>
      <c r="T47" s="27">
        <v>2</v>
      </c>
    </row>
    <row r="48" spans="1:20">
      <c r="A48" s="56" t="s">
        <v>45</v>
      </c>
      <c r="B48" s="28">
        <f t="shared" si="0"/>
        <v>9.8476790755695625</v>
      </c>
      <c r="C48" s="29">
        <v>1.8770927713216468</v>
      </c>
      <c r="D48" s="29">
        <v>7.9705863042479148</v>
      </c>
      <c r="E48" s="27">
        <v>1</v>
      </c>
      <c r="F48" s="27">
        <v>11</v>
      </c>
      <c r="G48" s="56" t="s">
        <v>1034</v>
      </c>
      <c r="H48" s="28">
        <f t="shared" si="1"/>
        <v>43.698338482090676</v>
      </c>
      <c r="I48" s="29">
        <v>3.3167738164815899</v>
      </c>
      <c r="J48" s="29">
        <v>40.381564665609083</v>
      </c>
      <c r="K48" s="28">
        <v>1</v>
      </c>
      <c r="L48" s="28">
        <v>2</v>
      </c>
      <c r="M48" s="28" t="s">
        <v>707</v>
      </c>
      <c r="N48" s="28" t="s">
        <v>707</v>
      </c>
      <c r="O48" s="56" t="s">
        <v>220</v>
      </c>
      <c r="P48" s="28">
        <f t="shared" si="2"/>
        <v>67.697907038704813</v>
      </c>
      <c r="Q48" s="29">
        <v>42.786635045835943</v>
      </c>
      <c r="R48" s="29">
        <v>24.911271992868866</v>
      </c>
      <c r="S48" s="27">
        <v>27</v>
      </c>
      <c r="T48" s="27">
        <v>1</v>
      </c>
    </row>
    <row r="49" spans="1:20">
      <c r="A49" s="56" t="s">
        <v>46</v>
      </c>
      <c r="B49" s="28">
        <f t="shared" si="0"/>
        <v>0</v>
      </c>
      <c r="C49" s="29">
        <v>0</v>
      </c>
      <c r="D49" s="29">
        <v>0</v>
      </c>
      <c r="E49" s="27">
        <v>0</v>
      </c>
      <c r="F49" s="27">
        <v>0</v>
      </c>
      <c r="G49" s="56" t="s">
        <v>150</v>
      </c>
      <c r="H49" s="28">
        <f t="shared" si="1"/>
        <v>40.827407108461827</v>
      </c>
      <c r="I49" s="29">
        <v>8.6804049802849104</v>
      </c>
      <c r="J49" s="29">
        <v>32.147002128176915</v>
      </c>
      <c r="K49" s="28">
        <v>5</v>
      </c>
      <c r="L49" s="28">
        <v>5</v>
      </c>
      <c r="M49" s="28" t="s">
        <v>868</v>
      </c>
      <c r="N49" s="28" t="s">
        <v>868</v>
      </c>
      <c r="O49" s="56" t="s">
        <v>952</v>
      </c>
      <c r="P49" s="28">
        <f t="shared" si="2"/>
        <v>51.416730002897367</v>
      </c>
      <c r="Q49" s="29">
        <v>51.416730002897367</v>
      </c>
      <c r="R49" s="29">
        <v>0</v>
      </c>
      <c r="S49" s="27">
        <v>66</v>
      </c>
      <c r="T49" s="27">
        <v>0</v>
      </c>
    </row>
    <row r="50" spans="1:20">
      <c r="A50" s="56" t="s">
        <v>47</v>
      </c>
      <c r="B50" s="28">
        <f t="shared" si="0"/>
        <v>20.310310889828056</v>
      </c>
      <c r="C50" s="29">
        <v>13.094424824871187</v>
      </c>
      <c r="D50" s="29">
        <v>7.2158860649568695</v>
      </c>
      <c r="E50" s="27">
        <v>3</v>
      </c>
      <c r="F50" s="27">
        <v>11</v>
      </c>
      <c r="G50" s="56" t="s">
        <v>151</v>
      </c>
      <c r="H50" s="28">
        <f t="shared" si="1"/>
        <v>16.896146616541351</v>
      </c>
      <c r="I50" s="29">
        <v>4.4783834586466158</v>
      </c>
      <c r="J50" s="29">
        <v>12.417763157894736</v>
      </c>
      <c r="K50" s="28">
        <v>2</v>
      </c>
      <c r="L50" s="28">
        <v>3</v>
      </c>
      <c r="M50" s="28" t="s">
        <v>869</v>
      </c>
      <c r="N50" s="28" t="s">
        <v>869</v>
      </c>
      <c r="O50" s="56" t="s">
        <v>953</v>
      </c>
      <c r="P50" s="28">
        <f t="shared" si="2"/>
        <v>0</v>
      </c>
      <c r="Q50" s="29">
        <v>0</v>
      </c>
      <c r="R50" s="29">
        <v>0</v>
      </c>
      <c r="S50" s="27">
        <v>0</v>
      </c>
      <c r="T50" s="27">
        <v>0</v>
      </c>
    </row>
    <row r="51" spans="1:20">
      <c r="A51" s="56" t="s">
        <v>48</v>
      </c>
      <c r="B51" s="28">
        <f t="shared" si="0"/>
        <v>52.215087811886121</v>
      </c>
      <c r="C51" s="29">
        <v>48.783973964288855</v>
      </c>
      <c r="D51" s="29">
        <v>3.4311138475972678</v>
      </c>
      <c r="E51" s="27">
        <v>5</v>
      </c>
      <c r="F51" s="27">
        <v>5</v>
      </c>
      <c r="G51" s="56" t="s">
        <v>152</v>
      </c>
      <c r="H51" s="28">
        <f t="shared" si="1"/>
        <v>6.7578058050791929</v>
      </c>
      <c r="I51" s="29">
        <v>2.5963900566931146</v>
      </c>
      <c r="J51" s="29">
        <v>4.1614157483860783</v>
      </c>
      <c r="K51" s="28">
        <v>4</v>
      </c>
      <c r="L51" s="28">
        <v>4</v>
      </c>
      <c r="M51" s="28" t="s">
        <v>870</v>
      </c>
      <c r="N51" s="28" t="s">
        <v>870</v>
      </c>
      <c r="O51" s="56" t="s">
        <v>221</v>
      </c>
      <c r="P51" s="28">
        <f t="shared" si="2"/>
        <v>21.728368520183395</v>
      </c>
      <c r="Q51" s="29">
        <v>21.728368520183395</v>
      </c>
      <c r="R51" s="29">
        <v>0</v>
      </c>
      <c r="S51" s="27">
        <v>25</v>
      </c>
      <c r="T51" s="27">
        <v>0</v>
      </c>
    </row>
    <row r="52" spans="1:20">
      <c r="A52" s="56" t="s">
        <v>49</v>
      </c>
      <c r="B52" s="28">
        <f t="shared" si="0"/>
        <v>9.1542920296756147</v>
      </c>
      <c r="C52" s="29">
        <v>0.12933112294686844</v>
      </c>
      <c r="D52" s="29">
        <v>9.0249609067287455</v>
      </c>
      <c r="E52" s="27">
        <v>1</v>
      </c>
      <c r="F52" s="27">
        <v>10</v>
      </c>
      <c r="G52" s="56" t="s">
        <v>153</v>
      </c>
      <c r="H52" s="28">
        <f t="shared" si="1"/>
        <v>4.648671808054841</v>
      </c>
      <c r="I52" s="29">
        <v>0.12853470437017994</v>
      </c>
      <c r="J52" s="29">
        <v>4.5201371036846609</v>
      </c>
      <c r="K52" s="28">
        <v>1</v>
      </c>
      <c r="L52" s="28">
        <v>1</v>
      </c>
      <c r="M52" s="28" t="s">
        <v>704</v>
      </c>
      <c r="N52" s="28" t="s">
        <v>704</v>
      </c>
      <c r="O52" s="56" t="s">
        <v>954</v>
      </c>
      <c r="P52" s="28">
        <f t="shared" si="2"/>
        <v>3.0136529240505649E-2</v>
      </c>
      <c r="Q52" s="29">
        <v>3.0136529240505649E-2</v>
      </c>
      <c r="R52" s="29">
        <v>0</v>
      </c>
      <c r="S52" s="27">
        <v>1</v>
      </c>
      <c r="T52" s="27">
        <v>0</v>
      </c>
    </row>
    <row r="53" spans="1:20">
      <c r="A53" s="56" t="s">
        <v>50</v>
      </c>
      <c r="B53" s="28">
        <f t="shared" si="0"/>
        <v>9.3955539910457571</v>
      </c>
      <c r="C53" s="29">
        <v>1.7655539910457578</v>
      </c>
      <c r="D53" s="29">
        <v>7.63</v>
      </c>
      <c r="E53" s="27">
        <v>2</v>
      </c>
      <c r="F53" s="27">
        <v>1</v>
      </c>
      <c r="G53" s="56" t="s">
        <v>154</v>
      </c>
      <c r="H53" s="28">
        <f t="shared" si="1"/>
        <v>7.6470246972142686</v>
      </c>
      <c r="I53" s="29">
        <v>0.40132546608014907</v>
      </c>
      <c r="J53" s="29">
        <v>7.24569923113412</v>
      </c>
      <c r="K53" s="28">
        <v>2</v>
      </c>
      <c r="L53" s="28">
        <v>4</v>
      </c>
      <c r="M53" s="28" t="s">
        <v>922</v>
      </c>
      <c r="N53" s="28" t="s">
        <v>871</v>
      </c>
      <c r="O53" s="56" t="s">
        <v>222</v>
      </c>
      <c r="P53" s="28">
        <f t="shared" si="2"/>
        <v>33.462847253999819</v>
      </c>
      <c r="Q53" s="29">
        <v>30.146514356077308</v>
      </c>
      <c r="R53" s="29">
        <v>3.3163328979225075</v>
      </c>
      <c r="S53" s="27">
        <v>4</v>
      </c>
      <c r="T53" s="27">
        <v>1</v>
      </c>
    </row>
    <row r="54" spans="1:20">
      <c r="A54" s="56" t="s">
        <v>51</v>
      </c>
      <c r="B54" s="28">
        <f t="shared" si="0"/>
        <v>18.501963748705897</v>
      </c>
      <c r="C54" s="29">
        <v>0</v>
      </c>
      <c r="D54" s="29">
        <v>18.501963748705897</v>
      </c>
      <c r="E54" s="27">
        <v>0</v>
      </c>
      <c r="F54" s="27">
        <v>3</v>
      </c>
      <c r="G54" s="56" t="s">
        <v>155</v>
      </c>
      <c r="H54" s="28">
        <f t="shared" si="1"/>
        <v>24.115927910375056</v>
      </c>
      <c r="I54" s="29">
        <v>4.7053093034583533</v>
      </c>
      <c r="J54" s="29">
        <v>19.410618606916703</v>
      </c>
      <c r="K54" s="28">
        <v>1</v>
      </c>
      <c r="L54" s="28">
        <v>3</v>
      </c>
      <c r="M54" s="28" t="s">
        <v>703</v>
      </c>
      <c r="N54" s="28" t="s">
        <v>872</v>
      </c>
      <c r="O54" s="56" t="s">
        <v>223</v>
      </c>
      <c r="P54" s="28">
        <f t="shared" si="2"/>
        <v>24.001658110714274</v>
      </c>
      <c r="Q54" s="29">
        <v>24.001658110714274</v>
      </c>
      <c r="R54" s="29">
        <v>0</v>
      </c>
      <c r="S54" s="27">
        <v>9</v>
      </c>
      <c r="T54" s="27">
        <v>0</v>
      </c>
    </row>
    <row r="55" spans="1:20">
      <c r="A55" s="56" t="s">
        <v>52</v>
      </c>
      <c r="B55" s="28">
        <f t="shared" si="0"/>
        <v>2.080010130947366</v>
      </c>
      <c r="C55" s="29">
        <v>0</v>
      </c>
      <c r="D55" s="29">
        <v>2.080010130947366</v>
      </c>
      <c r="E55" s="27">
        <v>0</v>
      </c>
      <c r="F55" s="27">
        <v>6</v>
      </c>
      <c r="G55" s="56" t="s">
        <v>156</v>
      </c>
      <c r="H55" s="28">
        <f t="shared" si="1"/>
        <v>15.218813573891367</v>
      </c>
      <c r="I55" s="29">
        <v>7.3924795369671736</v>
      </c>
      <c r="J55" s="29">
        <v>7.8263340369241936</v>
      </c>
      <c r="K55" s="28">
        <v>4</v>
      </c>
      <c r="L55" s="28">
        <v>4</v>
      </c>
      <c r="M55" s="28" t="s">
        <v>873</v>
      </c>
      <c r="N55" s="28" t="s">
        <v>873</v>
      </c>
      <c r="O55" s="56" t="s">
        <v>224</v>
      </c>
      <c r="P55" s="28">
        <f t="shared" si="2"/>
        <v>27.631287327076237</v>
      </c>
      <c r="Q55" s="29">
        <v>27.631287327076237</v>
      </c>
      <c r="R55" s="29">
        <v>0</v>
      </c>
      <c r="S55" s="27">
        <v>16</v>
      </c>
      <c r="T55" s="27">
        <v>0</v>
      </c>
    </row>
    <row r="56" spans="1:20">
      <c r="A56" s="56" t="s">
        <v>53</v>
      </c>
      <c r="B56" s="28">
        <f t="shared" si="0"/>
        <v>6.7572391907973026</v>
      </c>
      <c r="C56" s="29">
        <v>6.7572391907973026</v>
      </c>
      <c r="D56" s="29">
        <v>0</v>
      </c>
      <c r="E56" s="27">
        <v>3</v>
      </c>
      <c r="F56" s="27">
        <v>0</v>
      </c>
      <c r="G56" s="56" t="s">
        <v>157</v>
      </c>
      <c r="H56" s="28">
        <f t="shared" si="1"/>
        <v>6.7385909278919076</v>
      </c>
      <c r="I56" s="29">
        <v>3.1021646215359158E-2</v>
      </c>
      <c r="J56" s="29">
        <v>6.7075692816765482</v>
      </c>
      <c r="K56" s="28">
        <v>1</v>
      </c>
      <c r="L56" s="28">
        <v>3</v>
      </c>
      <c r="M56" s="28" t="s">
        <v>704</v>
      </c>
      <c r="N56" s="28" t="s">
        <v>839</v>
      </c>
      <c r="O56" s="56" t="s">
        <v>225</v>
      </c>
      <c r="P56" s="28">
        <f t="shared" si="2"/>
        <v>70.336085445064512</v>
      </c>
      <c r="Q56" s="29">
        <v>44.359586758498132</v>
      </c>
      <c r="R56" s="29">
        <v>25.976498686566384</v>
      </c>
      <c r="S56" s="27">
        <v>35</v>
      </c>
      <c r="T56" s="27">
        <v>3</v>
      </c>
    </row>
    <row r="57" spans="1:20">
      <c r="A57" s="56" t="s">
        <v>54</v>
      </c>
      <c r="B57" s="28">
        <f t="shared" si="0"/>
        <v>7.7842666081788181</v>
      </c>
      <c r="C57" s="29">
        <v>0.4921656009505882</v>
      </c>
      <c r="D57" s="29">
        <v>7.2921010072282302</v>
      </c>
      <c r="E57" s="27">
        <v>1</v>
      </c>
      <c r="F57" s="27">
        <v>8</v>
      </c>
      <c r="G57" s="56" t="s">
        <v>158</v>
      </c>
      <c r="H57" s="28">
        <f t="shared" si="1"/>
        <v>18.760274202386412</v>
      </c>
      <c r="I57" s="29">
        <v>11.926461872225266</v>
      </c>
      <c r="J57" s="29">
        <v>6.8338123301611446</v>
      </c>
      <c r="K57" s="28">
        <v>2</v>
      </c>
      <c r="L57" s="28">
        <v>3</v>
      </c>
      <c r="M57" s="28" t="s">
        <v>923</v>
      </c>
      <c r="N57" s="28" t="s">
        <v>874</v>
      </c>
      <c r="P57" s="28">
        <f t="shared" si="2"/>
        <v>0</v>
      </c>
    </row>
    <row r="58" spans="1:20">
      <c r="A58" s="56" t="s">
        <v>55</v>
      </c>
      <c r="B58" s="28">
        <f t="shared" si="0"/>
        <v>34.645939824845556</v>
      </c>
      <c r="C58" s="29">
        <v>30.978074142633758</v>
      </c>
      <c r="D58" s="29">
        <v>3.6678656822117981</v>
      </c>
      <c r="E58" s="27">
        <v>6</v>
      </c>
      <c r="F58" s="27">
        <v>7</v>
      </c>
      <c r="G58" s="56" t="s">
        <v>159</v>
      </c>
      <c r="H58" s="28">
        <f t="shared" si="1"/>
        <v>50.564058345907881</v>
      </c>
      <c r="I58" s="29">
        <v>24.213192498383272</v>
      </c>
      <c r="J58" s="29">
        <v>26.350865847524609</v>
      </c>
      <c r="K58" s="28">
        <v>3</v>
      </c>
      <c r="L58" s="28">
        <v>5</v>
      </c>
      <c r="M58" s="28" t="s">
        <v>844</v>
      </c>
      <c r="N58" s="28" t="s">
        <v>844</v>
      </c>
      <c r="P58" s="28">
        <f t="shared" si="2"/>
        <v>0</v>
      </c>
    </row>
    <row r="59" spans="1:20">
      <c r="A59" s="56" t="s">
        <v>56</v>
      </c>
      <c r="B59" s="28">
        <f t="shared" si="0"/>
        <v>4.42831874992679</v>
      </c>
      <c r="C59" s="29">
        <v>1.5590774384744235</v>
      </c>
      <c r="D59" s="29">
        <v>2.8692413114523663</v>
      </c>
      <c r="E59" s="27">
        <v>1</v>
      </c>
      <c r="F59" s="27">
        <v>4</v>
      </c>
      <c r="G59" s="56" t="s">
        <v>160</v>
      </c>
      <c r="H59" s="28">
        <f t="shared" si="1"/>
        <v>37.275320479774543</v>
      </c>
      <c r="I59" s="29">
        <v>12.422242842904767</v>
      </c>
      <c r="J59" s="29">
        <v>24.853077636869777</v>
      </c>
      <c r="K59" s="28">
        <v>2</v>
      </c>
      <c r="L59" s="28">
        <v>2</v>
      </c>
      <c r="M59" s="28" t="s">
        <v>875</v>
      </c>
      <c r="N59" s="28" t="s">
        <v>875</v>
      </c>
      <c r="P59" s="28">
        <f t="shared" si="2"/>
        <v>0</v>
      </c>
    </row>
    <row r="60" spans="1:20">
      <c r="A60" s="56" t="s">
        <v>57</v>
      </c>
      <c r="B60" s="28">
        <f t="shared" si="0"/>
        <v>28.589482890565211</v>
      </c>
      <c r="C60" s="29">
        <v>17.707663714879192</v>
      </c>
      <c r="D60" s="29">
        <v>10.881819175686019</v>
      </c>
      <c r="E60" s="27">
        <v>5</v>
      </c>
      <c r="F60" s="27">
        <v>9</v>
      </c>
      <c r="G60" s="56" t="s">
        <v>161</v>
      </c>
      <c r="H60" s="28">
        <f t="shared" si="1"/>
        <v>20.444429108726403</v>
      </c>
      <c r="I60" s="29">
        <v>5.1680411303957765</v>
      </c>
      <c r="J60" s="29">
        <v>15.276387978330629</v>
      </c>
      <c r="K60" s="28">
        <v>5</v>
      </c>
      <c r="L60" s="28">
        <v>6</v>
      </c>
      <c r="M60" s="28" t="s">
        <v>876</v>
      </c>
      <c r="N60" s="28" t="s">
        <v>876</v>
      </c>
      <c r="P60" s="28">
        <f t="shared" si="2"/>
        <v>0</v>
      </c>
    </row>
    <row r="61" spans="1:20">
      <c r="A61" s="56" t="s">
        <v>58</v>
      </c>
      <c r="B61" s="28">
        <f t="shared" si="0"/>
        <v>7.7834780809490205</v>
      </c>
      <c r="C61" s="29">
        <v>2.0462732573253613</v>
      </c>
      <c r="D61" s="29">
        <v>5.7372048236236592</v>
      </c>
      <c r="E61" s="27">
        <v>2</v>
      </c>
      <c r="F61" s="27">
        <v>8</v>
      </c>
      <c r="G61" s="56" t="s">
        <v>162</v>
      </c>
      <c r="H61" s="28">
        <f t="shared" si="1"/>
        <v>17.086885000747721</v>
      </c>
      <c r="I61" s="29">
        <v>2.0666965754448929</v>
      </c>
      <c r="J61" s="29">
        <v>15.020188425302827</v>
      </c>
      <c r="K61" s="28">
        <v>2</v>
      </c>
      <c r="L61" s="28">
        <v>2</v>
      </c>
      <c r="M61" s="28" t="s">
        <v>877</v>
      </c>
      <c r="N61" s="28" t="s">
        <v>877</v>
      </c>
      <c r="P61" s="28">
        <f t="shared" si="2"/>
        <v>0</v>
      </c>
    </row>
    <row r="62" spans="1:20">
      <c r="A62" s="56" t="s">
        <v>59</v>
      </c>
      <c r="B62" s="28">
        <f t="shared" si="0"/>
        <v>1.8935833658100456</v>
      </c>
      <c r="C62" s="29">
        <v>1.8935833658100456</v>
      </c>
      <c r="D62" s="29">
        <v>0</v>
      </c>
      <c r="E62" s="27">
        <v>2</v>
      </c>
      <c r="F62" s="27">
        <v>0</v>
      </c>
      <c r="G62" s="56" t="s">
        <v>163</v>
      </c>
      <c r="H62" s="28">
        <f t="shared" si="1"/>
        <v>18.526221323209949</v>
      </c>
      <c r="I62" s="29">
        <v>0.32858265491936195</v>
      </c>
      <c r="J62" s="29">
        <v>18.197638668290587</v>
      </c>
      <c r="K62" s="28">
        <v>4</v>
      </c>
      <c r="L62" s="28">
        <v>13</v>
      </c>
      <c r="M62" s="28" t="s">
        <v>878</v>
      </c>
      <c r="N62" s="28" t="s">
        <v>878</v>
      </c>
      <c r="P62" s="28">
        <f t="shared" si="2"/>
        <v>0</v>
      </c>
    </row>
    <row r="63" spans="1:20">
      <c r="A63" s="56" t="s">
        <v>955</v>
      </c>
      <c r="B63" s="28">
        <f t="shared" si="0"/>
        <v>15.671738074701191</v>
      </c>
      <c r="C63" s="29">
        <v>11.897682712031489</v>
      </c>
      <c r="D63" s="29">
        <v>3.7740553626697011</v>
      </c>
      <c r="E63" s="27">
        <v>14</v>
      </c>
      <c r="F63" s="27">
        <v>23</v>
      </c>
      <c r="G63" s="56" t="s">
        <v>164</v>
      </c>
      <c r="H63" s="28">
        <f t="shared" si="1"/>
        <v>26.654809234846898</v>
      </c>
      <c r="I63" s="29">
        <v>5.9124410034642301</v>
      </c>
      <c r="J63" s="29">
        <v>20.742368231382667</v>
      </c>
      <c r="K63" s="28">
        <v>3</v>
      </c>
      <c r="L63" s="28">
        <v>7</v>
      </c>
      <c r="M63" s="28" t="s">
        <v>879</v>
      </c>
      <c r="N63" s="28" t="s">
        <v>879</v>
      </c>
      <c r="P63" s="28">
        <f t="shared" si="2"/>
        <v>0</v>
      </c>
    </row>
    <row r="64" spans="1:20">
      <c r="A64" s="56" t="s">
        <v>60</v>
      </c>
      <c r="B64" s="28">
        <f t="shared" si="0"/>
        <v>18.307476271845971</v>
      </c>
      <c r="C64" s="29">
        <v>11.652596139205169</v>
      </c>
      <c r="D64" s="29">
        <v>6.6548801326408027</v>
      </c>
      <c r="E64" s="27">
        <v>7</v>
      </c>
      <c r="F64" s="27">
        <v>5</v>
      </c>
      <c r="G64" s="56" t="s">
        <v>956</v>
      </c>
      <c r="H64" s="28">
        <f t="shared" si="1"/>
        <v>63.858627236167912</v>
      </c>
      <c r="I64" s="29">
        <v>5.2511244632856791</v>
      </c>
      <c r="J64" s="29">
        <v>58.607502772882235</v>
      </c>
      <c r="K64" s="28">
        <v>2</v>
      </c>
      <c r="L64" s="28">
        <v>4</v>
      </c>
      <c r="M64" s="28" t="s">
        <v>880</v>
      </c>
      <c r="N64" s="28" t="s">
        <v>880</v>
      </c>
      <c r="P64" s="28">
        <f t="shared" si="2"/>
        <v>0</v>
      </c>
    </row>
    <row r="65" spans="1:16">
      <c r="A65" s="56" t="s">
        <v>61</v>
      </c>
      <c r="B65" s="28">
        <f t="shared" si="0"/>
        <v>9.6177450464667729</v>
      </c>
      <c r="C65" s="29">
        <v>1.45537436436963</v>
      </c>
      <c r="D65" s="29">
        <v>8.1623706820971424</v>
      </c>
      <c r="E65" s="27">
        <v>1</v>
      </c>
      <c r="F65" s="27">
        <v>3</v>
      </c>
      <c r="G65" s="56" t="s">
        <v>165</v>
      </c>
      <c r="H65" s="28">
        <f t="shared" si="1"/>
        <v>35.896649000838039</v>
      </c>
      <c r="I65" s="29">
        <v>12.251980028564345</v>
      </c>
      <c r="J65" s="29">
        <v>23.644668972273696</v>
      </c>
      <c r="K65" s="28">
        <v>2</v>
      </c>
      <c r="L65" s="28">
        <v>2</v>
      </c>
      <c r="M65" s="28" t="s">
        <v>881</v>
      </c>
      <c r="N65" s="28" t="s">
        <v>881</v>
      </c>
      <c r="P65" s="28">
        <f t="shared" si="2"/>
        <v>0</v>
      </c>
    </row>
    <row r="66" spans="1:16">
      <c r="A66" s="56" t="s">
        <v>62</v>
      </c>
      <c r="B66" s="28">
        <f t="shared" si="0"/>
        <v>15.37368002936107</v>
      </c>
      <c r="C66" s="29">
        <v>0</v>
      </c>
      <c r="D66" s="29">
        <v>15.37368002936107</v>
      </c>
      <c r="E66" s="27">
        <v>0</v>
      </c>
      <c r="F66" s="27">
        <v>6</v>
      </c>
      <c r="G66" s="56" t="s">
        <v>166</v>
      </c>
      <c r="H66" s="28">
        <f t="shared" si="1"/>
        <v>18.428843568830871</v>
      </c>
      <c r="I66" s="29">
        <v>2.1688754009945495</v>
      </c>
      <c r="J66" s="29">
        <v>16.259968167836323</v>
      </c>
      <c r="K66" s="28">
        <v>2</v>
      </c>
      <c r="L66" s="28">
        <v>3</v>
      </c>
      <c r="M66" s="28" t="s">
        <v>924</v>
      </c>
      <c r="N66" s="28" t="s">
        <v>882</v>
      </c>
      <c r="P66" s="28">
        <f t="shared" si="2"/>
        <v>0</v>
      </c>
    </row>
    <row r="67" spans="1:16">
      <c r="A67" s="56" t="s">
        <v>63</v>
      </c>
      <c r="B67" s="28">
        <f t="shared" si="0"/>
        <v>4.8935172618019394</v>
      </c>
      <c r="C67" s="29">
        <v>0.34918441378969967</v>
      </c>
      <c r="D67" s="29">
        <v>4.5443328480122398</v>
      </c>
      <c r="E67" s="27">
        <v>1</v>
      </c>
      <c r="F67" s="27">
        <v>3</v>
      </c>
      <c r="G67" s="56" t="s">
        <v>167</v>
      </c>
      <c r="H67" s="28">
        <f t="shared" si="1"/>
        <v>48.702380057671988</v>
      </c>
      <c r="I67" s="29">
        <v>4.7506220110834656</v>
      </c>
      <c r="J67" s="29">
        <v>43.951758046588523</v>
      </c>
      <c r="K67" s="28">
        <v>6</v>
      </c>
      <c r="L67" s="28">
        <v>11</v>
      </c>
      <c r="M67" s="28" t="s">
        <v>925</v>
      </c>
      <c r="N67" s="28" t="s">
        <v>883</v>
      </c>
      <c r="P67" s="28">
        <f t="shared" si="2"/>
        <v>0</v>
      </c>
    </row>
    <row r="68" spans="1:16">
      <c r="A68" s="56" t="s">
        <v>64</v>
      </c>
      <c r="B68" s="28">
        <f t="shared" ref="B68:B115" si="3">C68+D68</f>
        <v>5.7348144760437609</v>
      </c>
      <c r="C68" s="29">
        <v>5.7348144760437609</v>
      </c>
      <c r="D68" s="29">
        <v>0</v>
      </c>
      <c r="E68" s="27">
        <v>1</v>
      </c>
      <c r="F68" s="27">
        <v>0</v>
      </c>
      <c r="G68" s="56" t="s">
        <v>168</v>
      </c>
      <c r="H68" s="28">
        <f t="shared" ref="H68:H115" si="4">I68+J68</f>
        <v>5.5934404935866207</v>
      </c>
      <c r="I68" s="29">
        <v>5.5667664045647484E-2</v>
      </c>
      <c r="J68" s="29">
        <v>5.5377728295409732</v>
      </c>
      <c r="K68" s="28">
        <v>3</v>
      </c>
      <c r="L68" s="28">
        <v>3</v>
      </c>
      <c r="M68" s="28" t="s">
        <v>884</v>
      </c>
      <c r="N68" s="28" t="s">
        <v>884</v>
      </c>
      <c r="P68" s="28">
        <f t="shared" ref="P68:P115" si="5">Q68+R68</f>
        <v>0</v>
      </c>
    </row>
    <row r="69" spans="1:16">
      <c r="A69" s="56" t="s">
        <v>65</v>
      </c>
      <c r="B69" s="28">
        <f t="shared" si="3"/>
        <v>7.6448896472012766</v>
      </c>
      <c r="C69" s="29">
        <v>5.8120975287577741</v>
      </c>
      <c r="D69" s="29">
        <v>1.8327921184435028</v>
      </c>
      <c r="E69" s="27">
        <v>2</v>
      </c>
      <c r="F69" s="27">
        <v>2</v>
      </c>
      <c r="G69" s="56" t="s">
        <v>169</v>
      </c>
      <c r="H69" s="28">
        <f t="shared" si="4"/>
        <v>29.240881566231483</v>
      </c>
      <c r="I69" s="29">
        <v>1.7988931558811501</v>
      </c>
      <c r="J69" s="29">
        <v>27.441988410350334</v>
      </c>
      <c r="K69" s="28">
        <v>4</v>
      </c>
      <c r="L69" s="28">
        <v>6</v>
      </c>
      <c r="M69" s="28" t="s">
        <v>885</v>
      </c>
      <c r="N69" s="28" t="s">
        <v>885</v>
      </c>
      <c r="P69" s="28">
        <f t="shared" si="5"/>
        <v>0</v>
      </c>
    </row>
    <row r="70" spans="1:16">
      <c r="A70" s="56" t="s">
        <v>66</v>
      </c>
      <c r="B70" s="28">
        <f t="shared" si="3"/>
        <v>9.4449159955163058</v>
      </c>
      <c r="C70" s="29">
        <v>0</v>
      </c>
      <c r="D70" s="29">
        <v>9.4449159955163058</v>
      </c>
      <c r="E70" s="27">
        <v>0</v>
      </c>
      <c r="F70" s="27">
        <v>5</v>
      </c>
      <c r="G70" s="56" t="s">
        <v>170</v>
      </c>
      <c r="H70" s="28">
        <f t="shared" si="4"/>
        <v>11.358953068956129</v>
      </c>
      <c r="I70" s="29">
        <v>2.6258996433361679</v>
      </c>
      <c r="J70" s="29">
        <v>8.7330534256199623</v>
      </c>
      <c r="K70" s="28">
        <v>6</v>
      </c>
      <c r="L70" s="28">
        <v>6</v>
      </c>
      <c r="M70" s="28" t="s">
        <v>886</v>
      </c>
      <c r="N70" s="28" t="s">
        <v>886</v>
      </c>
      <c r="P70" s="28">
        <f t="shared" si="5"/>
        <v>0</v>
      </c>
    </row>
    <row r="71" spans="1:16">
      <c r="A71" s="56" t="s">
        <v>67</v>
      </c>
      <c r="B71" s="28">
        <f t="shared" si="3"/>
        <v>13.260957409552546</v>
      </c>
      <c r="C71" s="29">
        <v>10.206082810269121</v>
      </c>
      <c r="D71" s="29">
        <v>3.0548745992834245</v>
      </c>
      <c r="E71" s="27">
        <v>5</v>
      </c>
      <c r="F71" s="27">
        <v>4</v>
      </c>
      <c r="G71" s="56" t="s">
        <v>171</v>
      </c>
      <c r="H71" s="28">
        <f t="shared" si="4"/>
        <v>20.516456131305315</v>
      </c>
      <c r="I71" s="29">
        <v>2.0810059866517716</v>
      </c>
      <c r="J71" s="29">
        <v>18.435450144653544</v>
      </c>
      <c r="K71" s="28">
        <v>1</v>
      </c>
      <c r="L71" s="28">
        <v>2</v>
      </c>
      <c r="M71" s="28" t="s">
        <v>709</v>
      </c>
      <c r="N71" s="28" t="s">
        <v>887</v>
      </c>
      <c r="P71" s="28">
        <f t="shared" si="5"/>
        <v>0</v>
      </c>
    </row>
    <row r="72" spans="1:16">
      <c r="A72" s="56" t="s">
        <v>68</v>
      </c>
      <c r="B72" s="28">
        <f t="shared" si="3"/>
        <v>9.6352050635076747</v>
      </c>
      <c r="C72" s="29">
        <v>0</v>
      </c>
      <c r="D72" s="29">
        <v>9.6352050635076747</v>
      </c>
      <c r="E72" s="27">
        <v>0</v>
      </c>
      <c r="F72" s="27">
        <v>10</v>
      </c>
      <c r="G72" s="56" t="s">
        <v>172</v>
      </c>
      <c r="H72" s="28">
        <f t="shared" si="4"/>
        <v>31.561094177442122</v>
      </c>
      <c r="I72" s="29">
        <v>0.42801165664594337</v>
      </c>
      <c r="J72" s="29">
        <v>31.133082520796179</v>
      </c>
      <c r="K72" s="28">
        <v>5</v>
      </c>
      <c r="L72" s="28">
        <v>10</v>
      </c>
      <c r="M72" s="28" t="s">
        <v>926</v>
      </c>
      <c r="N72" s="28" t="s">
        <v>888</v>
      </c>
      <c r="P72" s="28">
        <f t="shared" si="5"/>
        <v>0</v>
      </c>
    </row>
    <row r="73" spans="1:16">
      <c r="A73" s="56" t="s">
        <v>993</v>
      </c>
      <c r="B73" s="28">
        <f t="shared" si="3"/>
        <v>48.201250849288336</v>
      </c>
      <c r="C73" s="29">
        <v>46.736119579798256</v>
      </c>
      <c r="D73" s="29">
        <v>1.4651312694900787</v>
      </c>
      <c r="E73" s="27">
        <v>2</v>
      </c>
      <c r="F73" s="27">
        <v>2</v>
      </c>
      <c r="G73" s="56" t="s">
        <v>173</v>
      </c>
      <c r="H73" s="28">
        <f t="shared" si="4"/>
        <v>7.705443278642349</v>
      </c>
      <c r="I73" s="29">
        <v>1.9857756496021408</v>
      </c>
      <c r="J73" s="29">
        <v>5.7196676290402086</v>
      </c>
      <c r="K73" s="28">
        <v>3</v>
      </c>
      <c r="L73" s="28">
        <v>3</v>
      </c>
      <c r="M73" s="28" t="s">
        <v>841</v>
      </c>
      <c r="N73" s="28" t="s">
        <v>841</v>
      </c>
      <c r="P73" s="28">
        <f t="shared" si="5"/>
        <v>0</v>
      </c>
    </row>
    <row r="74" spans="1:16">
      <c r="A74" s="56" t="s">
        <v>69</v>
      </c>
      <c r="B74" s="28">
        <f t="shared" si="3"/>
        <v>11.686754212388319</v>
      </c>
      <c r="C74" s="29">
        <v>8.3801376479915781</v>
      </c>
      <c r="D74" s="29">
        <v>3.30661656439674</v>
      </c>
      <c r="E74" s="27">
        <v>4</v>
      </c>
      <c r="F74" s="27">
        <v>5</v>
      </c>
      <c r="G74" s="56" t="s">
        <v>174</v>
      </c>
      <c r="H74" s="28">
        <f t="shared" si="4"/>
        <v>7.8962930685673367</v>
      </c>
      <c r="I74" s="29">
        <v>0.18674717544897132</v>
      </c>
      <c r="J74" s="29">
        <v>7.7095458931183654</v>
      </c>
      <c r="K74" s="28">
        <v>2</v>
      </c>
      <c r="L74" s="28">
        <v>2</v>
      </c>
      <c r="M74" s="28" t="s">
        <v>889</v>
      </c>
      <c r="N74" s="28" t="s">
        <v>889</v>
      </c>
      <c r="P74" s="28">
        <f t="shared" si="5"/>
        <v>0</v>
      </c>
    </row>
    <row r="75" spans="1:16">
      <c r="A75" s="56" t="s">
        <v>70</v>
      </c>
      <c r="B75" s="28">
        <f t="shared" si="3"/>
        <v>3.7641996259610719</v>
      </c>
      <c r="C75" s="29">
        <v>0.1350696128004433</v>
      </c>
      <c r="D75" s="29">
        <v>3.6291300131606286</v>
      </c>
      <c r="E75" s="27">
        <v>1</v>
      </c>
      <c r="F75" s="27">
        <v>3</v>
      </c>
      <c r="G75" s="56" t="s">
        <v>175</v>
      </c>
      <c r="H75" s="28">
        <f t="shared" si="4"/>
        <v>1</v>
      </c>
      <c r="I75" s="29">
        <v>0</v>
      </c>
      <c r="J75" s="29">
        <v>1</v>
      </c>
      <c r="K75" s="28">
        <v>1</v>
      </c>
      <c r="L75" s="28">
        <v>1</v>
      </c>
      <c r="M75" s="28" t="s">
        <v>706</v>
      </c>
      <c r="N75" s="28" t="s">
        <v>706</v>
      </c>
      <c r="P75" s="28">
        <f t="shared" si="5"/>
        <v>0</v>
      </c>
    </row>
    <row r="76" spans="1:16">
      <c r="A76" s="56" t="s">
        <v>71</v>
      </c>
      <c r="B76" s="28">
        <f t="shared" si="3"/>
        <v>29.916810815731974</v>
      </c>
      <c r="C76" s="29">
        <v>29.105403313911143</v>
      </c>
      <c r="D76" s="29">
        <v>0.81140750182083032</v>
      </c>
      <c r="E76" s="27">
        <v>4</v>
      </c>
      <c r="F76" s="27">
        <v>2</v>
      </c>
      <c r="G76" s="56" t="s">
        <v>176</v>
      </c>
      <c r="H76" s="28">
        <f t="shared" si="4"/>
        <v>61.938583018070482</v>
      </c>
      <c r="I76" s="29">
        <v>28.129348823305051</v>
      </c>
      <c r="J76" s="29">
        <v>33.80923419476543</v>
      </c>
      <c r="K76" s="28">
        <v>3</v>
      </c>
      <c r="L76" s="28">
        <v>3</v>
      </c>
      <c r="M76" s="28" t="s">
        <v>890</v>
      </c>
      <c r="N76" s="28" t="s">
        <v>890</v>
      </c>
      <c r="P76" s="28">
        <f t="shared" si="5"/>
        <v>0</v>
      </c>
    </row>
    <row r="77" spans="1:16">
      <c r="A77" s="56" t="s">
        <v>72</v>
      </c>
      <c r="B77" s="28">
        <f t="shared" si="3"/>
        <v>11.047843546560998</v>
      </c>
      <c r="C77" s="29">
        <v>4.940250849136711</v>
      </c>
      <c r="D77" s="29">
        <v>6.1075926974242858</v>
      </c>
      <c r="E77" s="27">
        <v>3</v>
      </c>
      <c r="F77" s="27">
        <v>11</v>
      </c>
      <c r="G77" s="56" t="s">
        <v>177</v>
      </c>
      <c r="H77" s="28">
        <f t="shared" si="4"/>
        <v>15.247108307045217</v>
      </c>
      <c r="I77" s="29">
        <v>1.675137282392803</v>
      </c>
      <c r="J77" s="29">
        <v>13.571971024652413</v>
      </c>
      <c r="K77" s="28">
        <v>1</v>
      </c>
      <c r="L77" s="28">
        <v>2</v>
      </c>
      <c r="M77" s="28" t="s">
        <v>703</v>
      </c>
      <c r="N77" s="28" t="s">
        <v>891</v>
      </c>
      <c r="P77" s="28">
        <f t="shared" si="5"/>
        <v>0</v>
      </c>
    </row>
    <row r="78" spans="1:16">
      <c r="A78" s="56" t="s">
        <v>73</v>
      </c>
      <c r="B78" s="28">
        <f t="shared" si="3"/>
        <v>12.52279749556585</v>
      </c>
      <c r="C78" s="29">
        <v>2.7494876439140876</v>
      </c>
      <c r="D78" s="29">
        <v>9.7733098516517618</v>
      </c>
      <c r="E78" s="27">
        <v>2</v>
      </c>
      <c r="F78" s="27">
        <v>5</v>
      </c>
      <c r="G78" s="56" t="s">
        <v>178</v>
      </c>
      <c r="H78" s="28">
        <f t="shared" si="4"/>
        <v>3.7731040081560221</v>
      </c>
      <c r="I78" s="29">
        <v>3.3870145562331269</v>
      </c>
      <c r="J78" s="29">
        <v>0.3860894519228954</v>
      </c>
      <c r="K78" s="28">
        <v>1</v>
      </c>
      <c r="L78" s="28">
        <v>1</v>
      </c>
      <c r="M78" s="28" t="s">
        <v>708</v>
      </c>
      <c r="N78" s="28" t="s">
        <v>708</v>
      </c>
      <c r="P78" s="28">
        <f t="shared" si="5"/>
        <v>0</v>
      </c>
    </row>
    <row r="79" spans="1:16">
      <c r="A79" s="56" t="s">
        <v>74</v>
      </c>
      <c r="B79" s="28">
        <f t="shared" si="3"/>
        <v>10.826943224136565</v>
      </c>
      <c r="C79" s="29">
        <v>0</v>
      </c>
      <c r="D79" s="29">
        <v>10.826943224136565</v>
      </c>
      <c r="E79" s="27">
        <v>0</v>
      </c>
      <c r="F79" s="27">
        <v>11</v>
      </c>
      <c r="G79" s="56" t="s">
        <v>179</v>
      </c>
      <c r="H79" s="28">
        <f t="shared" si="4"/>
        <v>17.934619827991956</v>
      </c>
      <c r="I79" s="29">
        <v>1.7724958281631082</v>
      </c>
      <c r="J79" s="29">
        <v>16.162123999828847</v>
      </c>
      <c r="K79" s="28">
        <v>2</v>
      </c>
      <c r="L79" s="28">
        <v>2</v>
      </c>
      <c r="M79" s="28" t="s">
        <v>892</v>
      </c>
      <c r="N79" s="28" t="s">
        <v>892</v>
      </c>
      <c r="P79" s="28">
        <f t="shared" si="5"/>
        <v>0</v>
      </c>
    </row>
    <row r="80" spans="1:16">
      <c r="A80" s="56" t="s">
        <v>75</v>
      </c>
      <c r="B80" s="28">
        <f t="shared" si="3"/>
        <v>3.6997992692824235</v>
      </c>
      <c r="C80" s="29">
        <v>0.17906912934856381</v>
      </c>
      <c r="D80" s="29">
        <v>3.5207301399338595</v>
      </c>
      <c r="E80" s="27">
        <v>1</v>
      </c>
      <c r="F80" s="27">
        <v>1</v>
      </c>
      <c r="G80" s="56" t="s">
        <v>180</v>
      </c>
      <c r="H80" s="28">
        <f t="shared" si="4"/>
        <v>31.429650963841677</v>
      </c>
      <c r="I80" s="29">
        <v>0.91821603741302615</v>
      </c>
      <c r="J80" s="29">
        <v>30.511434926428652</v>
      </c>
      <c r="K80" s="28">
        <v>2</v>
      </c>
      <c r="L80" s="28">
        <v>11</v>
      </c>
      <c r="M80" s="28" t="s">
        <v>927</v>
      </c>
      <c r="N80" s="28" t="s">
        <v>893</v>
      </c>
      <c r="P80" s="28">
        <f t="shared" si="5"/>
        <v>0</v>
      </c>
    </row>
    <row r="81" spans="1:16">
      <c r="A81" s="56" t="s">
        <v>76</v>
      </c>
      <c r="B81" s="28">
        <f t="shared" si="3"/>
        <v>7.907207980177855</v>
      </c>
      <c r="C81" s="29">
        <v>0</v>
      </c>
      <c r="D81" s="29">
        <v>7.907207980177855</v>
      </c>
      <c r="E81" s="27">
        <v>0</v>
      </c>
      <c r="F81" s="27">
        <v>7</v>
      </c>
      <c r="G81" s="56" t="s">
        <v>181</v>
      </c>
      <c r="H81" s="28">
        <f t="shared" si="4"/>
        <v>16.952005981099294</v>
      </c>
      <c r="I81" s="29">
        <v>2.8926575551718758</v>
      </c>
      <c r="J81" s="29">
        <v>14.059348425927418</v>
      </c>
      <c r="K81" s="28">
        <v>13</v>
      </c>
      <c r="L81" s="28">
        <v>15</v>
      </c>
      <c r="M81" s="28" t="s">
        <v>894</v>
      </c>
      <c r="N81" s="28" t="s">
        <v>894</v>
      </c>
      <c r="P81" s="28">
        <f t="shared" si="5"/>
        <v>0</v>
      </c>
    </row>
    <row r="82" spans="1:16">
      <c r="A82" s="56" t="s">
        <v>77</v>
      </c>
      <c r="B82" s="28">
        <f t="shared" si="3"/>
        <v>6.4077374363515602</v>
      </c>
      <c r="C82" s="29">
        <v>0.24006530883329641</v>
      </c>
      <c r="D82" s="29">
        <v>6.167672127518264</v>
      </c>
      <c r="E82" s="27">
        <v>1</v>
      </c>
      <c r="F82" s="27">
        <v>5</v>
      </c>
      <c r="G82" s="56" t="s">
        <v>182</v>
      </c>
      <c r="H82" s="28">
        <f t="shared" si="4"/>
        <v>47.232324133776565</v>
      </c>
      <c r="I82" s="29">
        <v>4.9195689520537247</v>
      </c>
      <c r="J82" s="29">
        <v>42.312755181722842</v>
      </c>
      <c r="K82" s="28">
        <v>3</v>
      </c>
      <c r="L82" s="28">
        <v>3</v>
      </c>
      <c r="M82" s="28" t="s">
        <v>895</v>
      </c>
      <c r="N82" s="28" t="s">
        <v>895</v>
      </c>
      <c r="P82" s="28">
        <f t="shared" si="5"/>
        <v>0</v>
      </c>
    </row>
    <row r="83" spans="1:16">
      <c r="A83" s="56" t="s">
        <v>78</v>
      </c>
      <c r="B83" s="28">
        <f t="shared" si="3"/>
        <v>10.413600608982492</v>
      </c>
      <c r="C83" s="29">
        <v>3.3189545800558231</v>
      </c>
      <c r="D83" s="29">
        <v>7.0946460289266682</v>
      </c>
      <c r="E83" s="27">
        <v>1</v>
      </c>
      <c r="F83" s="27">
        <v>4</v>
      </c>
      <c r="G83" s="56" t="s">
        <v>183</v>
      </c>
      <c r="H83" s="28">
        <f t="shared" si="4"/>
        <v>32.274605135562375</v>
      </c>
      <c r="I83" s="29">
        <v>5.9232986623095423</v>
      </c>
      <c r="J83" s="29">
        <v>26.351306473252833</v>
      </c>
      <c r="K83" s="28">
        <v>1</v>
      </c>
      <c r="L83" s="28">
        <v>1</v>
      </c>
      <c r="M83" s="28" t="s">
        <v>705</v>
      </c>
      <c r="N83" s="28" t="s">
        <v>705</v>
      </c>
      <c r="P83" s="28">
        <f t="shared" si="5"/>
        <v>0</v>
      </c>
    </row>
    <row r="84" spans="1:16">
      <c r="A84" s="56" t="s">
        <v>79</v>
      </c>
      <c r="B84" s="28">
        <f t="shared" si="3"/>
        <v>11.882971012861663</v>
      </c>
      <c r="C84" s="29">
        <v>1.1803739201289318</v>
      </c>
      <c r="D84" s="29">
        <v>10.702597092732731</v>
      </c>
      <c r="E84" s="27">
        <v>2</v>
      </c>
      <c r="F84" s="27">
        <v>23</v>
      </c>
      <c r="G84" s="56" t="s">
        <v>184</v>
      </c>
      <c r="H84" s="28">
        <f t="shared" si="4"/>
        <v>29.283121420945356</v>
      </c>
      <c r="I84" s="29">
        <v>12.330000970591088</v>
      </c>
      <c r="J84" s="29">
        <v>16.953120450354266</v>
      </c>
      <c r="K84" s="28">
        <v>4</v>
      </c>
      <c r="L84" s="28">
        <v>4</v>
      </c>
      <c r="M84" s="28" t="s">
        <v>896</v>
      </c>
      <c r="N84" s="28" t="s">
        <v>896</v>
      </c>
      <c r="P84" s="28">
        <f t="shared" si="5"/>
        <v>0</v>
      </c>
    </row>
    <row r="85" spans="1:16">
      <c r="A85" s="56" t="s">
        <v>80</v>
      </c>
      <c r="B85" s="28">
        <f t="shared" si="3"/>
        <v>10.566244329735646</v>
      </c>
      <c r="C85" s="29">
        <v>6.6767105468975103</v>
      </c>
      <c r="D85" s="29">
        <v>3.8895337828381367</v>
      </c>
      <c r="E85" s="27">
        <v>1</v>
      </c>
      <c r="F85" s="27">
        <v>5</v>
      </c>
      <c r="G85" s="56" t="s">
        <v>185</v>
      </c>
      <c r="H85" s="28">
        <f t="shared" si="4"/>
        <v>9.4033589524622823</v>
      </c>
      <c r="I85" s="29">
        <v>0.55792769712496448</v>
      </c>
      <c r="J85" s="29">
        <v>8.8454312553373171</v>
      </c>
      <c r="K85" s="28">
        <v>3</v>
      </c>
      <c r="L85" s="28">
        <v>3</v>
      </c>
      <c r="M85" s="28" t="s">
        <v>897</v>
      </c>
      <c r="N85" s="28" t="s">
        <v>897</v>
      </c>
      <c r="P85" s="28">
        <f t="shared" si="5"/>
        <v>0</v>
      </c>
    </row>
    <row r="86" spans="1:16">
      <c r="A86" s="56" t="s">
        <v>81</v>
      </c>
      <c r="B86" s="28">
        <f t="shared" si="3"/>
        <v>34.705165463579263</v>
      </c>
      <c r="C86" s="29">
        <v>31.9583763007406</v>
      </c>
      <c r="D86" s="29">
        <v>2.7467891628386609</v>
      </c>
      <c r="E86" s="27">
        <v>3</v>
      </c>
      <c r="F86" s="27">
        <v>2</v>
      </c>
      <c r="G86" s="56" t="s">
        <v>186</v>
      </c>
      <c r="H86" s="28">
        <f t="shared" si="4"/>
        <v>19.791741730921668</v>
      </c>
      <c r="I86" s="29">
        <v>3.2601907232591101</v>
      </c>
      <c r="J86" s="29">
        <v>16.531551007662557</v>
      </c>
      <c r="K86" s="28">
        <v>3</v>
      </c>
      <c r="L86" s="28">
        <v>4</v>
      </c>
      <c r="M86" s="28" t="s">
        <v>898</v>
      </c>
      <c r="N86" s="28" t="s">
        <v>898</v>
      </c>
      <c r="P86" s="28">
        <f t="shared" si="5"/>
        <v>0</v>
      </c>
    </row>
    <row r="87" spans="1:16">
      <c r="A87" s="56" t="s">
        <v>82</v>
      </c>
      <c r="B87" s="28">
        <f t="shared" si="3"/>
        <v>5.3668406936901691</v>
      </c>
      <c r="C87" s="29">
        <v>0.64997661611292978</v>
      </c>
      <c r="D87" s="29">
        <v>4.716864077577239</v>
      </c>
      <c r="E87" s="27">
        <v>2</v>
      </c>
      <c r="F87" s="27">
        <v>8</v>
      </c>
      <c r="G87" s="56" t="s">
        <v>187</v>
      </c>
      <c r="H87" s="28">
        <f t="shared" si="4"/>
        <v>48.664523526473879</v>
      </c>
      <c r="I87" s="29">
        <v>13.475052581968077</v>
      </c>
      <c r="J87" s="29">
        <v>35.1894709445058</v>
      </c>
      <c r="K87" s="28">
        <v>3</v>
      </c>
      <c r="L87" s="28">
        <v>3</v>
      </c>
      <c r="M87" s="28" t="s">
        <v>899</v>
      </c>
      <c r="N87" s="28" t="s">
        <v>899</v>
      </c>
      <c r="P87" s="28">
        <f t="shared" si="5"/>
        <v>0</v>
      </c>
    </row>
    <row r="88" spans="1:16">
      <c r="A88" s="56" t="s">
        <v>83</v>
      </c>
      <c r="B88" s="28">
        <f t="shared" si="3"/>
        <v>6.7545960001776608</v>
      </c>
      <c r="C88" s="29">
        <v>0.22591364809154446</v>
      </c>
      <c r="D88" s="29">
        <v>6.5286823520861166</v>
      </c>
      <c r="E88" s="27">
        <v>2</v>
      </c>
      <c r="F88" s="27">
        <v>31</v>
      </c>
      <c r="G88" s="56" t="s">
        <v>188</v>
      </c>
      <c r="H88" s="28">
        <f t="shared" si="4"/>
        <v>28.866926615251213</v>
      </c>
      <c r="I88" s="29">
        <v>2.3065172823696285</v>
      </c>
      <c r="J88" s="29">
        <v>26.560409332881584</v>
      </c>
      <c r="K88" s="28">
        <v>2</v>
      </c>
      <c r="L88" s="28">
        <v>3</v>
      </c>
      <c r="M88" s="28" t="s">
        <v>892</v>
      </c>
      <c r="N88" s="28" t="s">
        <v>892</v>
      </c>
      <c r="P88" s="28">
        <f t="shared" si="5"/>
        <v>0</v>
      </c>
    </row>
    <row r="89" spans="1:16">
      <c r="A89" s="56" t="s">
        <v>84</v>
      </c>
      <c r="B89" s="28">
        <f t="shared" si="3"/>
        <v>8.2772240145047213</v>
      </c>
      <c r="C89" s="29">
        <v>3.6559725567973858</v>
      </c>
      <c r="D89" s="29">
        <v>4.6212514577073351</v>
      </c>
      <c r="E89" s="27">
        <v>2</v>
      </c>
      <c r="F89" s="27">
        <v>6</v>
      </c>
      <c r="G89" s="56" t="s">
        <v>189</v>
      </c>
      <c r="H89" s="28">
        <f t="shared" si="4"/>
        <v>28.163570381880589</v>
      </c>
      <c r="I89" s="29">
        <v>11.132856679222275</v>
      </c>
      <c r="J89" s="29">
        <v>17.030713702658314</v>
      </c>
      <c r="K89" s="28">
        <v>2</v>
      </c>
      <c r="L89" s="28">
        <v>2</v>
      </c>
      <c r="M89" s="28" t="s">
        <v>892</v>
      </c>
      <c r="N89" s="28" t="s">
        <v>892</v>
      </c>
      <c r="P89" s="28">
        <f t="shared" si="5"/>
        <v>0</v>
      </c>
    </row>
    <row r="90" spans="1:16">
      <c r="A90" s="56" t="s">
        <v>85</v>
      </c>
      <c r="B90" s="28">
        <f t="shared" si="3"/>
        <v>1.6230121608980357</v>
      </c>
      <c r="C90" s="29">
        <v>0</v>
      </c>
      <c r="D90" s="29">
        <v>1.6230121608980357</v>
      </c>
      <c r="E90" s="27">
        <v>0</v>
      </c>
      <c r="F90" s="27">
        <v>2</v>
      </c>
      <c r="G90" s="56" t="s">
        <v>190</v>
      </c>
      <c r="H90" s="28">
        <f t="shared" si="4"/>
        <v>44.300895495041559</v>
      </c>
      <c r="I90" s="29">
        <v>7.4103932391269502</v>
      </c>
      <c r="J90" s="29">
        <v>36.890502255914612</v>
      </c>
      <c r="K90" s="28">
        <v>6</v>
      </c>
      <c r="L90" s="28">
        <v>11</v>
      </c>
      <c r="M90" s="28" t="s">
        <v>900</v>
      </c>
      <c r="N90" s="28" t="s">
        <v>900</v>
      </c>
      <c r="P90" s="28">
        <f t="shared" si="5"/>
        <v>0</v>
      </c>
    </row>
    <row r="91" spans="1:16">
      <c r="A91" s="56" t="s">
        <v>86</v>
      </c>
      <c r="B91" s="28">
        <f t="shared" si="3"/>
        <v>22.720587299894216</v>
      </c>
      <c r="C91" s="29">
        <v>17.04858708852262</v>
      </c>
      <c r="D91" s="29">
        <v>5.6720002113715955</v>
      </c>
      <c r="E91" s="27">
        <v>13</v>
      </c>
      <c r="F91" s="27">
        <v>33</v>
      </c>
      <c r="G91" s="56" t="s">
        <v>191</v>
      </c>
      <c r="H91" s="28">
        <f t="shared" si="4"/>
        <v>43.171842755924125</v>
      </c>
      <c r="I91" s="29">
        <v>12.561253761476095</v>
      </c>
      <c r="J91" s="29">
        <v>30.61058899444803</v>
      </c>
      <c r="K91" s="28">
        <v>4</v>
      </c>
      <c r="L91" s="28">
        <v>5</v>
      </c>
      <c r="M91" s="28" t="s">
        <v>928</v>
      </c>
      <c r="N91" s="28" t="s">
        <v>901</v>
      </c>
      <c r="P91" s="28">
        <f t="shared" si="5"/>
        <v>0</v>
      </c>
    </row>
    <row r="92" spans="1:16">
      <c r="A92" s="56" t="s">
        <v>87</v>
      </c>
      <c r="B92" s="28">
        <f t="shared" si="3"/>
        <v>0</v>
      </c>
      <c r="C92" s="29">
        <v>0</v>
      </c>
      <c r="D92" s="29">
        <v>0</v>
      </c>
      <c r="E92" s="27">
        <v>0</v>
      </c>
      <c r="F92" s="27">
        <v>0</v>
      </c>
      <c r="G92" s="56" t="s">
        <v>192</v>
      </c>
      <c r="H92" s="28">
        <f t="shared" si="4"/>
        <v>28.179401744599598</v>
      </c>
      <c r="I92" s="29">
        <v>3.316985511586986</v>
      </c>
      <c r="J92" s="29">
        <v>24.862416233012613</v>
      </c>
      <c r="K92" s="28">
        <v>5</v>
      </c>
      <c r="L92" s="28">
        <v>5</v>
      </c>
      <c r="M92" s="28" t="s">
        <v>902</v>
      </c>
      <c r="N92" s="28" t="s">
        <v>902</v>
      </c>
      <c r="P92" s="28">
        <f t="shared" si="5"/>
        <v>0</v>
      </c>
    </row>
    <row r="93" spans="1:16">
      <c r="A93" s="56" t="s">
        <v>88</v>
      </c>
      <c r="B93" s="28">
        <f t="shared" si="3"/>
        <v>35.611597704620955</v>
      </c>
      <c r="C93" s="29">
        <v>19.85804892781637</v>
      </c>
      <c r="D93" s="29">
        <v>15.753548776804587</v>
      </c>
      <c r="E93" s="27">
        <v>4</v>
      </c>
      <c r="F93" s="27">
        <v>4</v>
      </c>
      <c r="G93" s="56" t="s">
        <v>193</v>
      </c>
      <c r="H93" s="28">
        <f t="shared" si="4"/>
        <v>13.894328028819629</v>
      </c>
      <c r="I93" s="29">
        <v>0.52359985720003888</v>
      </c>
      <c r="J93" s="29">
        <v>13.370728171619589</v>
      </c>
      <c r="K93" s="28">
        <v>1</v>
      </c>
      <c r="L93" s="28">
        <v>2</v>
      </c>
      <c r="M93" s="28" t="s">
        <v>705</v>
      </c>
      <c r="N93" s="28" t="s">
        <v>903</v>
      </c>
      <c r="P93" s="28">
        <f t="shared" si="5"/>
        <v>0</v>
      </c>
    </row>
    <row r="94" spans="1:16">
      <c r="A94" s="56" t="s">
        <v>89</v>
      </c>
      <c r="B94" s="28">
        <f t="shared" si="3"/>
        <v>18.519527392829175</v>
      </c>
      <c r="C94" s="29">
        <v>18.519527392829175</v>
      </c>
      <c r="D94" s="29">
        <v>0</v>
      </c>
      <c r="E94" s="27">
        <v>5</v>
      </c>
      <c r="F94" s="27">
        <v>0</v>
      </c>
      <c r="G94" s="28"/>
      <c r="H94" s="28">
        <f t="shared" si="4"/>
        <v>0</v>
      </c>
      <c r="J94" s="27"/>
      <c r="K94" s="27"/>
      <c r="L94" s="27"/>
      <c r="M94" s="28"/>
      <c r="N94" s="27"/>
      <c r="P94" s="28">
        <f t="shared" si="5"/>
        <v>0</v>
      </c>
    </row>
    <row r="95" spans="1:16">
      <c r="A95" s="56" t="s">
        <v>90</v>
      </c>
      <c r="B95" s="28">
        <f t="shared" si="3"/>
        <v>0</v>
      </c>
      <c r="C95" s="29">
        <v>0</v>
      </c>
      <c r="D95" s="29">
        <v>0</v>
      </c>
      <c r="E95" s="27">
        <v>0</v>
      </c>
      <c r="F95" s="27">
        <v>0</v>
      </c>
      <c r="G95" s="28"/>
      <c r="H95" s="28">
        <f t="shared" si="4"/>
        <v>0</v>
      </c>
      <c r="J95" s="27"/>
      <c r="K95" s="27"/>
      <c r="L95" s="27"/>
      <c r="M95" s="28"/>
      <c r="N95" s="27"/>
      <c r="P95" s="28">
        <f t="shared" si="5"/>
        <v>0</v>
      </c>
    </row>
    <row r="96" spans="1:16">
      <c r="A96" s="56" t="s">
        <v>91</v>
      </c>
      <c r="B96" s="28">
        <f t="shared" si="3"/>
        <v>0</v>
      </c>
      <c r="C96" s="29">
        <v>0</v>
      </c>
      <c r="D96" s="29">
        <v>0</v>
      </c>
      <c r="E96" s="27">
        <v>0</v>
      </c>
      <c r="F96" s="27">
        <v>0</v>
      </c>
      <c r="G96" s="28"/>
      <c r="H96" s="28">
        <f t="shared" si="4"/>
        <v>0</v>
      </c>
      <c r="J96" s="27"/>
      <c r="K96" s="27"/>
      <c r="L96" s="27"/>
      <c r="M96" s="28"/>
      <c r="N96" s="27"/>
      <c r="P96" s="28">
        <f t="shared" si="5"/>
        <v>0</v>
      </c>
    </row>
    <row r="97" spans="1:16">
      <c r="A97" s="56" t="s">
        <v>92</v>
      </c>
      <c r="B97" s="28">
        <f t="shared" si="3"/>
        <v>0</v>
      </c>
      <c r="C97" s="29">
        <v>0</v>
      </c>
      <c r="D97" s="29">
        <v>0</v>
      </c>
      <c r="E97" s="27">
        <v>0</v>
      </c>
      <c r="F97" s="27">
        <v>0</v>
      </c>
      <c r="G97" s="28"/>
      <c r="H97" s="28">
        <f t="shared" si="4"/>
        <v>0</v>
      </c>
      <c r="J97" s="27"/>
      <c r="K97" s="27"/>
      <c r="L97" s="27"/>
      <c r="M97" s="28"/>
      <c r="N97" s="27"/>
      <c r="P97" s="28">
        <f t="shared" si="5"/>
        <v>0</v>
      </c>
    </row>
    <row r="98" spans="1:16">
      <c r="A98" s="56" t="s">
        <v>93</v>
      </c>
      <c r="B98" s="28">
        <f t="shared" si="3"/>
        <v>18.190190775528109</v>
      </c>
      <c r="C98" s="29">
        <v>9.0051896791170254</v>
      </c>
      <c r="D98" s="29">
        <v>9.1850010964110815</v>
      </c>
      <c r="E98" s="27">
        <v>1</v>
      </c>
      <c r="F98" s="27">
        <v>3</v>
      </c>
      <c r="G98" s="28"/>
      <c r="H98" s="28">
        <f t="shared" si="4"/>
        <v>0</v>
      </c>
      <c r="J98" s="27"/>
      <c r="K98" s="27"/>
      <c r="L98" s="27"/>
      <c r="M98" s="28"/>
      <c r="N98" s="27"/>
      <c r="P98" s="28">
        <f t="shared" si="5"/>
        <v>0</v>
      </c>
    </row>
    <row r="99" spans="1:16">
      <c r="A99" s="56" t="s">
        <v>94</v>
      </c>
      <c r="B99" s="28">
        <f t="shared" si="3"/>
        <v>6.0351468464130962</v>
      </c>
      <c r="C99" s="29">
        <v>3.3822821376986041</v>
      </c>
      <c r="D99" s="29">
        <v>2.6528647087144921</v>
      </c>
      <c r="E99" s="27">
        <v>2</v>
      </c>
      <c r="F99" s="27">
        <v>1</v>
      </c>
      <c r="G99" s="28"/>
      <c r="H99" s="28">
        <f t="shared" si="4"/>
        <v>0</v>
      </c>
      <c r="J99" s="27"/>
      <c r="K99" s="27"/>
      <c r="L99" s="27"/>
      <c r="M99" s="28"/>
      <c r="N99" s="27"/>
      <c r="P99" s="28">
        <f t="shared" si="5"/>
        <v>0</v>
      </c>
    </row>
    <row r="100" spans="1:16">
      <c r="A100" s="56" t="s">
        <v>95</v>
      </c>
      <c r="B100" s="28">
        <f t="shared" si="3"/>
        <v>13.26910568339288</v>
      </c>
      <c r="C100" s="29">
        <v>6.2251958409140196</v>
      </c>
      <c r="D100" s="29">
        <v>7.0439098424788602</v>
      </c>
      <c r="E100" s="27">
        <v>5</v>
      </c>
      <c r="F100" s="27">
        <v>8</v>
      </c>
      <c r="G100" s="28"/>
      <c r="H100" s="28">
        <f t="shared" si="4"/>
        <v>0</v>
      </c>
      <c r="J100" s="27"/>
      <c r="K100" s="27"/>
      <c r="L100" s="27"/>
      <c r="M100" s="28"/>
      <c r="N100" s="27"/>
      <c r="P100" s="28">
        <f t="shared" si="5"/>
        <v>0</v>
      </c>
    </row>
    <row r="101" spans="1:16">
      <c r="A101" s="56" t="s">
        <v>96</v>
      </c>
      <c r="B101" s="28">
        <f t="shared" si="3"/>
        <v>24.255530346001137</v>
      </c>
      <c r="C101" s="29">
        <v>6.9767441860465116</v>
      </c>
      <c r="D101" s="29">
        <v>17.278786159954624</v>
      </c>
      <c r="E101" s="27">
        <v>2</v>
      </c>
      <c r="F101" s="27">
        <v>3</v>
      </c>
      <c r="G101" s="28"/>
      <c r="H101" s="28">
        <f t="shared" si="4"/>
        <v>0</v>
      </c>
      <c r="J101" s="27"/>
      <c r="K101" s="27"/>
      <c r="L101" s="27"/>
      <c r="M101" s="28"/>
      <c r="N101" s="27"/>
      <c r="P101" s="28">
        <f t="shared" si="5"/>
        <v>0</v>
      </c>
    </row>
    <row r="102" spans="1:16">
      <c r="A102" s="56" t="s">
        <v>933</v>
      </c>
      <c r="B102" s="28">
        <f t="shared" si="3"/>
        <v>23.633881107454968</v>
      </c>
      <c r="C102" s="29">
        <v>17.441089206617292</v>
      </c>
      <c r="D102" s="29">
        <v>6.1927919008376771</v>
      </c>
      <c r="E102" s="27">
        <v>3</v>
      </c>
      <c r="F102" s="27">
        <v>9</v>
      </c>
      <c r="G102" s="28"/>
      <c r="H102" s="28">
        <f t="shared" si="4"/>
        <v>0</v>
      </c>
      <c r="J102" s="27"/>
      <c r="K102" s="27"/>
      <c r="L102" s="27"/>
      <c r="M102" s="28"/>
      <c r="N102" s="27"/>
      <c r="P102" s="28">
        <f t="shared" si="5"/>
        <v>0</v>
      </c>
    </row>
    <row r="103" spans="1:16">
      <c r="A103" s="56" t="s">
        <v>97</v>
      </c>
      <c r="B103" s="28">
        <f t="shared" si="3"/>
        <v>19.257383364245971</v>
      </c>
      <c r="C103" s="29">
        <v>0</v>
      </c>
      <c r="D103" s="29">
        <v>19.257383364245971</v>
      </c>
      <c r="E103" s="27">
        <v>0</v>
      </c>
      <c r="F103" s="27">
        <v>1</v>
      </c>
      <c r="G103" s="28"/>
      <c r="H103" s="28">
        <f t="shared" si="4"/>
        <v>0</v>
      </c>
      <c r="J103" s="27"/>
      <c r="K103" s="27"/>
      <c r="L103" s="27"/>
      <c r="M103" s="28"/>
      <c r="N103" s="27"/>
      <c r="P103" s="28">
        <f t="shared" si="5"/>
        <v>0</v>
      </c>
    </row>
    <row r="104" spans="1:16">
      <c r="A104" s="56" t="s">
        <v>98</v>
      </c>
      <c r="B104" s="28">
        <f t="shared" si="3"/>
        <v>5.0949108009824267</v>
      </c>
      <c r="C104" s="29">
        <v>0</v>
      </c>
      <c r="D104" s="29">
        <v>5.0949108009824267</v>
      </c>
      <c r="E104" s="27">
        <v>0</v>
      </c>
      <c r="F104" s="27">
        <v>2</v>
      </c>
      <c r="G104" s="28"/>
      <c r="H104" s="28">
        <f t="shared" si="4"/>
        <v>0</v>
      </c>
      <c r="J104" s="27"/>
      <c r="K104" s="27"/>
      <c r="L104" s="27"/>
      <c r="M104" s="28"/>
      <c r="N104" s="27"/>
      <c r="P104" s="28">
        <f t="shared" si="5"/>
        <v>0</v>
      </c>
    </row>
    <row r="105" spans="1:16">
      <c r="A105" s="56" t="s">
        <v>99</v>
      </c>
      <c r="B105" s="28">
        <f t="shared" si="3"/>
        <v>1.2070732957457715</v>
      </c>
      <c r="C105" s="29">
        <v>1.2070732957457715</v>
      </c>
      <c r="D105" s="29">
        <v>0</v>
      </c>
      <c r="E105" s="27">
        <v>2</v>
      </c>
      <c r="F105" s="27">
        <v>0</v>
      </c>
      <c r="G105" s="28"/>
      <c r="H105" s="28">
        <f t="shared" si="4"/>
        <v>0</v>
      </c>
      <c r="J105" s="27"/>
      <c r="K105" s="27"/>
      <c r="L105" s="27"/>
      <c r="M105" s="28"/>
      <c r="N105" s="27"/>
      <c r="P105" s="28">
        <f t="shared" si="5"/>
        <v>0</v>
      </c>
    </row>
    <row r="106" spans="1:16">
      <c r="A106" s="56" t="s">
        <v>957</v>
      </c>
      <c r="B106" s="28">
        <f t="shared" si="3"/>
        <v>28.405338036660762</v>
      </c>
      <c r="C106" s="29">
        <v>25.814608510982932</v>
      </c>
      <c r="D106" s="29">
        <v>2.5907295256778284</v>
      </c>
      <c r="E106" s="27">
        <v>3</v>
      </c>
      <c r="F106" s="27">
        <v>14</v>
      </c>
      <c r="G106" s="28"/>
      <c r="H106" s="28">
        <f t="shared" si="4"/>
        <v>0</v>
      </c>
      <c r="J106" s="27"/>
      <c r="K106" s="27"/>
      <c r="L106" s="27"/>
      <c r="M106" s="28"/>
      <c r="N106" s="27"/>
      <c r="P106" s="28">
        <f t="shared" si="5"/>
        <v>0</v>
      </c>
    </row>
    <row r="107" spans="1:16">
      <c r="A107" s="56" t="s">
        <v>100</v>
      </c>
      <c r="B107" s="28">
        <f t="shared" si="3"/>
        <v>0.45435802478740867</v>
      </c>
      <c r="C107" s="29">
        <v>0.45435802478740867</v>
      </c>
      <c r="D107" s="29">
        <v>0</v>
      </c>
      <c r="E107" s="27">
        <v>1</v>
      </c>
      <c r="F107" s="27">
        <v>0</v>
      </c>
      <c r="G107" s="28"/>
      <c r="H107" s="28">
        <f t="shared" si="4"/>
        <v>0</v>
      </c>
      <c r="J107" s="27"/>
      <c r="K107" s="27"/>
      <c r="L107" s="27"/>
      <c r="M107" s="28"/>
      <c r="N107" s="27"/>
      <c r="P107" s="28">
        <f t="shared" si="5"/>
        <v>0</v>
      </c>
    </row>
    <row r="108" spans="1:16">
      <c r="A108" s="56" t="s">
        <v>101</v>
      </c>
      <c r="B108" s="28">
        <f t="shared" si="3"/>
        <v>7.7252544989837499</v>
      </c>
      <c r="C108" s="29">
        <v>0</v>
      </c>
      <c r="D108" s="29">
        <v>7.7252544989837499</v>
      </c>
      <c r="E108" s="27">
        <v>0</v>
      </c>
      <c r="F108" s="27">
        <v>2</v>
      </c>
      <c r="G108" s="28"/>
      <c r="H108" s="28">
        <f t="shared" si="4"/>
        <v>0</v>
      </c>
      <c r="J108" s="27"/>
      <c r="K108" s="27"/>
      <c r="L108" s="27"/>
      <c r="M108" s="28"/>
      <c r="N108" s="27"/>
      <c r="P108" s="28">
        <f t="shared" si="5"/>
        <v>0</v>
      </c>
    </row>
    <row r="109" spans="1:16">
      <c r="A109" s="56" t="s">
        <v>102</v>
      </c>
      <c r="B109" s="28">
        <f t="shared" si="3"/>
        <v>9.3976398416293954</v>
      </c>
      <c r="C109" s="29">
        <v>0</v>
      </c>
      <c r="D109" s="29">
        <v>9.3976398416293954</v>
      </c>
      <c r="E109" s="27">
        <v>0</v>
      </c>
      <c r="F109" s="27">
        <v>5</v>
      </c>
      <c r="G109" s="28"/>
      <c r="H109" s="28">
        <f t="shared" si="4"/>
        <v>0</v>
      </c>
      <c r="J109" s="27"/>
      <c r="K109" s="27"/>
      <c r="L109" s="27"/>
      <c r="M109" s="28"/>
      <c r="N109" s="27"/>
      <c r="P109" s="28">
        <f t="shared" si="5"/>
        <v>0</v>
      </c>
    </row>
    <row r="110" spans="1:16">
      <c r="A110" s="56" t="s">
        <v>103</v>
      </c>
      <c r="B110" s="28">
        <f t="shared" si="3"/>
        <v>6.0492045304305675</v>
      </c>
      <c r="C110" s="29">
        <v>0</v>
      </c>
      <c r="D110" s="29">
        <v>6.0492045304305675</v>
      </c>
      <c r="E110" s="27">
        <v>0</v>
      </c>
      <c r="F110" s="27">
        <v>14</v>
      </c>
      <c r="G110" s="28"/>
      <c r="H110" s="28">
        <f t="shared" si="4"/>
        <v>0</v>
      </c>
      <c r="J110" s="27"/>
      <c r="K110" s="27"/>
      <c r="L110" s="27"/>
      <c r="M110" s="28"/>
      <c r="N110" s="27"/>
      <c r="P110" s="28">
        <f t="shared" si="5"/>
        <v>0</v>
      </c>
    </row>
    <row r="111" spans="1:16">
      <c r="A111" s="56" t="s">
        <v>104</v>
      </c>
      <c r="B111" s="28">
        <f t="shared" si="3"/>
        <v>4.2468917391518008</v>
      </c>
      <c r="C111" s="29">
        <v>0</v>
      </c>
      <c r="D111" s="29">
        <v>4.2468917391518008</v>
      </c>
      <c r="E111" s="27">
        <v>0</v>
      </c>
      <c r="F111" s="27">
        <v>1</v>
      </c>
      <c r="G111" s="28"/>
      <c r="H111" s="28">
        <f t="shared" si="4"/>
        <v>0</v>
      </c>
      <c r="J111" s="27"/>
      <c r="K111" s="27"/>
      <c r="L111" s="27"/>
      <c r="M111" s="28"/>
      <c r="N111" s="27"/>
      <c r="P111" s="28">
        <f t="shared" si="5"/>
        <v>0</v>
      </c>
    </row>
    <row r="112" spans="1:16">
      <c r="A112" s="56" t="s">
        <v>105</v>
      </c>
      <c r="B112" s="28">
        <f t="shared" si="3"/>
        <v>15.64122299919755</v>
      </c>
      <c r="C112" s="29">
        <v>10.666926706099364</v>
      </c>
      <c r="D112" s="29">
        <v>4.9742962930981864</v>
      </c>
      <c r="E112" s="27">
        <v>8</v>
      </c>
      <c r="F112" s="27">
        <v>14</v>
      </c>
      <c r="G112" s="28"/>
      <c r="H112" s="28">
        <f t="shared" si="4"/>
        <v>0</v>
      </c>
      <c r="J112" s="27"/>
      <c r="K112" s="27"/>
      <c r="L112" s="27"/>
      <c r="M112" s="28"/>
      <c r="N112" s="27"/>
      <c r="P112" s="28">
        <f t="shared" si="5"/>
        <v>0</v>
      </c>
    </row>
    <row r="113" spans="1:16">
      <c r="A113" s="56" t="s">
        <v>106</v>
      </c>
      <c r="B113" s="28">
        <f t="shared" si="3"/>
        <v>2.440642106323673</v>
      </c>
      <c r="C113" s="29">
        <v>0</v>
      </c>
      <c r="D113" s="29">
        <v>2.440642106323673</v>
      </c>
      <c r="E113" s="27">
        <v>0</v>
      </c>
      <c r="F113" s="27">
        <v>2</v>
      </c>
      <c r="G113" s="28"/>
      <c r="H113" s="28">
        <f t="shared" si="4"/>
        <v>0</v>
      </c>
      <c r="J113" s="27"/>
      <c r="K113" s="27"/>
      <c r="L113" s="27"/>
      <c r="M113" s="28"/>
      <c r="N113" s="27"/>
      <c r="P113" s="28">
        <f t="shared" si="5"/>
        <v>0</v>
      </c>
    </row>
    <row r="114" spans="1:16">
      <c r="A114" s="56" t="s">
        <v>107</v>
      </c>
      <c r="B114" s="28">
        <f t="shared" si="3"/>
        <v>0</v>
      </c>
      <c r="C114" s="29">
        <v>0</v>
      </c>
      <c r="D114" s="29">
        <v>0</v>
      </c>
      <c r="E114" s="27">
        <v>0</v>
      </c>
      <c r="F114" s="27">
        <v>0</v>
      </c>
      <c r="G114" s="28"/>
      <c r="H114" s="28">
        <f t="shared" si="4"/>
        <v>0</v>
      </c>
      <c r="J114" s="27"/>
      <c r="K114" s="27"/>
      <c r="L114" s="27"/>
      <c r="M114" s="28"/>
      <c r="N114" s="27"/>
      <c r="P114" s="28">
        <f t="shared" si="5"/>
        <v>0</v>
      </c>
    </row>
    <row r="115" spans="1:16">
      <c r="A115" s="56" t="s">
        <v>108</v>
      </c>
      <c r="B115" s="28">
        <f t="shared" si="3"/>
        <v>12.658966900915054</v>
      </c>
      <c r="C115" s="29">
        <v>5.5672915649349273</v>
      </c>
      <c r="D115" s="29">
        <v>7.0916753359801268</v>
      </c>
      <c r="E115" s="27">
        <v>1</v>
      </c>
      <c r="F115" s="27">
        <v>3</v>
      </c>
      <c r="G115" s="28"/>
      <c r="H115" s="28">
        <f t="shared" si="4"/>
        <v>0</v>
      </c>
      <c r="J115" s="27"/>
      <c r="K115" s="27"/>
      <c r="L115" s="27"/>
      <c r="M115" s="28"/>
      <c r="N115" s="27"/>
      <c r="P115" s="28">
        <f t="shared" si="5"/>
        <v>0</v>
      </c>
    </row>
    <row r="116" spans="1:16">
      <c r="A116" s="27"/>
      <c r="C116" s="28"/>
      <c r="D116" s="27"/>
      <c r="E116" s="27"/>
      <c r="F116" s="27"/>
      <c r="G116" s="28"/>
      <c r="J116" s="27"/>
      <c r="K116" s="27"/>
      <c r="L116" s="27"/>
      <c r="M116" s="28"/>
      <c r="N116" s="27"/>
    </row>
    <row r="117" spans="1:16">
      <c r="A117" s="27"/>
      <c r="C117" s="28"/>
      <c r="D117" s="27"/>
      <c r="E117" s="27"/>
      <c r="F117" s="27"/>
      <c r="G117" s="28"/>
      <c r="J117" s="27"/>
      <c r="K117" s="27"/>
      <c r="L117" s="27"/>
      <c r="M117" s="28"/>
      <c r="N117" s="27"/>
    </row>
    <row r="118" spans="1:16">
      <c r="A118" s="27"/>
      <c r="C118" s="28"/>
      <c r="D118" s="27"/>
      <c r="E118" s="29"/>
      <c r="F118" s="27"/>
      <c r="G118" s="28"/>
      <c r="J118" s="27"/>
      <c r="K118" s="27"/>
      <c r="L118" s="27"/>
      <c r="M118" s="28"/>
      <c r="N118" s="27"/>
    </row>
    <row r="119" spans="1:16">
      <c r="A119" s="27"/>
      <c r="C119" s="28"/>
      <c r="D119" s="27"/>
      <c r="E119" s="29"/>
      <c r="F119" s="27"/>
      <c r="G119" s="28"/>
      <c r="J119" s="27"/>
      <c r="K119" s="27"/>
      <c r="L119" s="27"/>
      <c r="M119" s="28"/>
      <c r="N119" s="27"/>
    </row>
    <row r="120" spans="1:16">
      <c r="A120" s="27"/>
      <c r="C120" s="28"/>
      <c r="D120" s="27"/>
      <c r="E120" s="29"/>
      <c r="F120" s="27"/>
      <c r="G120" s="28"/>
      <c r="J120" s="27"/>
      <c r="K120" s="27"/>
      <c r="L120" s="27"/>
      <c r="M120" s="28"/>
      <c r="N120" s="27"/>
    </row>
    <row r="121" spans="1:16">
      <c r="A121" s="27"/>
      <c r="C121" s="28"/>
      <c r="D121" s="27"/>
      <c r="E121" s="27"/>
      <c r="F121" s="27"/>
      <c r="G121" s="28"/>
      <c r="J121" s="27"/>
      <c r="K121" s="27"/>
      <c r="L121" s="27"/>
      <c r="M121" s="28"/>
      <c r="N121" s="27"/>
    </row>
    <row r="122" spans="1:16">
      <c r="A122" s="27"/>
      <c r="C122" s="28"/>
      <c r="D122" s="27"/>
      <c r="E122" s="29"/>
      <c r="F122" s="27"/>
      <c r="G122" s="28"/>
      <c r="J122" s="27"/>
      <c r="K122" s="27"/>
      <c r="L122" s="27"/>
      <c r="M122" s="28"/>
      <c r="N122" s="27"/>
    </row>
    <row r="123" spans="1:16">
      <c r="A123" s="27"/>
      <c r="C123" s="28"/>
      <c r="D123" s="27"/>
      <c r="E123" s="27"/>
      <c r="F123" s="27"/>
      <c r="G123" s="28"/>
      <c r="J123" s="27"/>
      <c r="K123" s="27"/>
      <c r="L123" s="27"/>
      <c r="M123" s="28"/>
      <c r="N123" s="27"/>
    </row>
    <row r="124" spans="1:16">
      <c r="A124" s="27"/>
      <c r="C124" s="28"/>
      <c r="D124" s="27"/>
      <c r="E124" s="29"/>
      <c r="F124" s="27"/>
      <c r="G124" s="28"/>
      <c r="J124" s="27"/>
      <c r="K124" s="27"/>
      <c r="L124" s="27"/>
      <c r="M124" s="28"/>
      <c r="N124" s="27"/>
    </row>
    <row r="125" spans="1:16">
      <c r="A125" s="27"/>
      <c r="C125" s="28"/>
      <c r="D125" s="27"/>
      <c r="E125" s="29"/>
      <c r="F125" s="27"/>
      <c r="G125" s="28"/>
      <c r="J125" s="27"/>
      <c r="K125" s="27"/>
      <c r="L125" s="27"/>
      <c r="M125" s="28"/>
      <c r="N125" s="27"/>
    </row>
    <row r="126" spans="1:16">
      <c r="A126" s="27"/>
      <c r="C126" s="28"/>
      <c r="D126" s="27"/>
      <c r="E126" s="29"/>
      <c r="F126" s="27"/>
      <c r="G126" s="28"/>
      <c r="J126" s="27"/>
      <c r="K126" s="27"/>
      <c r="L126" s="27"/>
      <c r="M126" s="28"/>
      <c r="N126" s="27"/>
    </row>
    <row r="127" spans="1:16">
      <c r="A127" s="27"/>
      <c r="C127" s="28"/>
      <c r="D127" s="27"/>
      <c r="E127" s="29"/>
      <c r="F127" s="27"/>
      <c r="G127" s="28"/>
      <c r="J127" s="27"/>
      <c r="K127" s="27"/>
      <c r="L127" s="27"/>
      <c r="M127" s="28"/>
      <c r="N127" s="27"/>
    </row>
    <row r="128" spans="1:16">
      <c r="A128" s="27"/>
      <c r="C128" s="27"/>
      <c r="D128" s="27"/>
      <c r="E128" s="27"/>
      <c r="F128" s="27"/>
      <c r="G128" s="28"/>
      <c r="J128" s="27"/>
      <c r="K128" s="27"/>
      <c r="L128" s="27"/>
      <c r="M128" s="28"/>
      <c r="N128" s="27"/>
    </row>
    <row r="129" spans="3:14">
      <c r="C129" s="27"/>
      <c r="D129" s="27"/>
      <c r="E129" s="27"/>
      <c r="F129" s="27"/>
      <c r="G129" s="28"/>
      <c r="J129" s="27"/>
      <c r="K129" s="27"/>
      <c r="L129" s="27"/>
      <c r="M129" s="28"/>
      <c r="N129" s="27"/>
    </row>
    <row r="130" spans="3:14">
      <c r="C130" s="27"/>
      <c r="D130" s="27"/>
      <c r="E130" s="27"/>
      <c r="F130" s="27"/>
      <c r="G130" s="28"/>
      <c r="J130" s="27"/>
      <c r="K130" s="27"/>
      <c r="L130" s="27"/>
      <c r="M130" s="28"/>
      <c r="N130" s="27"/>
    </row>
    <row r="131" spans="3:14">
      <c r="C131" s="27"/>
      <c r="D131" s="27"/>
      <c r="E131" s="27"/>
      <c r="F131" s="27"/>
      <c r="G131" s="28"/>
      <c r="J131" s="27"/>
      <c r="K131" s="27"/>
      <c r="L131" s="27"/>
      <c r="M131" s="28"/>
      <c r="N131" s="27"/>
    </row>
    <row r="132" spans="3:14">
      <c r="C132" s="27"/>
      <c r="D132" s="27"/>
      <c r="E132" s="27"/>
      <c r="F132" s="27"/>
      <c r="G132" s="28"/>
      <c r="J132" s="27"/>
      <c r="K132" s="27"/>
      <c r="L132" s="27"/>
      <c r="M132" s="28"/>
      <c r="N132" s="27"/>
    </row>
    <row r="133" spans="3:14">
      <c r="C133" s="27"/>
      <c r="D133" s="27"/>
      <c r="E133" s="27"/>
      <c r="F133" s="27"/>
      <c r="G133" s="28"/>
      <c r="J133" s="27"/>
      <c r="K133" s="27"/>
      <c r="L133" s="27"/>
      <c r="M133" s="28"/>
      <c r="N133" s="27"/>
    </row>
    <row r="134" spans="3:14">
      <c r="C134" s="27"/>
      <c r="D134" s="27"/>
      <c r="E134" s="27"/>
      <c r="F134" s="27"/>
      <c r="G134" s="28"/>
      <c r="J134" s="27"/>
      <c r="K134" s="27"/>
      <c r="L134" s="27"/>
      <c r="M134" s="28"/>
      <c r="N134" s="27"/>
    </row>
    <row r="135" spans="3:14">
      <c r="C135" s="27"/>
      <c r="D135" s="27"/>
      <c r="E135" s="27"/>
      <c r="F135" s="27"/>
      <c r="G135" s="28"/>
      <c r="J135" s="27"/>
      <c r="K135" s="27"/>
      <c r="L135" s="27"/>
      <c r="M135" s="28"/>
      <c r="N135" s="27"/>
    </row>
    <row r="136" spans="3:14">
      <c r="C136" s="27"/>
      <c r="D136" s="27"/>
      <c r="E136" s="27"/>
      <c r="F136" s="27"/>
      <c r="G136" s="28"/>
      <c r="J136" s="27"/>
      <c r="K136" s="27"/>
      <c r="L136" s="27"/>
      <c r="M136" s="28"/>
      <c r="N136" s="27"/>
    </row>
    <row r="137" spans="3:14">
      <c r="C137" s="27"/>
      <c r="D137" s="27"/>
      <c r="E137" s="27"/>
      <c r="F137" s="27"/>
      <c r="G137" s="28"/>
      <c r="J137" s="27"/>
      <c r="K137" s="27"/>
      <c r="L137" s="27"/>
      <c r="M137" s="28"/>
      <c r="N137" s="27"/>
    </row>
    <row r="138" spans="3:14">
      <c r="C138" s="27"/>
      <c r="D138" s="27"/>
      <c r="E138" s="27"/>
      <c r="F138" s="27"/>
      <c r="G138" s="28"/>
      <c r="J138" s="27"/>
      <c r="K138" s="27"/>
      <c r="L138" s="27"/>
      <c r="M138" s="28"/>
      <c r="N138" s="27"/>
    </row>
    <row r="139" spans="3:14">
      <c r="C139" s="27"/>
      <c r="D139" s="27"/>
      <c r="E139" s="27"/>
      <c r="F139" s="27"/>
      <c r="G139" s="28"/>
      <c r="J139" s="27"/>
      <c r="K139" s="27"/>
      <c r="L139" s="27"/>
      <c r="M139" s="28"/>
      <c r="N139" s="27"/>
    </row>
    <row r="140" spans="3:14">
      <c r="C140" s="27"/>
      <c r="D140" s="27"/>
      <c r="E140" s="27"/>
      <c r="F140" s="27"/>
      <c r="G140" s="28"/>
      <c r="J140" s="27"/>
      <c r="K140" s="27"/>
      <c r="L140" s="27"/>
      <c r="M140" s="28"/>
      <c r="N140" s="27"/>
    </row>
    <row r="141" spans="3:14">
      <c r="C141" s="27"/>
      <c r="D141" s="27"/>
      <c r="E141" s="27"/>
      <c r="F141" s="27"/>
      <c r="G141" s="28"/>
      <c r="J141" s="27"/>
      <c r="K141" s="27"/>
      <c r="L141" s="27"/>
      <c r="M141" s="28"/>
      <c r="N141" s="27"/>
    </row>
    <row r="142" spans="3:14">
      <c r="C142" s="27"/>
      <c r="D142" s="27"/>
      <c r="E142" s="27"/>
      <c r="F142" s="27"/>
      <c r="G142" s="28"/>
      <c r="J142" s="27"/>
      <c r="K142" s="27"/>
      <c r="L142" s="27"/>
      <c r="M142" s="28"/>
      <c r="N142" s="27"/>
    </row>
    <row r="143" spans="3:14">
      <c r="C143" s="27"/>
      <c r="D143" s="27"/>
      <c r="E143" s="27"/>
      <c r="F143" s="27"/>
      <c r="G143" s="28"/>
      <c r="J143" s="27"/>
      <c r="K143" s="27"/>
      <c r="L143" s="27"/>
      <c r="M143" s="28"/>
      <c r="N143" s="27"/>
    </row>
    <row r="144" spans="3:14">
      <c r="C144" s="27"/>
      <c r="D144" s="27"/>
      <c r="E144" s="27"/>
      <c r="F144" s="27"/>
      <c r="G144" s="28"/>
      <c r="J144" s="27"/>
      <c r="K144" s="27"/>
      <c r="L144" s="27"/>
      <c r="M144" s="28"/>
      <c r="N144" s="27"/>
    </row>
    <row r="145" spans="3:14">
      <c r="C145" s="27"/>
      <c r="D145" s="27"/>
      <c r="E145" s="27"/>
      <c r="F145" s="27"/>
      <c r="G145" s="28"/>
      <c r="J145" s="27"/>
      <c r="K145" s="27"/>
      <c r="L145" s="27"/>
      <c r="M145" s="28"/>
      <c r="N145" s="27"/>
    </row>
    <row r="146" spans="3:14">
      <c r="C146" s="27"/>
      <c r="D146" s="27"/>
      <c r="E146" s="27"/>
      <c r="F146" s="27"/>
      <c r="G146" s="28"/>
      <c r="J146" s="27"/>
      <c r="K146" s="27"/>
      <c r="L146" s="27"/>
      <c r="M146" s="28"/>
      <c r="N146" s="27"/>
    </row>
    <row r="147" spans="3:14">
      <c r="C147" s="27"/>
      <c r="D147" s="27"/>
      <c r="E147" s="27"/>
      <c r="F147" s="27"/>
      <c r="G147" s="28"/>
      <c r="J147" s="27"/>
      <c r="K147" s="27"/>
      <c r="L147" s="27"/>
      <c r="M147" s="28"/>
      <c r="N147" s="27"/>
    </row>
    <row r="148" spans="3:14">
      <c r="C148" s="27"/>
      <c r="D148" s="27"/>
      <c r="E148" s="27"/>
      <c r="F148" s="27"/>
      <c r="G148" s="28"/>
      <c r="J148" s="27"/>
      <c r="K148" s="27"/>
      <c r="L148" s="27"/>
      <c r="M148" s="28"/>
      <c r="N148" s="27"/>
    </row>
    <row r="149" spans="3:14">
      <c r="C149" s="27"/>
      <c r="D149" s="27"/>
      <c r="E149" s="27"/>
      <c r="F149" s="27"/>
      <c r="G149" s="28"/>
      <c r="J149" s="27"/>
      <c r="K149" s="27"/>
      <c r="L149" s="27"/>
      <c r="M149" s="28"/>
      <c r="N149" s="27"/>
    </row>
    <row r="150" spans="3:14">
      <c r="C150" s="27"/>
      <c r="D150" s="27"/>
      <c r="E150" s="27"/>
      <c r="F150" s="27"/>
      <c r="G150" s="28"/>
      <c r="J150" s="27"/>
      <c r="K150" s="27"/>
      <c r="L150" s="27"/>
      <c r="M150" s="28"/>
      <c r="N150" s="27"/>
    </row>
    <row r="151" spans="3:14">
      <c r="C151" s="27"/>
      <c r="D151" s="27"/>
      <c r="E151" s="27"/>
      <c r="F151" s="27"/>
      <c r="G151" s="28"/>
      <c r="J151" s="27"/>
      <c r="K151" s="27"/>
      <c r="L151" s="27"/>
      <c r="M151" s="28"/>
      <c r="N151" s="27"/>
    </row>
    <row r="152" spans="3:14">
      <c r="C152" s="27"/>
      <c r="D152" s="27"/>
      <c r="E152" s="27"/>
      <c r="F152" s="27"/>
      <c r="G152" s="28"/>
      <c r="J152" s="27"/>
      <c r="K152" s="27"/>
      <c r="L152" s="27"/>
      <c r="M152" s="28"/>
      <c r="N152" s="27"/>
    </row>
    <row r="153" spans="3:14">
      <c r="C153" s="27"/>
      <c r="D153" s="27"/>
      <c r="E153" s="27"/>
      <c r="F153" s="27"/>
      <c r="G153" s="28"/>
      <c r="J153" s="27"/>
      <c r="K153" s="27"/>
      <c r="L153" s="27"/>
      <c r="M153" s="28"/>
      <c r="N153" s="27"/>
    </row>
    <row r="154" spans="3:14">
      <c r="C154" s="27"/>
      <c r="D154" s="27"/>
      <c r="E154" s="27"/>
      <c r="F154" s="27"/>
      <c r="G154" s="28"/>
      <c r="J154" s="27"/>
      <c r="K154" s="27"/>
      <c r="L154" s="27"/>
      <c r="M154" s="28"/>
      <c r="N154" s="27"/>
    </row>
    <row r="155" spans="3:14">
      <c r="C155" s="27"/>
      <c r="D155" s="27"/>
      <c r="E155" s="27"/>
      <c r="F155" s="27"/>
      <c r="G155" s="28"/>
      <c r="J155" s="27"/>
      <c r="K155" s="27"/>
      <c r="L155" s="27"/>
      <c r="M155" s="28"/>
      <c r="N155" s="27"/>
    </row>
    <row r="156" spans="3:14">
      <c r="C156" s="27"/>
      <c r="D156" s="27"/>
      <c r="E156" s="27"/>
      <c r="F156" s="27"/>
      <c r="G156" s="28"/>
      <c r="J156" s="27"/>
      <c r="K156" s="27"/>
      <c r="L156" s="27"/>
      <c r="M156" s="28"/>
      <c r="N156" s="27"/>
    </row>
    <row r="157" spans="3:14">
      <c r="C157" s="27"/>
      <c r="D157" s="27"/>
      <c r="E157" s="27"/>
      <c r="F157" s="27"/>
      <c r="G157" s="28"/>
      <c r="J157" s="27"/>
      <c r="K157" s="27"/>
      <c r="L157" s="27"/>
      <c r="M157" s="28"/>
      <c r="N157" s="27"/>
    </row>
    <row r="158" spans="3:14">
      <c r="C158" s="27"/>
      <c r="D158" s="27"/>
      <c r="E158" s="27"/>
      <c r="F158" s="27"/>
      <c r="G158" s="28"/>
      <c r="J158" s="27"/>
      <c r="K158" s="27"/>
      <c r="L158" s="27"/>
      <c r="M158" s="28"/>
      <c r="N158" s="27"/>
    </row>
    <row r="159" spans="3:14">
      <c r="C159" s="27"/>
      <c r="D159" s="27"/>
      <c r="E159" s="27"/>
      <c r="F159" s="27"/>
      <c r="G159" s="28"/>
      <c r="J159" s="27"/>
      <c r="K159" s="27"/>
      <c r="L159" s="27"/>
      <c r="M159" s="28"/>
      <c r="N159" s="27"/>
    </row>
    <row r="160" spans="3:14">
      <c r="C160" s="27"/>
      <c r="D160" s="27"/>
      <c r="E160" s="27"/>
      <c r="F160" s="27"/>
      <c r="G160" s="28"/>
      <c r="J160" s="27"/>
      <c r="K160" s="27"/>
      <c r="L160" s="27"/>
      <c r="M160" s="28"/>
      <c r="N160" s="27"/>
    </row>
    <row r="161" spans="3:14">
      <c r="C161" s="27"/>
      <c r="D161" s="27"/>
      <c r="E161" s="27"/>
      <c r="F161" s="27"/>
      <c r="G161" s="28"/>
      <c r="J161" s="27"/>
      <c r="K161" s="27"/>
      <c r="L161" s="27"/>
      <c r="M161" s="28"/>
      <c r="N161" s="27"/>
    </row>
    <row r="162" spans="3:14">
      <c r="C162" s="27"/>
      <c r="D162" s="27"/>
      <c r="E162" s="27"/>
      <c r="F162" s="27"/>
      <c r="G162" s="28"/>
      <c r="J162" s="27"/>
      <c r="K162" s="27"/>
      <c r="L162" s="27"/>
      <c r="M162" s="28"/>
      <c r="N162" s="27"/>
    </row>
    <row r="163" spans="3:14">
      <c r="C163" s="27"/>
      <c r="D163" s="27"/>
      <c r="E163" s="27"/>
      <c r="F163" s="27"/>
      <c r="G163" s="28"/>
      <c r="J163" s="27"/>
      <c r="K163" s="27"/>
      <c r="L163" s="27"/>
      <c r="M163" s="28"/>
      <c r="N163" s="27"/>
    </row>
    <row r="164" spans="3:14">
      <c r="C164" s="27"/>
      <c r="D164" s="27"/>
      <c r="E164" s="27"/>
      <c r="F164" s="27"/>
      <c r="G164" s="28"/>
      <c r="J164" s="27"/>
      <c r="K164" s="27"/>
      <c r="L164" s="27"/>
      <c r="M164" s="28"/>
      <c r="N164" s="27"/>
    </row>
    <row r="165" spans="3:14">
      <c r="C165" s="27"/>
      <c r="D165" s="27"/>
      <c r="E165" s="27"/>
      <c r="F165" s="27"/>
      <c r="G165" s="28"/>
      <c r="J165" s="27"/>
      <c r="K165" s="27"/>
      <c r="L165" s="27"/>
      <c r="M165" s="28"/>
      <c r="N165" s="27"/>
    </row>
    <row r="166" spans="3:14">
      <c r="C166" s="27"/>
      <c r="D166" s="27"/>
      <c r="E166" s="27"/>
      <c r="F166" s="27"/>
      <c r="G166" s="28"/>
      <c r="J166" s="27"/>
      <c r="K166" s="27"/>
      <c r="L166" s="27"/>
      <c r="M166" s="28"/>
      <c r="N166" s="27"/>
    </row>
    <row r="167" spans="3:14">
      <c r="C167" s="27"/>
      <c r="D167" s="27"/>
      <c r="E167" s="27"/>
      <c r="F167" s="27"/>
      <c r="G167" s="28"/>
      <c r="J167" s="27"/>
      <c r="K167" s="27"/>
      <c r="L167" s="27"/>
      <c r="M167" s="28"/>
      <c r="N167" s="27"/>
    </row>
    <row r="168" spans="3:14">
      <c r="C168" s="27"/>
      <c r="D168" s="27"/>
      <c r="E168" s="27"/>
      <c r="F168" s="27"/>
      <c r="G168" s="28"/>
      <c r="J168" s="27"/>
      <c r="K168" s="27"/>
      <c r="L168" s="27"/>
      <c r="M168" s="28"/>
      <c r="N168" s="27"/>
    </row>
    <row r="169" spans="3:14">
      <c r="C169" s="27"/>
      <c r="D169" s="27"/>
      <c r="E169" s="27"/>
      <c r="F169" s="27"/>
      <c r="G169" s="28"/>
      <c r="J169" s="27"/>
      <c r="K169" s="27"/>
      <c r="L169" s="27"/>
      <c r="M169" s="28"/>
      <c r="N169" s="27"/>
    </row>
    <row r="170" spans="3:14">
      <c r="C170" s="27"/>
      <c r="D170" s="27"/>
      <c r="E170" s="27"/>
      <c r="F170" s="27"/>
      <c r="G170" s="28"/>
      <c r="J170" s="27"/>
      <c r="K170" s="27"/>
      <c r="L170" s="27"/>
      <c r="M170" s="28"/>
      <c r="N170" s="27"/>
    </row>
    <row r="171" spans="3:14">
      <c r="C171" s="27"/>
      <c r="D171" s="27"/>
      <c r="E171" s="27"/>
      <c r="F171" s="27"/>
      <c r="G171" s="28"/>
      <c r="J171" s="27"/>
      <c r="K171" s="27"/>
      <c r="L171" s="27"/>
      <c r="M171" s="28"/>
      <c r="N171" s="27"/>
    </row>
    <row r="172" spans="3:14">
      <c r="C172" s="27"/>
      <c r="D172" s="27"/>
      <c r="E172" s="27"/>
      <c r="F172" s="27"/>
      <c r="G172" s="28"/>
      <c r="J172" s="27"/>
      <c r="K172" s="27"/>
      <c r="L172" s="27"/>
      <c r="M172" s="28"/>
      <c r="N172" s="27"/>
    </row>
    <row r="173" spans="3:14">
      <c r="C173" s="27"/>
      <c r="D173" s="27"/>
      <c r="E173" s="27"/>
      <c r="F173" s="27"/>
      <c r="G173" s="28"/>
      <c r="J173" s="27"/>
      <c r="K173" s="27"/>
      <c r="L173" s="27"/>
      <c r="M173" s="28"/>
      <c r="N173" s="27"/>
    </row>
    <row r="174" spans="3:14">
      <c r="C174" s="27"/>
      <c r="D174" s="27"/>
      <c r="E174" s="27"/>
      <c r="F174" s="27"/>
      <c r="G174" s="28"/>
      <c r="J174" s="27"/>
      <c r="K174" s="27"/>
      <c r="L174" s="27"/>
      <c r="M174" s="28"/>
      <c r="N174" s="27"/>
    </row>
    <row r="175" spans="3:14">
      <c r="C175" s="27"/>
      <c r="D175" s="27"/>
      <c r="E175" s="27"/>
      <c r="F175" s="27"/>
      <c r="G175" s="28"/>
      <c r="J175" s="27"/>
      <c r="K175" s="27"/>
      <c r="L175" s="27"/>
      <c r="M175" s="28"/>
      <c r="N175" s="27"/>
    </row>
    <row r="176" spans="3:14">
      <c r="C176" s="27"/>
      <c r="D176" s="27"/>
      <c r="E176" s="27"/>
      <c r="F176" s="27"/>
      <c r="G176" s="28"/>
      <c r="J176" s="27"/>
      <c r="K176" s="27"/>
      <c r="L176" s="27"/>
      <c r="M176" s="28"/>
      <c r="N176" s="27"/>
    </row>
    <row r="177" spans="3:14">
      <c r="C177" s="27"/>
      <c r="D177" s="27"/>
      <c r="E177" s="27"/>
      <c r="F177" s="27"/>
      <c r="G177" s="28"/>
      <c r="J177" s="27"/>
      <c r="K177" s="27"/>
      <c r="L177" s="27"/>
      <c r="M177" s="28"/>
      <c r="N177" s="27"/>
    </row>
    <row r="178" spans="3:14">
      <c r="C178" s="27"/>
      <c r="D178" s="27"/>
      <c r="E178" s="27"/>
      <c r="F178" s="27"/>
      <c r="G178" s="28"/>
      <c r="J178" s="27"/>
      <c r="K178" s="27"/>
      <c r="L178" s="27"/>
      <c r="M178" s="28"/>
      <c r="N178" s="27"/>
    </row>
    <row r="179" spans="3:14">
      <c r="C179" s="27"/>
      <c r="D179" s="27"/>
      <c r="E179" s="27"/>
      <c r="F179" s="27"/>
      <c r="G179" s="28"/>
      <c r="J179" s="27"/>
      <c r="K179" s="27"/>
      <c r="L179" s="27"/>
      <c r="M179" s="28"/>
      <c r="N179" s="27"/>
    </row>
    <row r="180" spans="3:14">
      <c r="C180" s="27"/>
      <c r="D180" s="27"/>
      <c r="E180" s="27"/>
      <c r="F180" s="27"/>
      <c r="G180" s="28"/>
      <c r="J180" s="27"/>
      <c r="K180" s="27"/>
      <c r="L180" s="27"/>
      <c r="M180" s="28"/>
      <c r="N180" s="27"/>
    </row>
    <row r="181" spans="3:14">
      <c r="C181" s="27"/>
      <c r="D181" s="27"/>
      <c r="E181" s="27"/>
      <c r="F181" s="27"/>
      <c r="G181" s="28"/>
      <c r="J181" s="27"/>
      <c r="K181" s="27"/>
      <c r="L181" s="27"/>
      <c r="M181" s="28"/>
      <c r="N181" s="27"/>
    </row>
    <row r="182" spans="3:14">
      <c r="C182" s="27"/>
      <c r="D182" s="27"/>
      <c r="E182" s="27"/>
      <c r="F182" s="27"/>
      <c r="G182" s="28"/>
      <c r="J182" s="27"/>
      <c r="K182" s="27"/>
      <c r="L182" s="27"/>
      <c r="M182" s="28"/>
      <c r="N182" s="27"/>
    </row>
    <row r="183" spans="3:14">
      <c r="C183" s="27"/>
      <c r="D183" s="27"/>
      <c r="E183" s="27"/>
      <c r="F183" s="27"/>
      <c r="G183" s="28"/>
      <c r="J183" s="27"/>
      <c r="K183" s="27"/>
      <c r="L183" s="27"/>
      <c r="M183" s="28"/>
      <c r="N183" s="27"/>
    </row>
    <row r="184" spans="3:14">
      <c r="C184" s="27"/>
      <c r="D184" s="27"/>
      <c r="E184" s="27"/>
      <c r="F184" s="27"/>
      <c r="G184" s="28"/>
      <c r="J184" s="27"/>
      <c r="K184" s="27"/>
      <c r="L184" s="27"/>
      <c r="M184" s="28"/>
      <c r="N184" s="27"/>
    </row>
    <row r="185" spans="3:14">
      <c r="C185" s="27"/>
      <c r="D185" s="27"/>
      <c r="E185" s="27"/>
      <c r="F185" s="27"/>
      <c r="G185" s="28"/>
      <c r="J185" s="27"/>
      <c r="K185" s="27"/>
      <c r="L185" s="27"/>
      <c r="M185" s="28"/>
      <c r="N185" s="27"/>
    </row>
    <row r="186" spans="3:14">
      <c r="C186" s="27"/>
      <c r="D186" s="27"/>
      <c r="E186" s="27"/>
      <c r="F186" s="27"/>
      <c r="G186" s="28"/>
      <c r="J186" s="27"/>
      <c r="K186" s="27"/>
      <c r="L186" s="27"/>
      <c r="M186" s="28"/>
      <c r="N186" s="27"/>
    </row>
    <row r="187" spans="3:14">
      <c r="C187" s="27"/>
      <c r="D187" s="27"/>
      <c r="E187" s="27"/>
      <c r="F187" s="27"/>
      <c r="G187" s="28"/>
      <c r="J187" s="27"/>
      <c r="K187" s="27"/>
      <c r="L187" s="27"/>
      <c r="M187" s="28"/>
      <c r="N187" s="27"/>
    </row>
    <row r="188" spans="3:14">
      <c r="C188" s="27"/>
      <c r="D188" s="27"/>
      <c r="E188" s="27"/>
      <c r="F188" s="27"/>
      <c r="G188" s="28"/>
      <c r="J188" s="27"/>
      <c r="K188" s="27"/>
      <c r="L188" s="27"/>
      <c r="M188" s="28"/>
      <c r="N188" s="27"/>
    </row>
    <row r="189" spans="3:14">
      <c r="C189" s="27"/>
      <c r="D189" s="27"/>
      <c r="E189" s="27"/>
      <c r="F189" s="27"/>
      <c r="G189" s="28"/>
      <c r="J189" s="27"/>
      <c r="K189" s="27"/>
      <c r="L189" s="27"/>
      <c r="M189" s="28"/>
      <c r="N189" s="27"/>
    </row>
    <row r="190" spans="3:14">
      <c r="C190" s="27"/>
      <c r="D190" s="27"/>
      <c r="E190" s="27"/>
      <c r="F190" s="27"/>
      <c r="G190" s="28"/>
      <c r="J190" s="27"/>
      <c r="K190" s="27"/>
      <c r="L190" s="27"/>
      <c r="M190" s="28"/>
      <c r="N190" s="27"/>
    </row>
    <row r="191" spans="3:14">
      <c r="C191" s="27"/>
      <c r="D191" s="27"/>
      <c r="E191" s="27"/>
      <c r="F191" s="27"/>
      <c r="G191" s="28"/>
      <c r="J191" s="27"/>
      <c r="K191" s="27"/>
      <c r="L191" s="27"/>
      <c r="M191" s="28"/>
      <c r="N191" s="27"/>
    </row>
    <row r="192" spans="3:14">
      <c r="C192" s="27"/>
      <c r="D192" s="27"/>
      <c r="E192" s="27"/>
      <c r="F192" s="27"/>
      <c r="G192" s="28"/>
      <c r="J192" s="27"/>
      <c r="K192" s="27"/>
      <c r="L192" s="27"/>
      <c r="M192" s="28"/>
      <c r="N192" s="27"/>
    </row>
    <row r="193" spans="3:14">
      <c r="C193" s="27"/>
      <c r="D193" s="27"/>
      <c r="E193" s="27"/>
      <c r="F193" s="27"/>
      <c r="G193" s="28"/>
      <c r="J193" s="27"/>
      <c r="K193" s="27"/>
      <c r="L193" s="27"/>
      <c r="M193" s="28"/>
      <c r="N193" s="27"/>
    </row>
    <row r="194" spans="3:14">
      <c r="C194" s="27"/>
      <c r="D194" s="27"/>
      <c r="E194" s="27"/>
      <c r="F194" s="27"/>
      <c r="G194" s="28"/>
      <c r="J194" s="27"/>
      <c r="K194" s="27"/>
      <c r="L194" s="27"/>
      <c r="M194" s="28"/>
      <c r="N194" s="27"/>
    </row>
    <row r="195" spans="3:14">
      <c r="C195" s="27"/>
      <c r="D195" s="27"/>
      <c r="E195" s="27"/>
      <c r="F195" s="27"/>
      <c r="G195" s="28"/>
      <c r="J195" s="27"/>
      <c r="K195" s="27"/>
      <c r="L195" s="27"/>
      <c r="M195" s="28"/>
      <c r="N195" s="27"/>
    </row>
    <row r="196" spans="3:14">
      <c r="C196" s="27"/>
      <c r="D196" s="27"/>
      <c r="E196" s="27"/>
      <c r="F196" s="27"/>
      <c r="G196" s="28"/>
      <c r="J196" s="27"/>
      <c r="K196" s="27"/>
      <c r="L196" s="27"/>
      <c r="M196" s="28"/>
      <c r="N196" s="27"/>
    </row>
    <row r="197" spans="3:14">
      <c r="C197" s="27"/>
      <c r="D197" s="27"/>
      <c r="E197" s="27"/>
      <c r="F197" s="27"/>
      <c r="G197" s="28"/>
      <c r="J197" s="27"/>
      <c r="K197" s="27"/>
      <c r="L197" s="27"/>
      <c r="M197" s="28"/>
      <c r="N197" s="27"/>
    </row>
    <row r="198" spans="3:14">
      <c r="C198" s="27"/>
      <c r="D198" s="27"/>
      <c r="E198" s="27"/>
      <c r="F198" s="27"/>
      <c r="G198" s="28"/>
      <c r="J198" s="27"/>
      <c r="K198" s="27"/>
      <c r="L198" s="27"/>
      <c r="M198" s="28"/>
      <c r="N198" s="27"/>
    </row>
    <row r="199" spans="3:14">
      <c r="C199" s="27"/>
      <c r="D199" s="27"/>
      <c r="E199" s="27"/>
      <c r="F199" s="27"/>
      <c r="G199" s="28"/>
      <c r="J199" s="27"/>
      <c r="K199" s="27"/>
      <c r="L199" s="27"/>
      <c r="M199" s="28"/>
      <c r="N199" s="27"/>
    </row>
    <row r="200" spans="3:14">
      <c r="C200" s="27"/>
      <c r="D200" s="27"/>
      <c r="E200" s="27"/>
      <c r="F200" s="27"/>
      <c r="G200" s="28"/>
      <c r="J200" s="27"/>
      <c r="K200" s="27"/>
      <c r="L200" s="27"/>
      <c r="M200" s="28"/>
      <c r="N200" s="27"/>
    </row>
    <row r="201" spans="3:14">
      <c r="C201" s="27"/>
      <c r="D201" s="27"/>
      <c r="E201" s="27"/>
      <c r="F201" s="27"/>
      <c r="G201" s="28"/>
      <c r="J201" s="27"/>
      <c r="K201" s="27"/>
      <c r="L201" s="27"/>
      <c r="M201" s="28"/>
      <c r="N201" s="27"/>
    </row>
    <row r="202" spans="3:14">
      <c r="C202" s="27"/>
      <c r="D202" s="27"/>
      <c r="E202" s="27"/>
      <c r="F202" s="27"/>
      <c r="G202" s="28"/>
      <c r="J202" s="27"/>
      <c r="K202" s="27"/>
      <c r="L202" s="27"/>
      <c r="M202" s="28"/>
      <c r="N202" s="27"/>
    </row>
    <row r="203" spans="3:14">
      <c r="C203" s="27"/>
      <c r="D203" s="27"/>
      <c r="E203" s="27"/>
      <c r="F203" s="27"/>
      <c r="G203" s="28"/>
      <c r="J203" s="27"/>
      <c r="K203" s="27"/>
      <c r="L203" s="27"/>
      <c r="M203" s="28"/>
      <c r="N203" s="27"/>
    </row>
    <row r="204" spans="3:14">
      <c r="C204" s="27"/>
      <c r="D204" s="27"/>
      <c r="E204" s="27"/>
      <c r="F204" s="27"/>
      <c r="G204" s="28"/>
      <c r="J204" s="27"/>
      <c r="K204" s="27"/>
      <c r="L204" s="27"/>
      <c r="M204" s="28"/>
      <c r="N204" s="27"/>
    </row>
    <row r="205" spans="3:14">
      <c r="C205" s="27"/>
      <c r="D205" s="27"/>
      <c r="E205" s="27"/>
      <c r="F205" s="27"/>
      <c r="G205" s="28"/>
      <c r="J205" s="27"/>
      <c r="K205" s="27"/>
      <c r="L205" s="27"/>
      <c r="M205" s="28"/>
      <c r="N205" s="27"/>
    </row>
    <row r="206" spans="3:14">
      <c r="C206" s="27"/>
      <c r="D206" s="27"/>
      <c r="E206" s="27"/>
      <c r="F206" s="27"/>
      <c r="G206" s="28"/>
      <c r="J206" s="27"/>
      <c r="K206" s="27"/>
      <c r="L206" s="27"/>
      <c r="M206" s="28"/>
      <c r="N206" s="27"/>
    </row>
    <row r="207" spans="3:14">
      <c r="C207" s="27"/>
      <c r="D207" s="27"/>
      <c r="E207" s="27"/>
      <c r="F207" s="27"/>
      <c r="G207" s="28"/>
      <c r="J207" s="27"/>
      <c r="K207" s="27"/>
      <c r="L207" s="27"/>
      <c r="M207" s="28"/>
      <c r="N207" s="27"/>
    </row>
    <row r="208" spans="3:14">
      <c r="C208" s="27"/>
      <c r="D208" s="27"/>
      <c r="E208" s="27"/>
      <c r="F208" s="27"/>
      <c r="G208" s="28"/>
      <c r="J208" s="27"/>
      <c r="K208" s="27"/>
      <c r="L208" s="27"/>
      <c r="M208" s="28"/>
      <c r="N208" s="27"/>
    </row>
    <row r="209" spans="3:14">
      <c r="C209" s="27"/>
      <c r="D209" s="27"/>
      <c r="E209" s="27"/>
      <c r="F209" s="27"/>
      <c r="G209" s="28"/>
      <c r="J209" s="27"/>
      <c r="K209" s="27"/>
      <c r="L209" s="27"/>
      <c r="M209" s="28"/>
      <c r="N209" s="27"/>
    </row>
    <row r="210" spans="3:14">
      <c r="C210" s="27"/>
      <c r="D210" s="27"/>
      <c r="E210" s="27"/>
      <c r="F210" s="27"/>
      <c r="G210" s="28"/>
      <c r="J210" s="27"/>
      <c r="K210" s="27"/>
      <c r="L210" s="27"/>
      <c r="M210" s="28"/>
      <c r="N210" s="27"/>
    </row>
    <row r="211" spans="3:14">
      <c r="C211" s="27"/>
      <c r="D211" s="27"/>
      <c r="E211" s="27"/>
      <c r="F211" s="27"/>
      <c r="G211" s="28"/>
      <c r="J211" s="27"/>
      <c r="K211" s="27"/>
      <c r="L211" s="27"/>
      <c r="M211" s="28"/>
      <c r="N211" s="27"/>
    </row>
    <row r="212" spans="3:14">
      <c r="C212" s="27"/>
      <c r="D212" s="27"/>
      <c r="E212" s="27"/>
      <c r="F212" s="27"/>
      <c r="G212" s="28"/>
      <c r="J212" s="27"/>
      <c r="K212" s="27"/>
      <c r="L212" s="27"/>
      <c r="M212" s="28"/>
      <c r="N212" s="27"/>
    </row>
    <row r="213" spans="3:14">
      <c r="C213" s="27"/>
      <c r="D213" s="27"/>
      <c r="E213" s="27"/>
      <c r="F213" s="27"/>
      <c r="G213" s="28"/>
      <c r="J213" s="27"/>
      <c r="K213" s="27"/>
      <c r="L213" s="27"/>
      <c r="M213" s="28"/>
      <c r="N213" s="27"/>
    </row>
    <row r="214" spans="3:14">
      <c r="C214" s="27"/>
      <c r="D214" s="27"/>
      <c r="E214" s="27"/>
      <c r="F214" s="27"/>
      <c r="G214" s="28"/>
      <c r="J214" s="27"/>
      <c r="K214" s="27"/>
      <c r="L214" s="27"/>
      <c r="M214" s="28"/>
      <c r="N214" s="27"/>
    </row>
    <row r="215" spans="3:14">
      <c r="C215" s="27"/>
      <c r="D215" s="27"/>
      <c r="E215" s="27"/>
      <c r="F215" s="27"/>
      <c r="G215" s="28"/>
      <c r="J215" s="27"/>
      <c r="K215" s="27"/>
      <c r="L215" s="27"/>
      <c r="M215" s="28"/>
      <c r="N215" s="27"/>
    </row>
    <row r="216" spans="3:14">
      <c r="C216" s="27"/>
      <c r="D216" s="27"/>
      <c r="E216" s="27"/>
      <c r="F216" s="27"/>
      <c r="G216" s="28"/>
      <c r="J216" s="27"/>
      <c r="K216" s="27"/>
      <c r="L216" s="27"/>
      <c r="M216" s="28"/>
      <c r="N216" s="27"/>
    </row>
    <row r="217" spans="3:14">
      <c r="C217" s="27"/>
      <c r="D217" s="27"/>
      <c r="E217" s="27"/>
      <c r="F217" s="27"/>
      <c r="G217" s="28"/>
      <c r="J217" s="27"/>
      <c r="K217" s="27"/>
      <c r="L217" s="27"/>
      <c r="M217" s="28"/>
      <c r="N217" s="27"/>
    </row>
    <row r="218" spans="3:14">
      <c r="C218" s="27"/>
      <c r="D218" s="27"/>
      <c r="E218" s="27"/>
      <c r="F218" s="27"/>
      <c r="G218" s="28"/>
      <c r="J218" s="27"/>
      <c r="K218" s="27"/>
      <c r="L218" s="27"/>
      <c r="M218" s="28"/>
      <c r="N218" s="27"/>
    </row>
    <row r="219" spans="3:14">
      <c r="C219" s="27"/>
      <c r="D219" s="27"/>
      <c r="E219" s="27"/>
      <c r="F219" s="27"/>
      <c r="G219" s="28"/>
      <c r="J219" s="27"/>
      <c r="K219" s="27"/>
      <c r="L219" s="27"/>
      <c r="M219" s="28"/>
      <c r="N219" s="27"/>
    </row>
    <row r="220" spans="3:14">
      <c r="C220" s="27"/>
      <c r="D220" s="27"/>
      <c r="E220" s="27"/>
      <c r="F220" s="27"/>
      <c r="G220" s="28"/>
      <c r="J220" s="27"/>
      <c r="K220" s="27"/>
      <c r="L220" s="27"/>
      <c r="M220" s="28"/>
      <c r="N220" s="27"/>
    </row>
    <row r="221" spans="3:14">
      <c r="C221" s="27"/>
      <c r="D221" s="27"/>
      <c r="E221" s="27"/>
      <c r="F221" s="27"/>
      <c r="G221" s="28"/>
      <c r="J221" s="27"/>
      <c r="K221" s="27"/>
      <c r="L221" s="27"/>
      <c r="M221" s="28"/>
      <c r="N221" s="27"/>
    </row>
    <row r="222" spans="3:14">
      <c r="C222" s="27"/>
      <c r="D222" s="27"/>
      <c r="E222" s="27"/>
      <c r="F222" s="27"/>
      <c r="G222" s="28"/>
      <c r="J222" s="27"/>
      <c r="K222" s="27"/>
      <c r="L222" s="27"/>
      <c r="M222" s="28"/>
      <c r="N222" s="27"/>
    </row>
    <row r="223" spans="3:14">
      <c r="C223" s="27"/>
      <c r="D223" s="27"/>
      <c r="E223" s="27"/>
      <c r="F223" s="27"/>
      <c r="G223" s="28"/>
      <c r="J223" s="27"/>
      <c r="K223" s="27"/>
      <c r="L223" s="27"/>
      <c r="M223" s="28"/>
      <c r="N223" s="27"/>
    </row>
    <row r="224" spans="3:14">
      <c r="C224" s="27"/>
      <c r="D224" s="27"/>
      <c r="E224" s="27"/>
      <c r="F224" s="27"/>
      <c r="G224" s="28"/>
      <c r="J224" s="27"/>
      <c r="K224" s="27"/>
      <c r="L224" s="27"/>
      <c r="M224" s="28"/>
      <c r="N224" s="27"/>
    </row>
    <row r="225" spans="3:14">
      <c r="C225" s="27"/>
      <c r="D225" s="27"/>
      <c r="E225" s="27"/>
      <c r="F225" s="27"/>
      <c r="G225" s="28"/>
      <c r="J225" s="27"/>
      <c r="K225" s="27"/>
      <c r="L225" s="27"/>
      <c r="M225" s="28"/>
      <c r="N225" s="27"/>
    </row>
    <row r="226" spans="3:14">
      <c r="C226" s="27"/>
      <c r="D226" s="27"/>
      <c r="E226" s="27"/>
      <c r="F226" s="27"/>
      <c r="G226" s="28"/>
      <c r="J226" s="27"/>
      <c r="K226" s="27"/>
      <c r="L226" s="27"/>
      <c r="M226" s="28"/>
      <c r="N226" s="27"/>
    </row>
    <row r="227" spans="3:14">
      <c r="C227" s="27"/>
      <c r="D227" s="27"/>
      <c r="E227" s="27"/>
      <c r="F227" s="27"/>
      <c r="G227" s="28"/>
      <c r="J227" s="27"/>
      <c r="K227" s="27"/>
      <c r="L227" s="27"/>
      <c r="M227" s="28"/>
      <c r="N227" s="27"/>
    </row>
    <row r="228" spans="3:14">
      <c r="C228" s="27"/>
      <c r="D228" s="27"/>
      <c r="E228" s="27"/>
      <c r="F228" s="27"/>
      <c r="G228" s="28"/>
      <c r="J228" s="27"/>
      <c r="K228" s="27"/>
      <c r="L228" s="27"/>
      <c r="M228" s="28"/>
      <c r="N228" s="27"/>
    </row>
    <row r="229" spans="3:14">
      <c r="C229" s="27"/>
      <c r="D229" s="27"/>
      <c r="E229" s="27"/>
      <c r="F229" s="27"/>
      <c r="G229" s="28"/>
      <c r="J229" s="27"/>
      <c r="K229" s="27"/>
      <c r="L229" s="27"/>
      <c r="M229" s="28"/>
      <c r="N229" s="27"/>
    </row>
    <row r="230" spans="3:14">
      <c r="C230" s="27"/>
      <c r="D230" s="27"/>
      <c r="E230" s="27"/>
      <c r="F230" s="27"/>
      <c r="G230" s="28"/>
      <c r="J230" s="27"/>
      <c r="K230" s="27"/>
      <c r="L230" s="27"/>
      <c r="M230" s="28"/>
      <c r="N230" s="27"/>
    </row>
    <row r="231" spans="3:14">
      <c r="C231" s="27"/>
      <c r="D231" s="27"/>
      <c r="E231" s="27"/>
      <c r="F231" s="27"/>
      <c r="G231" s="28"/>
      <c r="J231" s="27"/>
      <c r="K231" s="27"/>
      <c r="L231" s="27"/>
      <c r="M231" s="28"/>
      <c r="N231" s="27"/>
    </row>
    <row r="232" spans="3:14">
      <c r="C232" s="27"/>
      <c r="D232" s="27"/>
      <c r="E232" s="27"/>
      <c r="F232" s="27"/>
      <c r="G232" s="28"/>
      <c r="J232" s="27"/>
      <c r="K232" s="27"/>
      <c r="L232" s="27"/>
      <c r="M232" s="28"/>
      <c r="N232" s="27"/>
    </row>
    <row r="233" spans="3:14">
      <c r="C233" s="27"/>
      <c r="D233" s="27"/>
      <c r="E233" s="27"/>
      <c r="F233" s="27"/>
      <c r="G233" s="28"/>
      <c r="J233" s="27"/>
      <c r="K233" s="27"/>
      <c r="L233" s="27"/>
      <c r="M233" s="28"/>
      <c r="N233" s="27"/>
    </row>
    <row r="234" spans="3:14">
      <c r="C234" s="27"/>
      <c r="D234" s="27"/>
      <c r="E234" s="27"/>
      <c r="F234" s="27"/>
      <c r="G234" s="28"/>
      <c r="J234" s="27"/>
      <c r="K234" s="27"/>
      <c r="L234" s="27"/>
      <c r="M234" s="28"/>
      <c r="N234" s="27"/>
    </row>
    <row r="235" spans="3:14">
      <c r="C235" s="27"/>
      <c r="D235" s="27"/>
      <c r="E235" s="27"/>
      <c r="F235" s="27"/>
      <c r="G235" s="28"/>
      <c r="J235" s="27"/>
      <c r="K235" s="27"/>
      <c r="L235" s="27"/>
      <c r="M235" s="28"/>
      <c r="N235" s="27"/>
    </row>
    <row r="236" spans="3:14">
      <c r="C236" s="27"/>
      <c r="D236" s="27"/>
      <c r="E236" s="27"/>
      <c r="F236" s="27"/>
      <c r="G236" s="28"/>
      <c r="J236" s="27"/>
      <c r="K236" s="27"/>
      <c r="L236" s="27"/>
      <c r="M236" s="28"/>
      <c r="N236" s="27"/>
    </row>
    <row r="237" spans="3:14">
      <c r="C237" s="27"/>
      <c r="D237" s="27"/>
      <c r="E237" s="27"/>
      <c r="F237" s="27"/>
      <c r="G237" s="28"/>
      <c r="J237" s="27"/>
      <c r="K237" s="27"/>
      <c r="L237" s="27"/>
      <c r="M237" s="28"/>
      <c r="N237" s="27"/>
    </row>
    <row r="238" spans="3:14">
      <c r="C238" s="27"/>
      <c r="D238" s="27"/>
      <c r="E238" s="27"/>
      <c r="F238" s="27"/>
      <c r="G238" s="28"/>
      <c r="J238" s="27"/>
      <c r="K238" s="27"/>
      <c r="L238" s="27"/>
      <c r="M238" s="28"/>
      <c r="N238" s="27"/>
    </row>
    <row r="239" spans="3:14">
      <c r="C239" s="27"/>
      <c r="D239" s="27"/>
      <c r="E239" s="27"/>
      <c r="F239" s="27"/>
      <c r="G239" s="28"/>
      <c r="J239" s="27"/>
      <c r="K239" s="27"/>
      <c r="L239" s="27"/>
      <c r="M239" s="28"/>
      <c r="N239" s="27"/>
    </row>
    <row r="240" spans="3:14">
      <c r="C240" s="27"/>
      <c r="D240" s="27"/>
      <c r="E240" s="27"/>
      <c r="F240" s="27"/>
      <c r="G240" s="28"/>
      <c r="J240" s="27"/>
      <c r="K240" s="27"/>
      <c r="L240" s="27"/>
      <c r="M240" s="28"/>
      <c r="N240" s="27"/>
    </row>
    <row r="241" spans="3:14">
      <c r="C241" s="27"/>
      <c r="D241" s="27"/>
      <c r="E241" s="27"/>
      <c r="F241" s="27"/>
      <c r="G241" s="28"/>
      <c r="J241" s="27"/>
      <c r="K241" s="27"/>
      <c r="L241" s="27"/>
      <c r="M241" s="28"/>
      <c r="N241" s="27"/>
    </row>
    <row r="242" spans="3:14">
      <c r="C242" s="27"/>
      <c r="D242" s="27"/>
      <c r="E242" s="27"/>
      <c r="F242" s="27"/>
      <c r="G242" s="28"/>
      <c r="J242" s="27"/>
      <c r="K242" s="27"/>
      <c r="L242" s="27"/>
      <c r="M242" s="28"/>
      <c r="N242" s="27"/>
    </row>
    <row r="243" spans="3:14">
      <c r="C243" s="27"/>
      <c r="D243" s="27"/>
      <c r="E243" s="27"/>
      <c r="F243" s="27"/>
      <c r="G243" s="28"/>
      <c r="J243" s="27"/>
      <c r="K243" s="27"/>
      <c r="L243" s="27"/>
      <c r="M243" s="28"/>
      <c r="N243" s="27"/>
    </row>
    <row r="244" spans="3:14">
      <c r="C244" s="27"/>
      <c r="D244" s="27"/>
      <c r="E244" s="27"/>
      <c r="F244" s="27"/>
      <c r="G244" s="28"/>
      <c r="J244" s="27"/>
      <c r="K244" s="27"/>
      <c r="L244" s="27"/>
      <c r="M244" s="28"/>
      <c r="N244" s="27"/>
    </row>
    <row r="245" spans="3:14">
      <c r="C245" s="27"/>
      <c r="D245" s="27"/>
      <c r="E245" s="27"/>
      <c r="F245" s="27"/>
      <c r="G245" s="28"/>
      <c r="J245" s="27"/>
      <c r="K245" s="27"/>
      <c r="L245" s="27"/>
      <c r="M245" s="28"/>
      <c r="N245" s="27"/>
    </row>
    <row r="246" spans="3:14">
      <c r="C246" s="27"/>
      <c r="D246" s="27"/>
      <c r="E246" s="27"/>
      <c r="F246" s="27"/>
      <c r="G246" s="28"/>
      <c r="J246" s="27"/>
      <c r="K246" s="27"/>
      <c r="L246" s="27"/>
      <c r="M246" s="28"/>
      <c r="N246" s="27"/>
    </row>
    <row r="247" spans="3:14">
      <c r="C247" s="27"/>
      <c r="D247" s="27"/>
      <c r="E247" s="27"/>
      <c r="F247" s="27"/>
      <c r="G247" s="28"/>
      <c r="J247" s="27"/>
      <c r="K247" s="27"/>
      <c r="L247" s="27"/>
      <c r="M247" s="28"/>
      <c r="N247" s="27"/>
    </row>
    <row r="248" spans="3:14">
      <c r="C248" s="27"/>
      <c r="D248" s="27"/>
      <c r="E248" s="27"/>
      <c r="F248" s="27"/>
      <c r="G248" s="28"/>
      <c r="J248" s="27"/>
      <c r="K248" s="27"/>
      <c r="L248" s="27"/>
      <c r="M248" s="28"/>
      <c r="N248" s="27"/>
    </row>
    <row r="249" spans="3:14">
      <c r="C249" s="27"/>
      <c r="D249" s="27"/>
      <c r="E249" s="27"/>
      <c r="F249" s="27"/>
      <c r="G249" s="28"/>
      <c r="J249" s="27"/>
      <c r="K249" s="27"/>
      <c r="L249" s="27"/>
      <c r="M249" s="28"/>
      <c r="N249" s="27"/>
    </row>
    <row r="250" spans="3:14">
      <c r="C250" s="27"/>
      <c r="D250" s="27"/>
      <c r="E250" s="27"/>
      <c r="F250" s="27"/>
      <c r="G250" s="28"/>
      <c r="J250" s="27"/>
      <c r="K250" s="27"/>
      <c r="L250" s="27"/>
      <c r="M250" s="28"/>
      <c r="N250" s="27"/>
    </row>
    <row r="251" spans="3:14">
      <c r="C251" s="27"/>
      <c r="D251" s="27"/>
      <c r="E251" s="27"/>
      <c r="F251" s="27"/>
      <c r="G251" s="28"/>
      <c r="J251" s="27"/>
      <c r="K251" s="27"/>
      <c r="L251" s="27"/>
      <c r="M251" s="28"/>
      <c r="N251" s="27"/>
    </row>
    <row r="252" spans="3:14">
      <c r="C252" s="27"/>
      <c r="D252" s="27"/>
      <c r="E252" s="27"/>
      <c r="F252" s="27"/>
      <c r="G252" s="28"/>
      <c r="J252" s="27"/>
      <c r="K252" s="27"/>
      <c r="L252" s="27"/>
      <c r="M252" s="28"/>
      <c r="N252" s="27"/>
    </row>
    <row r="253" spans="3:14">
      <c r="C253" s="27"/>
      <c r="D253" s="27"/>
      <c r="E253" s="27"/>
      <c r="F253" s="27"/>
      <c r="G253" s="28"/>
      <c r="J253" s="27"/>
      <c r="K253" s="27"/>
      <c r="L253" s="27"/>
      <c r="M253" s="28"/>
      <c r="N253" s="27"/>
    </row>
    <row r="254" spans="3:14">
      <c r="C254" s="27"/>
      <c r="D254" s="27"/>
      <c r="E254" s="27"/>
      <c r="F254" s="27"/>
      <c r="G254" s="28"/>
      <c r="J254" s="27"/>
      <c r="K254" s="27"/>
      <c r="L254" s="27"/>
      <c r="M254" s="28"/>
      <c r="N254" s="27"/>
    </row>
    <row r="255" spans="3:14">
      <c r="C255" s="27"/>
      <c r="D255" s="27"/>
      <c r="E255" s="27"/>
      <c r="F255" s="27"/>
      <c r="G255" s="28"/>
      <c r="J255" s="27"/>
      <c r="K255" s="27"/>
      <c r="L255" s="27"/>
      <c r="M255" s="28"/>
      <c r="N255" s="27"/>
    </row>
    <row r="256" spans="3:14">
      <c r="C256" s="27"/>
      <c r="D256" s="27"/>
      <c r="E256" s="27"/>
      <c r="F256" s="27"/>
      <c r="G256" s="28"/>
      <c r="J256" s="27"/>
      <c r="K256" s="27"/>
      <c r="L256" s="27"/>
      <c r="M256" s="28"/>
      <c r="N256" s="27"/>
    </row>
    <row r="257" spans="3:14">
      <c r="C257" s="27"/>
      <c r="D257" s="27"/>
      <c r="E257" s="27"/>
      <c r="F257" s="27"/>
      <c r="G257" s="28"/>
      <c r="J257" s="27"/>
      <c r="K257" s="27"/>
      <c r="L257" s="27"/>
      <c r="M257" s="28"/>
      <c r="N257" s="27"/>
    </row>
    <row r="258" spans="3:14">
      <c r="C258" s="27"/>
      <c r="D258" s="27"/>
      <c r="E258" s="27"/>
      <c r="F258" s="27"/>
      <c r="G258" s="28"/>
      <c r="J258" s="27"/>
      <c r="K258" s="27"/>
      <c r="L258" s="27"/>
      <c r="M258" s="28"/>
      <c r="N258" s="27"/>
    </row>
    <row r="259" spans="3:14">
      <c r="C259" s="27"/>
      <c r="D259" s="27"/>
      <c r="E259" s="27"/>
      <c r="F259" s="27"/>
      <c r="G259" s="28"/>
      <c r="J259" s="27"/>
      <c r="K259" s="27"/>
      <c r="L259" s="27"/>
      <c r="M259" s="28"/>
      <c r="N259" s="27"/>
    </row>
    <row r="260" spans="3:14">
      <c r="C260" s="27"/>
      <c r="D260" s="27"/>
      <c r="E260" s="27"/>
      <c r="F260" s="27"/>
      <c r="G260" s="28"/>
      <c r="J260" s="27"/>
      <c r="K260" s="27"/>
      <c r="L260" s="27"/>
      <c r="M260" s="28"/>
      <c r="N260" s="27"/>
    </row>
    <row r="261" spans="3:14">
      <c r="C261" s="27"/>
      <c r="D261" s="27"/>
      <c r="E261" s="27"/>
      <c r="F261" s="27"/>
      <c r="G261" s="28"/>
      <c r="J261" s="27"/>
      <c r="K261" s="27"/>
      <c r="L261" s="27"/>
      <c r="M261" s="28"/>
      <c r="N261" s="27"/>
    </row>
    <row r="262" spans="3:14">
      <c r="C262" s="27"/>
      <c r="D262" s="27"/>
      <c r="E262" s="27"/>
      <c r="F262" s="27"/>
      <c r="G262" s="28"/>
      <c r="J262" s="27"/>
      <c r="K262" s="27"/>
      <c r="L262" s="27"/>
      <c r="M262" s="28"/>
      <c r="N262" s="27"/>
    </row>
    <row r="263" spans="3:14">
      <c r="C263" s="27"/>
      <c r="D263" s="27"/>
      <c r="E263" s="27"/>
      <c r="F263" s="27"/>
      <c r="G263" s="28"/>
      <c r="J263" s="27"/>
      <c r="K263" s="27"/>
      <c r="L263" s="27"/>
      <c r="M263" s="28"/>
      <c r="N263" s="27"/>
    </row>
    <row r="264" spans="3:14">
      <c r="C264" s="27"/>
      <c r="D264" s="27"/>
      <c r="E264" s="27"/>
      <c r="F264" s="27"/>
      <c r="G264" s="28"/>
      <c r="J264" s="27"/>
      <c r="K264" s="27"/>
      <c r="L264" s="27"/>
      <c r="M264" s="28"/>
      <c r="N264" s="27"/>
    </row>
    <row r="265" spans="3:14">
      <c r="C265" s="27"/>
      <c r="D265" s="27"/>
      <c r="E265" s="27"/>
      <c r="F265" s="27"/>
      <c r="G265" s="28"/>
      <c r="J265" s="27"/>
      <c r="K265" s="27"/>
      <c r="L265" s="27"/>
      <c r="M265" s="28"/>
      <c r="N265" s="27"/>
    </row>
    <row r="266" spans="3:14">
      <c r="C266" s="27"/>
      <c r="D266" s="27"/>
      <c r="E266" s="27"/>
      <c r="F266" s="27"/>
      <c r="G266" s="28"/>
      <c r="J266" s="27"/>
      <c r="K266" s="27"/>
      <c r="L266" s="27"/>
      <c r="M266" s="28"/>
      <c r="N266" s="27"/>
    </row>
    <row r="267" spans="3:14">
      <c r="C267" s="27"/>
      <c r="D267" s="27"/>
      <c r="E267" s="27"/>
      <c r="F267" s="27"/>
      <c r="G267" s="28"/>
      <c r="J267" s="27"/>
      <c r="K267" s="27"/>
      <c r="L267" s="27"/>
      <c r="M267" s="28"/>
      <c r="N267" s="27"/>
    </row>
    <row r="268" spans="3:14">
      <c r="C268" s="27"/>
      <c r="D268" s="27"/>
      <c r="E268" s="27"/>
      <c r="F268" s="27"/>
      <c r="G268" s="28"/>
      <c r="J268" s="27"/>
      <c r="K268" s="27"/>
      <c r="L268" s="27"/>
      <c r="M268" s="28"/>
      <c r="N268" s="27"/>
    </row>
    <row r="269" spans="3:14">
      <c r="C269" s="27"/>
      <c r="D269" s="27"/>
      <c r="E269" s="27"/>
      <c r="F269" s="27"/>
      <c r="G269" s="28"/>
      <c r="J269" s="27"/>
      <c r="K269" s="27"/>
      <c r="L269" s="27"/>
      <c r="M269" s="28"/>
      <c r="N269" s="27"/>
    </row>
    <row r="270" spans="3:14">
      <c r="C270" s="27"/>
      <c r="D270" s="27"/>
      <c r="E270" s="27"/>
      <c r="F270" s="27"/>
      <c r="G270" s="28"/>
      <c r="J270" s="27"/>
      <c r="K270" s="27"/>
      <c r="L270" s="27"/>
      <c r="M270" s="28"/>
      <c r="N270" s="27"/>
    </row>
    <row r="271" spans="3:14">
      <c r="C271" s="27"/>
      <c r="D271" s="27"/>
      <c r="E271" s="27"/>
      <c r="F271" s="27"/>
      <c r="G271" s="28"/>
      <c r="J271" s="27"/>
      <c r="K271" s="27"/>
      <c r="L271" s="27"/>
      <c r="M271" s="28"/>
      <c r="N271" s="27"/>
    </row>
    <row r="272" spans="3:14">
      <c r="C272" s="27"/>
      <c r="D272" s="27"/>
      <c r="E272" s="27"/>
      <c r="F272" s="27"/>
      <c r="G272" s="28"/>
      <c r="J272" s="27"/>
      <c r="K272" s="27"/>
      <c r="L272" s="27"/>
      <c r="M272" s="28"/>
      <c r="N272" s="27"/>
    </row>
    <row r="273" spans="3:14">
      <c r="C273" s="27"/>
      <c r="D273" s="27"/>
      <c r="E273" s="27"/>
      <c r="F273" s="27"/>
      <c r="G273" s="28"/>
      <c r="J273" s="27"/>
      <c r="K273" s="27"/>
      <c r="L273" s="27"/>
      <c r="M273" s="28"/>
      <c r="N273" s="27"/>
    </row>
    <row r="274" spans="3:14">
      <c r="C274" s="27"/>
      <c r="D274" s="27"/>
      <c r="E274" s="27"/>
      <c r="F274" s="27"/>
      <c r="G274" s="28"/>
      <c r="J274" s="27"/>
      <c r="K274" s="27"/>
      <c r="L274" s="27"/>
      <c r="M274" s="28"/>
      <c r="N274" s="27"/>
    </row>
    <row r="275" spans="3:14">
      <c r="C275" s="27"/>
      <c r="D275" s="27"/>
      <c r="E275" s="27"/>
      <c r="F275" s="27"/>
      <c r="G275" s="28"/>
      <c r="J275" s="27"/>
      <c r="K275" s="27"/>
      <c r="L275" s="27"/>
      <c r="M275" s="28"/>
      <c r="N275" s="27"/>
    </row>
    <row r="276" spans="3:14">
      <c r="C276" s="27"/>
      <c r="D276" s="27"/>
      <c r="E276" s="27"/>
      <c r="F276" s="27"/>
      <c r="G276" s="28"/>
      <c r="J276" s="27"/>
      <c r="K276" s="27"/>
      <c r="L276" s="27"/>
      <c r="M276" s="28"/>
      <c r="N276" s="27"/>
    </row>
    <row r="277" spans="3:14">
      <c r="C277" s="27"/>
      <c r="D277" s="27"/>
      <c r="E277" s="27"/>
      <c r="F277" s="27"/>
      <c r="G277" s="28"/>
      <c r="J277" s="27"/>
      <c r="K277" s="27"/>
      <c r="L277" s="27"/>
      <c r="M277" s="28"/>
      <c r="N277" s="27"/>
    </row>
    <row r="278" spans="3:14">
      <c r="C278" s="27"/>
      <c r="D278" s="27"/>
      <c r="E278" s="27"/>
      <c r="F278" s="27"/>
      <c r="G278" s="28"/>
      <c r="J278" s="27"/>
      <c r="K278" s="27"/>
      <c r="L278" s="27"/>
      <c r="M278" s="28"/>
      <c r="N278" s="27"/>
    </row>
    <row r="279" spans="3:14">
      <c r="C279" s="27"/>
      <c r="D279" s="27"/>
      <c r="E279" s="27"/>
      <c r="F279" s="27"/>
      <c r="G279" s="28"/>
      <c r="J279" s="27"/>
      <c r="K279" s="27"/>
      <c r="L279" s="27"/>
      <c r="M279" s="28"/>
      <c r="N279" s="27"/>
    </row>
    <row r="280" spans="3:14">
      <c r="C280" s="27"/>
      <c r="D280" s="27"/>
      <c r="E280" s="27"/>
      <c r="F280" s="27"/>
      <c r="G280" s="28"/>
      <c r="J280" s="27"/>
      <c r="K280" s="27"/>
      <c r="L280" s="27"/>
      <c r="M280" s="28"/>
      <c r="N280" s="27"/>
    </row>
    <row r="281" spans="3:14">
      <c r="C281" s="27"/>
      <c r="D281" s="27"/>
      <c r="E281" s="27"/>
      <c r="F281" s="27"/>
      <c r="G281" s="28"/>
      <c r="J281" s="27"/>
      <c r="K281" s="27"/>
      <c r="L281" s="27"/>
      <c r="M281" s="28"/>
      <c r="N281" s="27"/>
    </row>
    <row r="282" spans="3:14">
      <c r="C282" s="27"/>
      <c r="D282" s="27"/>
      <c r="E282" s="27"/>
      <c r="F282" s="27"/>
      <c r="G282" s="28"/>
      <c r="J282" s="27"/>
      <c r="K282" s="27"/>
      <c r="L282" s="27"/>
      <c r="M282" s="28"/>
      <c r="N282" s="27"/>
    </row>
    <row r="283" spans="3:14">
      <c r="C283" s="27"/>
      <c r="D283" s="27"/>
      <c r="E283" s="27"/>
      <c r="F283" s="27"/>
      <c r="G283" s="28"/>
      <c r="J283" s="27"/>
      <c r="K283" s="27"/>
      <c r="L283" s="27"/>
      <c r="M283" s="28"/>
      <c r="N283" s="27"/>
    </row>
    <row r="284" spans="3:14">
      <c r="C284" s="27"/>
      <c r="D284" s="27"/>
      <c r="E284" s="27"/>
      <c r="F284" s="27"/>
      <c r="G284" s="28"/>
      <c r="J284" s="27"/>
      <c r="K284" s="27"/>
      <c r="L284" s="27"/>
      <c r="M284" s="28"/>
      <c r="N284" s="27"/>
    </row>
    <row r="285" spans="3:14">
      <c r="C285" s="27"/>
      <c r="D285" s="27"/>
      <c r="E285" s="27"/>
      <c r="F285" s="27"/>
      <c r="G285" s="28"/>
      <c r="J285" s="27"/>
      <c r="K285" s="27"/>
      <c r="L285" s="27"/>
      <c r="M285" s="28"/>
      <c r="N285" s="27"/>
    </row>
    <row r="286" spans="3:14">
      <c r="C286" s="27"/>
      <c r="D286" s="27"/>
      <c r="E286" s="27"/>
      <c r="F286" s="27"/>
      <c r="G286" s="28"/>
      <c r="J286" s="27"/>
      <c r="K286" s="27"/>
      <c r="L286" s="27"/>
      <c r="M286" s="28"/>
      <c r="N286" s="27"/>
    </row>
    <row r="287" spans="3:14">
      <c r="C287" s="27"/>
      <c r="D287" s="27"/>
      <c r="E287" s="27"/>
      <c r="F287" s="27"/>
      <c r="G287" s="28"/>
      <c r="J287" s="27"/>
      <c r="K287" s="27"/>
      <c r="L287" s="27"/>
      <c r="M287" s="28"/>
      <c r="N287" s="27"/>
    </row>
    <row r="288" spans="3:14">
      <c r="C288" s="27"/>
      <c r="D288" s="27"/>
      <c r="E288" s="27"/>
      <c r="F288" s="27"/>
      <c r="G288" s="28"/>
      <c r="J288" s="27"/>
      <c r="K288" s="27"/>
      <c r="L288" s="27"/>
      <c r="M288" s="28"/>
      <c r="N288" s="27"/>
    </row>
    <row r="289" spans="3:14">
      <c r="C289" s="27"/>
      <c r="D289" s="27"/>
      <c r="E289" s="27"/>
      <c r="F289" s="27"/>
      <c r="G289" s="28"/>
      <c r="J289" s="27"/>
      <c r="K289" s="27"/>
      <c r="L289" s="27"/>
      <c r="M289" s="28"/>
      <c r="N289" s="27"/>
    </row>
    <row r="290" spans="3:14">
      <c r="C290" s="27"/>
      <c r="D290" s="27"/>
      <c r="E290" s="27"/>
      <c r="F290" s="27"/>
      <c r="G290" s="28"/>
      <c r="J290" s="27"/>
      <c r="K290" s="27"/>
      <c r="L290" s="27"/>
      <c r="M290" s="28"/>
      <c r="N290" s="27"/>
    </row>
    <row r="291" spans="3:14">
      <c r="C291" s="27"/>
      <c r="D291" s="27"/>
      <c r="E291" s="27"/>
      <c r="F291" s="27"/>
      <c r="G291" s="28"/>
      <c r="J291" s="27"/>
      <c r="K291" s="27"/>
      <c r="L291" s="27"/>
      <c r="M291" s="28"/>
      <c r="N291" s="27"/>
    </row>
    <row r="292" spans="3:14">
      <c r="C292" s="27"/>
      <c r="D292" s="27"/>
      <c r="E292" s="27"/>
      <c r="F292" s="27"/>
      <c r="G292" s="28"/>
      <c r="J292" s="27"/>
      <c r="K292" s="27"/>
      <c r="L292" s="27"/>
      <c r="M292" s="28"/>
      <c r="N292" s="27"/>
    </row>
    <row r="293" spans="3:14">
      <c r="C293" s="27"/>
      <c r="D293" s="27"/>
      <c r="E293" s="27"/>
      <c r="F293" s="27"/>
      <c r="G293" s="28"/>
      <c r="J293" s="27"/>
      <c r="K293" s="27"/>
      <c r="L293" s="27"/>
      <c r="M293" s="28"/>
      <c r="N293" s="27"/>
    </row>
    <row r="294" spans="3:14">
      <c r="C294" s="27"/>
      <c r="D294" s="27"/>
      <c r="E294" s="27"/>
      <c r="F294" s="27"/>
      <c r="G294" s="28"/>
      <c r="J294" s="27"/>
      <c r="K294" s="27"/>
      <c r="L294" s="27"/>
      <c r="M294" s="28"/>
      <c r="N294" s="27"/>
    </row>
    <row r="295" spans="3:14">
      <c r="C295" s="27"/>
      <c r="D295" s="27"/>
      <c r="E295" s="27"/>
      <c r="F295" s="27"/>
      <c r="G295" s="28"/>
      <c r="J295" s="27"/>
      <c r="K295" s="27"/>
      <c r="L295" s="27"/>
      <c r="M295" s="28"/>
      <c r="N295" s="27"/>
    </row>
    <row r="296" spans="3:14">
      <c r="C296" s="27"/>
      <c r="D296" s="27"/>
      <c r="E296" s="27"/>
      <c r="F296" s="27"/>
      <c r="G296" s="28"/>
      <c r="J296" s="27"/>
      <c r="K296" s="27"/>
      <c r="L296" s="27"/>
      <c r="M296" s="28"/>
      <c r="N296" s="27"/>
    </row>
    <row r="297" spans="3:14">
      <c r="C297" s="27"/>
      <c r="D297" s="27"/>
      <c r="E297" s="27"/>
      <c r="F297" s="27"/>
      <c r="G297" s="28"/>
      <c r="J297" s="27"/>
      <c r="K297" s="27"/>
      <c r="L297" s="27"/>
      <c r="M297" s="28"/>
      <c r="N297" s="27"/>
    </row>
  </sheetData>
  <mergeCells count="3">
    <mergeCell ref="A1:F1"/>
    <mergeCell ref="O1:T1"/>
    <mergeCell ref="G1:N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AF519"/>
  <sheetViews>
    <sheetView zoomScale="90" zoomScaleNormal="90" workbookViewId="0">
      <pane xSplit="1" topLeftCell="E1" activePane="topRight" state="frozen"/>
      <selection activeCell="A255" sqref="A255"/>
      <selection pane="topRight" activeCell="U262" sqref="U262:U518"/>
    </sheetView>
  </sheetViews>
  <sheetFormatPr defaultColWidth="11.42578125" defaultRowHeight="15"/>
  <cols>
    <col min="1" max="1" width="14.42578125" style="28" customWidth="1"/>
    <col min="2" max="2" width="11.5703125" style="99" customWidth="1"/>
    <col min="3" max="3" width="9.140625" style="99" customWidth="1"/>
    <col min="4" max="4" width="10.85546875" style="99" customWidth="1"/>
    <col min="5" max="5" width="10.42578125" style="99" customWidth="1"/>
    <col min="6" max="6" width="8.42578125" style="99" customWidth="1"/>
    <col min="7" max="7" width="8.85546875" style="99" customWidth="1"/>
    <col min="8" max="8" width="7.7109375" style="99" customWidth="1"/>
    <col min="9" max="9" width="11.140625" style="99" customWidth="1"/>
    <col min="10" max="10" width="8.7109375" style="99" customWidth="1"/>
    <col min="11" max="11" width="9.7109375" style="99" customWidth="1"/>
    <col min="12" max="12" width="10.5703125" style="99" customWidth="1"/>
    <col min="13" max="13" width="8.28515625" style="99" customWidth="1"/>
    <col min="14" max="14" width="12.140625" style="99" customWidth="1"/>
    <col min="15" max="15" width="14.42578125" style="99" customWidth="1"/>
    <col min="16" max="16" width="16" style="99" customWidth="1"/>
    <col min="17" max="17" width="14.28515625" style="28" customWidth="1"/>
    <col min="18" max="18" width="11.7109375" style="99" customWidth="1"/>
    <col min="19" max="19" width="12.7109375" style="99" customWidth="1"/>
    <col min="20" max="20" width="11.5703125" style="99"/>
    <col min="21" max="21" width="12.42578125" style="99" customWidth="1"/>
    <col min="22" max="22" width="11.5703125" style="99"/>
    <col min="23" max="23" width="9.140625" style="99" customWidth="1"/>
    <col min="24" max="24" width="7.7109375" style="99" customWidth="1"/>
    <col min="25" max="25" width="11.5703125" style="99"/>
    <col min="26" max="26" width="8.5703125" style="99" customWidth="1"/>
    <col min="27" max="27" width="11.5703125" style="99"/>
    <col min="28" max="28" width="8.7109375" style="99" customWidth="1"/>
    <col min="29" max="29" width="11.5703125" style="99"/>
    <col min="30" max="30" width="8.7109375" style="99" customWidth="1"/>
    <col min="31" max="31" width="11.5703125" style="99"/>
  </cols>
  <sheetData>
    <row r="1" spans="1:32" ht="15.75" thickBot="1">
      <c r="B1" s="101" t="s">
        <v>969</v>
      </c>
      <c r="C1" s="101">
        <v>1</v>
      </c>
      <c r="D1" s="101">
        <v>2</v>
      </c>
      <c r="E1" s="101">
        <v>4</v>
      </c>
      <c r="F1" s="101" t="s">
        <v>970</v>
      </c>
      <c r="G1" s="101" t="s">
        <v>971</v>
      </c>
      <c r="H1" s="101">
        <v>9</v>
      </c>
      <c r="I1" s="101">
        <v>10</v>
      </c>
      <c r="J1" s="101">
        <v>11</v>
      </c>
      <c r="K1" s="101" t="s">
        <v>972</v>
      </c>
      <c r="L1" s="101">
        <v>14</v>
      </c>
      <c r="M1" s="101">
        <v>15</v>
      </c>
      <c r="N1" s="101">
        <v>19</v>
      </c>
      <c r="O1" s="101" t="s">
        <v>931</v>
      </c>
      <c r="P1" s="101" t="s">
        <v>932</v>
      </c>
      <c r="Q1" s="813" t="s">
        <v>1213</v>
      </c>
      <c r="R1" s="813"/>
      <c r="S1" s="813"/>
      <c r="T1" s="813"/>
      <c r="U1" s="813"/>
      <c r="V1" s="813"/>
      <c r="W1" s="813"/>
      <c r="X1" s="813"/>
      <c r="Y1" s="813"/>
      <c r="Z1" s="813"/>
      <c r="AA1" s="813"/>
      <c r="AB1" s="813"/>
      <c r="AC1" s="813"/>
      <c r="AD1" s="813"/>
      <c r="AF1" s="27"/>
    </row>
    <row r="2" spans="1:32" s="27" customFormat="1" ht="18" customHeight="1" thickBot="1">
      <c r="A2" s="43" t="s">
        <v>0</v>
      </c>
      <c r="B2" s="114" t="s">
        <v>1026</v>
      </c>
      <c r="C2" s="115" t="s">
        <v>975</v>
      </c>
      <c r="D2" s="114" t="s">
        <v>1027</v>
      </c>
      <c r="E2" s="115" t="s">
        <v>976</v>
      </c>
      <c r="F2" s="114" t="s">
        <v>977</v>
      </c>
      <c r="G2" s="115" t="s">
        <v>978</v>
      </c>
      <c r="H2" s="114" t="s">
        <v>979</v>
      </c>
      <c r="I2" s="115" t="s">
        <v>980</v>
      </c>
      <c r="J2" s="114" t="s">
        <v>981</v>
      </c>
      <c r="K2" s="115" t="s">
        <v>982</v>
      </c>
      <c r="L2" s="114" t="s">
        <v>983</v>
      </c>
      <c r="M2" s="115" t="s">
        <v>984</v>
      </c>
      <c r="N2" s="117" t="s">
        <v>985</v>
      </c>
      <c r="O2" s="118" t="s">
        <v>995</v>
      </c>
      <c r="P2" s="119" t="s">
        <v>996</v>
      </c>
      <c r="Q2" s="43" t="s">
        <v>0</v>
      </c>
      <c r="R2" s="130" t="s">
        <v>1026</v>
      </c>
      <c r="S2" s="131" t="s">
        <v>975</v>
      </c>
      <c r="T2" s="130" t="s">
        <v>1027</v>
      </c>
      <c r="U2" s="131" t="s">
        <v>976</v>
      </c>
      <c r="V2" s="130" t="s">
        <v>977</v>
      </c>
      <c r="W2" s="131" t="s">
        <v>978</v>
      </c>
      <c r="X2" s="130" t="s">
        <v>979</v>
      </c>
      <c r="Y2" s="131" t="s">
        <v>980</v>
      </c>
      <c r="Z2" s="130" t="s">
        <v>981</v>
      </c>
      <c r="AA2" s="131" t="s">
        <v>982</v>
      </c>
      <c r="AB2" s="130" t="s">
        <v>983</v>
      </c>
      <c r="AC2" s="131" t="s">
        <v>984</v>
      </c>
      <c r="AD2" s="131" t="s">
        <v>985</v>
      </c>
      <c r="AE2" s="132" t="s">
        <v>1212</v>
      </c>
    </row>
    <row r="3" spans="1:32">
      <c r="A3" s="8" t="s">
        <v>1</v>
      </c>
      <c r="B3" s="120">
        <v>0.13353692393114935</v>
      </c>
      <c r="C3" s="120">
        <v>0</v>
      </c>
      <c r="D3" s="120">
        <v>0</v>
      </c>
      <c r="E3" s="120">
        <v>0.3281510272071072</v>
      </c>
      <c r="F3" s="120">
        <v>23.501110494169907</v>
      </c>
      <c r="G3" s="120">
        <v>2.158245419211549</v>
      </c>
      <c r="H3" s="120">
        <v>2.7629094947251529</v>
      </c>
      <c r="I3" s="120">
        <v>1.1215991116046642</v>
      </c>
      <c r="J3" s="120">
        <v>4.8403664630760685</v>
      </c>
      <c r="K3" s="120">
        <v>4.7426429761243751</v>
      </c>
      <c r="L3" s="120">
        <v>7.2182121043864525E-2</v>
      </c>
      <c r="M3" s="120">
        <v>0</v>
      </c>
      <c r="N3" s="120">
        <v>5.0355358134369794</v>
      </c>
      <c r="O3" s="120">
        <v>45.053026096612996</v>
      </c>
      <c r="P3" s="120">
        <v>1.1785119378123265</v>
      </c>
      <c r="Q3" s="8" t="s">
        <v>1</v>
      </c>
      <c r="R3" s="116">
        <v>0.62370062370062374</v>
      </c>
      <c r="S3" s="116">
        <v>0</v>
      </c>
      <c r="T3" s="116">
        <v>0</v>
      </c>
      <c r="U3" s="116">
        <v>91.6243654822335</v>
      </c>
      <c r="V3" s="116">
        <v>1.9350037211610021</v>
      </c>
      <c r="W3" s="116">
        <v>75.173655775662468</v>
      </c>
      <c r="X3" s="116">
        <v>23.241559485530548</v>
      </c>
      <c r="Y3" s="116">
        <v>66.163366336633672</v>
      </c>
      <c r="Z3" s="116">
        <v>97.831947232578145</v>
      </c>
      <c r="AA3" s="116">
        <v>74.512673418017911</v>
      </c>
      <c r="AB3" s="116">
        <v>86.538461538461533</v>
      </c>
      <c r="AC3" s="116">
        <v>0</v>
      </c>
      <c r="AD3" s="116">
        <v>3.8593009152056462E-2</v>
      </c>
      <c r="AE3" s="98">
        <v>12</v>
      </c>
    </row>
    <row r="4" spans="1:32">
      <c r="A4" s="8" t="s">
        <v>109</v>
      </c>
      <c r="B4" s="120">
        <v>6.1739130434782602E-2</v>
      </c>
      <c r="C4" s="120">
        <v>0</v>
      </c>
      <c r="D4" s="120">
        <v>0</v>
      </c>
      <c r="E4" s="120">
        <v>1.5652173913043476E-2</v>
      </c>
      <c r="F4" s="120">
        <v>35.153913043478262</v>
      </c>
      <c r="G4" s="120">
        <v>7.9921739130434784</v>
      </c>
      <c r="H4" s="120">
        <v>1.3095652173913044</v>
      </c>
      <c r="I4" s="120">
        <v>0.58782608695652172</v>
      </c>
      <c r="J4" s="120">
        <v>5.6686956521739127</v>
      </c>
      <c r="K4" s="120">
        <v>21.174782608695651</v>
      </c>
      <c r="L4" s="120">
        <v>0</v>
      </c>
      <c r="M4" s="120">
        <v>0</v>
      </c>
      <c r="N4" s="120">
        <v>1.0104347826086955</v>
      </c>
      <c r="O4" s="120">
        <v>24.87913043478261</v>
      </c>
      <c r="P4" s="120">
        <v>0.86173913043478256</v>
      </c>
      <c r="Q4" s="8" t="s">
        <v>109</v>
      </c>
      <c r="R4" s="116">
        <v>0</v>
      </c>
      <c r="S4" s="116">
        <v>0</v>
      </c>
      <c r="T4" s="116">
        <v>0</v>
      </c>
      <c r="U4" s="116">
        <v>0</v>
      </c>
      <c r="V4" s="116">
        <v>0.36114477947906104</v>
      </c>
      <c r="W4" s="116">
        <v>13.632901751713632</v>
      </c>
      <c r="X4" s="116">
        <v>0.26560424966799467</v>
      </c>
      <c r="Y4" s="116">
        <v>98.372781065088759</v>
      </c>
      <c r="Z4" s="116">
        <v>99.309710078232854</v>
      </c>
      <c r="AA4" s="116">
        <v>95.704488522031966</v>
      </c>
      <c r="AB4" s="116">
        <v>0</v>
      </c>
      <c r="AC4" s="116">
        <v>0</v>
      </c>
      <c r="AD4" s="116">
        <v>0.34423407917383825</v>
      </c>
      <c r="AE4" s="98">
        <v>28</v>
      </c>
    </row>
    <row r="5" spans="1:32">
      <c r="A5" s="8" t="s">
        <v>1032</v>
      </c>
      <c r="B5" s="120">
        <v>0.17058096415327564</v>
      </c>
      <c r="C5" s="120">
        <v>0</v>
      </c>
      <c r="D5" s="120">
        <v>0</v>
      </c>
      <c r="E5" s="120">
        <v>0</v>
      </c>
      <c r="F5" s="120">
        <v>32.487021013597037</v>
      </c>
      <c r="G5" s="120">
        <v>4.6229913473423974</v>
      </c>
      <c r="H5" s="120">
        <v>4.7799752781211371</v>
      </c>
      <c r="I5" s="120">
        <v>1.4833127317676145</v>
      </c>
      <c r="J5" s="120">
        <v>6.9839307787391836E-2</v>
      </c>
      <c r="K5" s="120">
        <v>6.9437577255871448</v>
      </c>
      <c r="L5" s="120">
        <v>6.0568603213844253E-2</v>
      </c>
      <c r="M5" s="120">
        <v>0</v>
      </c>
      <c r="N5" s="120">
        <v>0.37762669962917184</v>
      </c>
      <c r="O5" s="120">
        <v>19.972187886279357</v>
      </c>
      <c r="P5" s="120">
        <v>1.5661310259579726</v>
      </c>
      <c r="Q5" s="8" t="s">
        <v>1032</v>
      </c>
      <c r="R5" s="116">
        <v>0</v>
      </c>
      <c r="S5" s="116">
        <v>0</v>
      </c>
      <c r="T5" s="116">
        <v>0</v>
      </c>
      <c r="U5" s="116">
        <v>0</v>
      </c>
      <c r="V5" s="116">
        <v>2.0146868579255761</v>
      </c>
      <c r="W5" s="116">
        <v>0.45454545454545459</v>
      </c>
      <c r="X5" s="116">
        <v>24.502198086371862</v>
      </c>
      <c r="Y5" s="116">
        <v>98</v>
      </c>
      <c r="Z5" s="116">
        <v>99.115044247787637</v>
      </c>
      <c r="AA5" s="116">
        <v>62.64352469959946</v>
      </c>
      <c r="AB5" s="116">
        <v>85.714285714285708</v>
      </c>
      <c r="AC5" s="116">
        <v>0</v>
      </c>
      <c r="AD5" s="116">
        <v>0</v>
      </c>
      <c r="AE5" s="98">
        <v>8</v>
      </c>
      <c r="AF5" s="1"/>
    </row>
    <row r="6" spans="1:32">
      <c r="A6" s="8" t="s">
        <v>110</v>
      </c>
      <c r="B6" s="120">
        <v>0.52272727272727271</v>
      </c>
      <c r="C6" s="120">
        <v>0</v>
      </c>
      <c r="D6" s="120">
        <v>0</v>
      </c>
      <c r="E6" s="120">
        <v>2.840909090909091E-3</v>
      </c>
      <c r="F6" s="120">
        <v>14.713068181818182</v>
      </c>
      <c r="G6" s="120">
        <v>0.640625</v>
      </c>
      <c r="H6" s="120">
        <v>2.5795454545454546</v>
      </c>
      <c r="I6" s="120">
        <v>0.70596590909090906</v>
      </c>
      <c r="J6" s="120">
        <v>0</v>
      </c>
      <c r="K6" s="120">
        <v>19.288352272727273</v>
      </c>
      <c r="L6" s="120">
        <v>0</v>
      </c>
      <c r="M6" s="120">
        <v>0</v>
      </c>
      <c r="N6" s="120">
        <v>0</v>
      </c>
      <c r="O6" s="120">
        <v>47.626420454545453</v>
      </c>
      <c r="P6" s="120">
        <v>5.6775568181818175</v>
      </c>
      <c r="Q6" s="8" t="s">
        <v>110</v>
      </c>
      <c r="R6" s="116">
        <v>0</v>
      </c>
      <c r="S6" s="116">
        <v>0</v>
      </c>
      <c r="T6" s="116">
        <v>0</v>
      </c>
      <c r="U6" s="116">
        <v>0</v>
      </c>
      <c r="V6" s="116">
        <v>0.17377872176095771</v>
      </c>
      <c r="W6" s="116">
        <v>0.22172949002217296</v>
      </c>
      <c r="X6" s="116">
        <v>0.82599118942731276</v>
      </c>
      <c r="Y6" s="116">
        <v>6.8410462776659964</v>
      </c>
      <c r="Z6" s="116">
        <v>0</v>
      </c>
      <c r="AA6" s="116">
        <v>88.931438250239353</v>
      </c>
      <c r="AB6" s="116">
        <v>0</v>
      </c>
      <c r="AC6" s="116">
        <v>0</v>
      </c>
      <c r="AD6" s="116">
        <v>0</v>
      </c>
      <c r="AE6" s="98">
        <v>17</v>
      </c>
    </row>
    <row r="7" spans="1:32">
      <c r="A7" s="8" t="s">
        <v>936</v>
      </c>
      <c r="B7" s="120">
        <v>4.4086589229144664E-2</v>
      </c>
      <c r="C7" s="120">
        <v>0</v>
      </c>
      <c r="D7" s="120">
        <v>0</v>
      </c>
      <c r="E7" s="120">
        <v>2.3759239704329461E-3</v>
      </c>
      <c r="F7" s="120">
        <v>8.4244984160506853</v>
      </c>
      <c r="G7" s="120">
        <v>1.8872756071805701</v>
      </c>
      <c r="H7" s="120">
        <v>2.3231256599788805</v>
      </c>
      <c r="I7" s="120">
        <v>0.97650475184794094</v>
      </c>
      <c r="J7" s="120">
        <v>10.477296726504752</v>
      </c>
      <c r="K7" s="120">
        <v>5.1077085533262938</v>
      </c>
      <c r="L7" s="120">
        <v>0</v>
      </c>
      <c r="M7" s="120">
        <v>0</v>
      </c>
      <c r="N7" s="120">
        <v>0.14625131995776136</v>
      </c>
      <c r="O7" s="120">
        <v>2.4091869060190074</v>
      </c>
      <c r="P7" s="120">
        <v>59.798310454065472</v>
      </c>
      <c r="Q7" s="8" t="s">
        <v>936</v>
      </c>
      <c r="R7" s="116">
        <v>0</v>
      </c>
      <c r="S7" s="116">
        <v>0</v>
      </c>
      <c r="T7" s="116">
        <v>0</v>
      </c>
      <c r="U7" s="116">
        <v>55.555555555555557</v>
      </c>
      <c r="V7" s="116">
        <v>5.2362747555778384</v>
      </c>
      <c r="W7" s="116">
        <v>2.9934256539376141</v>
      </c>
      <c r="X7" s="116">
        <v>3.25</v>
      </c>
      <c r="Y7" s="116">
        <v>24.439037577723706</v>
      </c>
      <c r="Z7" s="116">
        <v>99.876536988510381</v>
      </c>
      <c r="AA7" s="116">
        <v>96.402728964234029</v>
      </c>
      <c r="AB7" s="116">
        <v>0</v>
      </c>
      <c r="AC7" s="116">
        <v>0</v>
      </c>
      <c r="AD7" s="116">
        <v>0</v>
      </c>
      <c r="AE7" s="98">
        <v>16</v>
      </c>
    </row>
    <row r="8" spans="1:32">
      <c r="A8" s="8" t="s">
        <v>111</v>
      </c>
      <c r="B8" s="120">
        <v>0.15497553017944538</v>
      </c>
      <c r="C8" s="120">
        <v>3.0451332245785754E-2</v>
      </c>
      <c r="D8" s="120">
        <v>6.1808954141743706E-2</v>
      </c>
      <c r="E8" s="120">
        <v>9.9691861518941462E-3</v>
      </c>
      <c r="F8" s="120">
        <v>33.520572775058909</v>
      </c>
      <c r="G8" s="120">
        <v>3.0270074315751314</v>
      </c>
      <c r="H8" s="120">
        <v>6.7513141199927507</v>
      </c>
      <c r="I8" s="120">
        <v>0.52800435019032077</v>
      </c>
      <c r="J8" s="120">
        <v>2.6639477977161499</v>
      </c>
      <c r="K8" s="120">
        <v>22.996374841399312</v>
      </c>
      <c r="L8" s="120">
        <v>2.7732463295269169E-2</v>
      </c>
      <c r="M8" s="120">
        <v>0</v>
      </c>
      <c r="N8" s="120">
        <v>0</v>
      </c>
      <c r="O8" s="120">
        <v>25.951422874750769</v>
      </c>
      <c r="P8" s="120">
        <v>1.9218778321551568</v>
      </c>
      <c r="Q8" s="8" t="s">
        <v>111</v>
      </c>
      <c r="R8" s="116">
        <v>1.4035087719298245</v>
      </c>
      <c r="S8" s="116">
        <v>44.047619047619044</v>
      </c>
      <c r="T8" s="116">
        <v>0.2932551319648094</v>
      </c>
      <c r="U8" s="116">
        <v>96.36363636363636</v>
      </c>
      <c r="V8" s="116">
        <v>17.987595507562197</v>
      </c>
      <c r="W8" s="116">
        <v>47.275449101796404</v>
      </c>
      <c r="X8" s="116">
        <v>60.270625822213866</v>
      </c>
      <c r="Y8" s="116">
        <v>94.987984895296947</v>
      </c>
      <c r="Z8" s="116">
        <v>98.543920527998921</v>
      </c>
      <c r="AA8" s="116">
        <v>97.100204144367126</v>
      </c>
      <c r="AB8" s="116">
        <v>79.738562091503269</v>
      </c>
      <c r="AC8" s="116">
        <v>0</v>
      </c>
      <c r="AD8" s="116">
        <v>0</v>
      </c>
      <c r="AE8" s="98">
        <v>37</v>
      </c>
    </row>
    <row r="9" spans="1:32">
      <c r="A9" s="8" t="s">
        <v>112</v>
      </c>
      <c r="B9" s="120">
        <v>0.84403669724770636</v>
      </c>
      <c r="C9" s="120">
        <v>0</v>
      </c>
      <c r="D9" s="120">
        <v>0</v>
      </c>
      <c r="E9" s="120">
        <v>0</v>
      </c>
      <c r="F9" s="120">
        <v>39.4954128440367</v>
      </c>
      <c r="G9" s="120">
        <v>2.1146788990825689</v>
      </c>
      <c r="H9" s="120">
        <v>8.3333333333333321</v>
      </c>
      <c r="I9" s="120">
        <v>1.4908256880733946</v>
      </c>
      <c r="J9" s="120">
        <v>0</v>
      </c>
      <c r="K9" s="120">
        <v>11.672782874617736</v>
      </c>
      <c r="L9" s="120">
        <v>3.2033639143730883</v>
      </c>
      <c r="M9" s="120">
        <v>0</v>
      </c>
      <c r="N9" s="120">
        <v>0</v>
      </c>
      <c r="O9" s="120">
        <v>20.769113149847097</v>
      </c>
      <c r="P9" s="120">
        <v>6.1055045871559637</v>
      </c>
      <c r="Q9" s="8" t="s">
        <v>112</v>
      </c>
      <c r="R9" s="116">
        <v>0.3623188405797102</v>
      </c>
      <c r="S9" s="116">
        <v>0</v>
      </c>
      <c r="T9" s="116">
        <v>0</v>
      </c>
      <c r="U9" s="116">
        <v>0</v>
      </c>
      <c r="V9" s="116">
        <v>5.8807588075880757</v>
      </c>
      <c r="W9" s="116">
        <v>10.484454085321763</v>
      </c>
      <c r="X9" s="116">
        <v>43.816513761467888</v>
      </c>
      <c r="Y9" s="116">
        <v>82.461538461538453</v>
      </c>
      <c r="Z9" s="116">
        <v>0</v>
      </c>
      <c r="AA9" s="116">
        <v>93.961226093790941</v>
      </c>
      <c r="AB9" s="116">
        <v>96.324582338902161</v>
      </c>
      <c r="AC9" s="116">
        <v>0</v>
      </c>
      <c r="AD9" s="116">
        <v>0</v>
      </c>
      <c r="AE9" s="98">
        <v>22</v>
      </c>
    </row>
    <row r="10" spans="1:32">
      <c r="A10" s="8" t="s">
        <v>2</v>
      </c>
      <c r="B10" s="120">
        <v>0.35854341736694678</v>
      </c>
      <c r="C10" s="120">
        <v>0</v>
      </c>
      <c r="D10" s="120">
        <v>0</v>
      </c>
      <c r="E10" s="120">
        <v>6.4663865546218489</v>
      </c>
      <c r="F10" s="120">
        <v>24.442577030812327</v>
      </c>
      <c r="G10" s="120">
        <v>0.29971988795518212</v>
      </c>
      <c r="H10" s="120">
        <v>3.26890756302521</v>
      </c>
      <c r="I10" s="120">
        <v>1.6568627450980391</v>
      </c>
      <c r="J10" s="120">
        <v>0</v>
      </c>
      <c r="K10" s="120">
        <v>7.215686274509804</v>
      </c>
      <c r="L10" s="120">
        <v>0</v>
      </c>
      <c r="M10" s="120">
        <v>0</v>
      </c>
      <c r="N10" s="120">
        <v>0</v>
      </c>
      <c r="O10" s="120">
        <v>46.494397759103641</v>
      </c>
      <c r="P10" s="120">
        <v>4.9033613445378155</v>
      </c>
      <c r="Q10" s="8" t="s">
        <v>2</v>
      </c>
      <c r="R10" s="116">
        <v>2.7343750000000004</v>
      </c>
      <c r="S10" s="116">
        <v>0</v>
      </c>
      <c r="T10" s="116">
        <v>0</v>
      </c>
      <c r="U10" s="116">
        <v>97.899068659302586</v>
      </c>
      <c r="V10" s="116">
        <v>0.20628008251203298</v>
      </c>
      <c r="W10" s="116">
        <v>0.93457943925233633</v>
      </c>
      <c r="X10" s="116">
        <v>0.34275921165381323</v>
      </c>
      <c r="Y10" s="116">
        <v>49.450549450549445</v>
      </c>
      <c r="Z10" s="116">
        <v>0</v>
      </c>
      <c r="AA10" s="116">
        <v>34.821428571428569</v>
      </c>
      <c r="AB10" s="116">
        <v>0</v>
      </c>
      <c r="AC10" s="116">
        <v>0</v>
      </c>
      <c r="AD10" s="116">
        <v>0</v>
      </c>
      <c r="AE10" s="98">
        <v>10</v>
      </c>
    </row>
    <row r="11" spans="1:32">
      <c r="A11" s="8" t="s">
        <v>113</v>
      </c>
      <c r="B11" s="120">
        <v>0</v>
      </c>
      <c r="C11" s="120">
        <v>0</v>
      </c>
      <c r="D11" s="120">
        <v>0</v>
      </c>
      <c r="E11" s="120">
        <v>0</v>
      </c>
      <c r="F11" s="120">
        <v>26.857592446892212</v>
      </c>
      <c r="G11" s="120">
        <v>3.4712824547600314</v>
      </c>
      <c r="H11" s="120">
        <v>1.8481510621557826</v>
      </c>
      <c r="I11" s="120">
        <v>5.035405192761605E-2</v>
      </c>
      <c r="J11" s="120">
        <v>13.7183320220299</v>
      </c>
      <c r="K11" s="120">
        <v>14.831628638867034</v>
      </c>
      <c r="L11" s="120">
        <v>0.84500393391030681</v>
      </c>
      <c r="M11" s="120">
        <v>6.530291109362707E-2</v>
      </c>
      <c r="N11" s="120">
        <v>9.5987411487018101E-2</v>
      </c>
      <c r="O11" s="120">
        <v>35.059008654602671</v>
      </c>
      <c r="P11" s="120">
        <v>1.3902439024390243</v>
      </c>
      <c r="Q11" s="8" t="s">
        <v>113</v>
      </c>
      <c r="R11" s="116">
        <v>0</v>
      </c>
      <c r="S11" s="116">
        <v>0</v>
      </c>
      <c r="T11" s="116">
        <v>0</v>
      </c>
      <c r="U11" s="116">
        <v>0</v>
      </c>
      <c r="V11" s="116">
        <v>0.4247715022263886</v>
      </c>
      <c r="W11" s="116">
        <v>0.74796010879419772</v>
      </c>
      <c r="X11" s="116">
        <v>16.730523627075353</v>
      </c>
      <c r="Y11" s="116">
        <v>3.125</v>
      </c>
      <c r="Z11" s="116">
        <v>88.420509291121803</v>
      </c>
      <c r="AA11" s="116">
        <v>68.977773062437009</v>
      </c>
      <c r="AB11" s="116">
        <v>91.247672253258855</v>
      </c>
      <c r="AC11" s="116">
        <v>1.2048192771084338</v>
      </c>
      <c r="AD11" s="116">
        <v>2.459016393442623</v>
      </c>
      <c r="AE11" s="98">
        <v>24</v>
      </c>
    </row>
    <row r="12" spans="1:32">
      <c r="A12" s="8" t="s">
        <v>114</v>
      </c>
      <c r="B12" s="120">
        <v>0.72129032258064518</v>
      </c>
      <c r="C12" s="120">
        <v>0</v>
      </c>
      <c r="D12" s="120">
        <v>0</v>
      </c>
      <c r="E12" s="120">
        <v>0</v>
      </c>
      <c r="F12" s="120">
        <v>16.527741935483874</v>
      </c>
      <c r="G12" s="120">
        <v>0.26193548387096771</v>
      </c>
      <c r="H12" s="120">
        <v>1.3161290322580643</v>
      </c>
      <c r="I12" s="120">
        <v>1.5174193548387096</v>
      </c>
      <c r="J12" s="120">
        <v>0.69419354838709668</v>
      </c>
      <c r="K12" s="120">
        <v>22.215483870967738</v>
      </c>
      <c r="L12" s="120">
        <v>0</v>
      </c>
      <c r="M12" s="120">
        <v>0</v>
      </c>
      <c r="N12" s="120">
        <v>0</v>
      </c>
      <c r="O12" s="120">
        <v>49.873548387096776</v>
      </c>
      <c r="P12" s="120">
        <v>1.0851612903225805</v>
      </c>
      <c r="Q12" s="8" t="s">
        <v>114</v>
      </c>
      <c r="R12" s="116">
        <v>0.17889087656529518</v>
      </c>
      <c r="S12" s="116">
        <v>0</v>
      </c>
      <c r="T12" s="116">
        <v>0</v>
      </c>
      <c r="U12" s="116">
        <v>0</v>
      </c>
      <c r="V12" s="116">
        <v>0.28885939573737218</v>
      </c>
      <c r="W12" s="116">
        <v>0.98522167487684742</v>
      </c>
      <c r="X12" s="116">
        <v>5.2941176470588243</v>
      </c>
      <c r="Y12" s="116">
        <v>25.510204081632654</v>
      </c>
      <c r="Z12" s="116">
        <v>98.884758364312276</v>
      </c>
      <c r="AA12" s="116">
        <v>36.16193297322414</v>
      </c>
      <c r="AB12" s="116">
        <v>0</v>
      </c>
      <c r="AC12" s="116">
        <v>0</v>
      </c>
      <c r="AD12" s="116">
        <v>0</v>
      </c>
      <c r="AE12" s="98">
        <v>9</v>
      </c>
    </row>
    <row r="13" spans="1:32">
      <c r="A13" s="8" t="s">
        <v>194</v>
      </c>
      <c r="B13" s="120">
        <v>0.48213387015601411</v>
      </c>
      <c r="C13" s="120">
        <v>0</v>
      </c>
      <c r="D13" s="120">
        <v>0</v>
      </c>
      <c r="E13" s="120">
        <v>0</v>
      </c>
      <c r="F13" s="120">
        <v>0.81781580271766496</v>
      </c>
      <c r="G13" s="120">
        <v>0.41368897835933571</v>
      </c>
      <c r="H13" s="120">
        <v>1.7267237040764973</v>
      </c>
      <c r="I13" s="120">
        <v>1.0281831907398087</v>
      </c>
      <c r="J13" s="120">
        <v>14.284348263714142</v>
      </c>
      <c r="K13" s="120">
        <v>9.7785606441872179</v>
      </c>
      <c r="L13" s="120">
        <v>0</v>
      </c>
      <c r="M13" s="120">
        <v>0</v>
      </c>
      <c r="N13" s="120">
        <v>0</v>
      </c>
      <c r="O13" s="120">
        <v>7.8152994464016103</v>
      </c>
      <c r="P13" s="120">
        <v>55.534977352793149</v>
      </c>
      <c r="Q13" s="8" t="s">
        <v>194</v>
      </c>
      <c r="R13" s="116">
        <v>0.52192066805845516</v>
      </c>
      <c r="S13" s="116">
        <v>0</v>
      </c>
      <c r="T13" s="116">
        <v>0</v>
      </c>
      <c r="U13" s="116">
        <v>0</v>
      </c>
      <c r="V13" s="116">
        <v>60.707517372078321</v>
      </c>
      <c r="W13" s="116">
        <v>6.690997566909977</v>
      </c>
      <c r="X13" s="116">
        <v>11.192072282133488</v>
      </c>
      <c r="Y13" s="116">
        <v>43.22075379344102</v>
      </c>
      <c r="Z13" s="116">
        <v>95.617094739809033</v>
      </c>
      <c r="AA13" s="116">
        <v>95.965002573340172</v>
      </c>
      <c r="AB13" s="116">
        <v>0</v>
      </c>
      <c r="AC13" s="116">
        <v>0</v>
      </c>
      <c r="AD13" s="116">
        <v>0</v>
      </c>
      <c r="AE13" s="98">
        <v>24</v>
      </c>
    </row>
    <row r="14" spans="1:32">
      <c r="A14" s="8" t="s">
        <v>115</v>
      </c>
      <c r="B14" s="120">
        <v>2.4146544546211488E-2</v>
      </c>
      <c r="C14" s="120">
        <v>0</v>
      </c>
      <c r="D14" s="120">
        <v>0</v>
      </c>
      <c r="E14" s="120">
        <v>0</v>
      </c>
      <c r="F14" s="120">
        <v>22.099916736053292</v>
      </c>
      <c r="G14" s="120">
        <v>4.8251457119067451</v>
      </c>
      <c r="H14" s="120">
        <v>1.7393838467943381</v>
      </c>
      <c r="I14" s="120">
        <v>0.14737718567860117</v>
      </c>
      <c r="J14" s="120">
        <v>27.899250624479599</v>
      </c>
      <c r="K14" s="120">
        <v>19.243130724396337</v>
      </c>
      <c r="L14" s="120">
        <v>0</v>
      </c>
      <c r="M14" s="120">
        <v>0</v>
      </c>
      <c r="N14" s="120">
        <v>0.6078268109908409</v>
      </c>
      <c r="O14" s="120">
        <v>20.886761032472936</v>
      </c>
      <c r="P14" s="120">
        <v>1.6378018318068273</v>
      </c>
      <c r="Q14" s="8" t="s">
        <v>115</v>
      </c>
      <c r="R14" s="116">
        <v>3.4482758620689662</v>
      </c>
      <c r="S14" s="116">
        <v>0</v>
      </c>
      <c r="T14" s="116">
        <v>0</v>
      </c>
      <c r="U14" s="116">
        <v>0</v>
      </c>
      <c r="V14" s="116">
        <v>21.569587823072865</v>
      </c>
      <c r="W14" s="116">
        <v>2.2605694564279553</v>
      </c>
      <c r="X14" s="116">
        <v>8.8080421254188614</v>
      </c>
      <c r="Y14" s="116">
        <v>56.497175141242941</v>
      </c>
      <c r="Z14" s="116">
        <v>99.540394544423549</v>
      </c>
      <c r="AA14" s="116">
        <v>95.430747263207991</v>
      </c>
      <c r="AB14" s="116">
        <v>0</v>
      </c>
      <c r="AC14" s="116">
        <v>0</v>
      </c>
      <c r="AD14" s="116">
        <v>1.095890410958904</v>
      </c>
      <c r="AE14" s="98">
        <v>51</v>
      </c>
    </row>
    <row r="15" spans="1:32">
      <c r="A15" s="8" t="s">
        <v>3</v>
      </c>
      <c r="B15" s="120">
        <v>1.1970297029702972</v>
      </c>
      <c r="C15" s="120">
        <v>0</v>
      </c>
      <c r="D15" s="120">
        <v>0</v>
      </c>
      <c r="E15" s="120">
        <v>0</v>
      </c>
      <c r="F15" s="120">
        <v>14.365346534653465</v>
      </c>
      <c r="G15" s="120">
        <v>14.380693069306933</v>
      </c>
      <c r="H15" s="120">
        <v>14.507920792079206</v>
      </c>
      <c r="I15" s="120">
        <v>0.14603960396039603</v>
      </c>
      <c r="J15" s="120">
        <v>1.2306930693069307</v>
      </c>
      <c r="K15" s="120">
        <v>6.6925742574257425</v>
      </c>
      <c r="L15" s="120">
        <v>0.90544554455445536</v>
      </c>
      <c r="M15" s="120">
        <v>0</v>
      </c>
      <c r="N15" s="120">
        <v>0.40594059405940586</v>
      </c>
      <c r="O15" s="120">
        <v>39.844059405940598</v>
      </c>
      <c r="P15" s="120">
        <v>0.57227722772277234</v>
      </c>
      <c r="Q15" s="8" t="s">
        <v>3</v>
      </c>
      <c r="R15" s="116">
        <v>0.53956834532374098</v>
      </c>
      <c r="S15" s="116">
        <v>0</v>
      </c>
      <c r="T15" s="116">
        <v>0</v>
      </c>
      <c r="U15" s="116">
        <v>0</v>
      </c>
      <c r="V15" s="116">
        <v>29.057826176855745</v>
      </c>
      <c r="W15" s="116">
        <v>81.076801266825015</v>
      </c>
      <c r="X15" s="116">
        <v>95.110216337951286</v>
      </c>
      <c r="Y15" s="116">
        <v>13.898305084745759</v>
      </c>
      <c r="Z15" s="116">
        <v>99.597747385358019</v>
      </c>
      <c r="AA15" s="116">
        <v>73.851616243805012</v>
      </c>
      <c r="AB15" s="116">
        <v>73.865500273373428</v>
      </c>
      <c r="AC15" s="116">
        <v>0</v>
      </c>
      <c r="AD15" s="116">
        <v>1.4634146341463417</v>
      </c>
      <c r="AE15" s="98">
        <v>37</v>
      </c>
    </row>
    <row r="16" spans="1:32">
      <c r="A16" s="8" t="s">
        <v>116</v>
      </c>
      <c r="B16" s="120">
        <v>0</v>
      </c>
      <c r="C16" s="120">
        <v>0</v>
      </c>
      <c r="D16" s="120">
        <v>0</v>
      </c>
      <c r="E16" s="120">
        <v>0</v>
      </c>
      <c r="F16" s="120">
        <v>29.252032520325201</v>
      </c>
      <c r="G16" s="120">
        <v>0.10569105691056911</v>
      </c>
      <c r="H16" s="120">
        <v>1.0813008130081301</v>
      </c>
      <c r="I16" s="120">
        <v>4.4715447154471545E-2</v>
      </c>
      <c r="J16" s="120">
        <v>2.0609756097560976</v>
      </c>
      <c r="K16" s="120">
        <v>10.048780487804878</v>
      </c>
      <c r="L16" s="120">
        <v>0</v>
      </c>
      <c r="M16" s="120">
        <v>0</v>
      </c>
      <c r="N16" s="120">
        <v>0</v>
      </c>
      <c r="O16" s="120">
        <v>50.963414634146339</v>
      </c>
      <c r="P16" s="120">
        <v>4.7520325203252032</v>
      </c>
      <c r="Q16" s="8" t="s">
        <v>116</v>
      </c>
      <c r="R16" s="116">
        <v>0</v>
      </c>
      <c r="S16" s="116">
        <v>0</v>
      </c>
      <c r="T16" s="116">
        <v>0</v>
      </c>
      <c r="U16" s="116">
        <v>0</v>
      </c>
      <c r="V16" s="116">
        <v>0.29182879377431908</v>
      </c>
      <c r="W16" s="116">
        <v>0</v>
      </c>
      <c r="X16" s="116">
        <v>0</v>
      </c>
      <c r="Y16" s="116">
        <v>90.909090909090921</v>
      </c>
      <c r="Z16" s="116">
        <v>97.435897435897431</v>
      </c>
      <c r="AA16" s="116">
        <v>92.961165048543691</v>
      </c>
      <c r="AB16" s="116">
        <v>0</v>
      </c>
      <c r="AC16" s="116">
        <v>0</v>
      </c>
      <c r="AD16" s="116">
        <v>0</v>
      </c>
      <c r="AE16" s="98">
        <v>12</v>
      </c>
    </row>
    <row r="17" spans="1:31">
      <c r="A17" s="8" t="s">
        <v>117</v>
      </c>
      <c r="B17" s="120">
        <v>0.16871165644171776</v>
      </c>
      <c r="C17" s="120">
        <v>0</v>
      </c>
      <c r="D17" s="120">
        <v>0</v>
      </c>
      <c r="E17" s="120">
        <v>0</v>
      </c>
      <c r="F17" s="120">
        <v>18.316973415132924</v>
      </c>
      <c r="G17" s="120">
        <v>0.73926380368098166</v>
      </c>
      <c r="H17" s="120">
        <v>1.5582822085889572</v>
      </c>
      <c r="I17" s="120">
        <v>0.93047034764826164</v>
      </c>
      <c r="J17" s="120">
        <v>16.514314928425357</v>
      </c>
      <c r="K17" s="120">
        <v>15.047034764826176</v>
      </c>
      <c r="L17" s="120">
        <v>4.908997955010225</v>
      </c>
      <c r="M17" s="120">
        <v>0</v>
      </c>
      <c r="N17" s="120">
        <v>0.1063394683026585</v>
      </c>
      <c r="O17" s="120">
        <v>33.071574642126791</v>
      </c>
      <c r="P17" s="120">
        <v>1.3783231083844583</v>
      </c>
      <c r="Q17" s="8" t="s">
        <v>117</v>
      </c>
      <c r="R17" s="116">
        <v>1.2121212121212124</v>
      </c>
      <c r="S17" s="116">
        <v>0</v>
      </c>
      <c r="T17" s="116">
        <v>0</v>
      </c>
      <c r="U17" s="116">
        <v>0</v>
      </c>
      <c r="V17" s="116">
        <v>0.26274597495527729</v>
      </c>
      <c r="W17" s="116">
        <v>0.27662517289073302</v>
      </c>
      <c r="X17" s="116">
        <v>4.2650918635170605</v>
      </c>
      <c r="Y17" s="116">
        <v>73.186813186813197</v>
      </c>
      <c r="Z17" s="116">
        <v>99.640889109033509</v>
      </c>
      <c r="AA17" s="116">
        <v>57.189453655884762</v>
      </c>
      <c r="AB17" s="116">
        <v>99.812539054363683</v>
      </c>
      <c r="AC17" s="116">
        <v>0</v>
      </c>
      <c r="AD17" s="116">
        <v>0.96153846153846156</v>
      </c>
      <c r="AE17" s="98">
        <v>31</v>
      </c>
    </row>
    <row r="18" spans="1:31">
      <c r="A18" s="8" t="s">
        <v>118</v>
      </c>
      <c r="B18" s="120">
        <v>2.3797960174842155E-2</v>
      </c>
      <c r="C18" s="120">
        <v>0</v>
      </c>
      <c r="D18" s="120">
        <v>0</v>
      </c>
      <c r="E18" s="120">
        <v>0</v>
      </c>
      <c r="F18" s="120">
        <v>32.484701311316172</v>
      </c>
      <c r="G18" s="120">
        <v>1.288003885381253</v>
      </c>
      <c r="H18" s="120">
        <v>0.49587178241864993</v>
      </c>
      <c r="I18" s="120">
        <v>0.85624089363768807</v>
      </c>
      <c r="J18" s="120">
        <v>11.738708110733365</v>
      </c>
      <c r="K18" s="120">
        <v>20.091306459446333</v>
      </c>
      <c r="L18" s="120">
        <v>0</v>
      </c>
      <c r="M18" s="120">
        <v>0</v>
      </c>
      <c r="N18" s="120">
        <v>2.7421078193297714</v>
      </c>
      <c r="O18" s="120">
        <v>28.529868868382714</v>
      </c>
      <c r="P18" s="120">
        <v>0.27149101505585232</v>
      </c>
      <c r="Q18" s="8" t="s">
        <v>118</v>
      </c>
      <c r="R18" s="116">
        <v>0</v>
      </c>
      <c r="S18" s="116">
        <v>0</v>
      </c>
      <c r="T18" s="116">
        <v>0</v>
      </c>
      <c r="U18" s="116">
        <v>0</v>
      </c>
      <c r="V18" s="116">
        <v>0.33190802260562741</v>
      </c>
      <c r="W18" s="116">
        <v>0.90497737556561075</v>
      </c>
      <c r="X18" s="116">
        <v>0.19588638589618021</v>
      </c>
      <c r="Y18" s="116">
        <v>77.935337492909824</v>
      </c>
      <c r="Z18" s="116">
        <v>99.06909391808027</v>
      </c>
      <c r="AA18" s="116">
        <v>66.848771997679364</v>
      </c>
      <c r="AB18" s="116">
        <v>0</v>
      </c>
      <c r="AC18" s="116">
        <v>0</v>
      </c>
      <c r="AD18" s="116">
        <v>0.51363797378675158</v>
      </c>
      <c r="AE18" s="98">
        <v>26</v>
      </c>
    </row>
    <row r="19" spans="1:31">
      <c r="A19" s="8" t="s">
        <v>4</v>
      </c>
      <c r="B19" s="120">
        <v>0.32958992683341842</v>
      </c>
      <c r="C19" s="120">
        <v>0</v>
      </c>
      <c r="D19" s="120">
        <v>0</v>
      </c>
      <c r="E19" s="120">
        <v>3.4881742385570867E-2</v>
      </c>
      <c r="F19" s="120">
        <v>15.724519312574444</v>
      </c>
      <c r="G19" s="120">
        <v>1.7032499574612898</v>
      </c>
      <c r="H19" s="120">
        <v>5.0425387102263057</v>
      </c>
      <c r="I19" s="120">
        <v>0.6751744087119278</v>
      </c>
      <c r="J19" s="120">
        <v>3.3690658499234305E-2</v>
      </c>
      <c r="K19" s="120">
        <v>9.2206908286540745</v>
      </c>
      <c r="L19" s="120">
        <v>0</v>
      </c>
      <c r="M19" s="120">
        <v>0</v>
      </c>
      <c r="N19" s="120">
        <v>0.14429130508762975</v>
      </c>
      <c r="O19" s="120">
        <v>54.881402075889049</v>
      </c>
      <c r="P19" s="120">
        <v>0.81436106857240098</v>
      </c>
      <c r="Q19" s="8" t="s">
        <v>4</v>
      </c>
      <c r="R19" s="116">
        <v>1.1874032008260196</v>
      </c>
      <c r="S19" s="116">
        <v>0</v>
      </c>
      <c r="T19" s="116">
        <v>0</v>
      </c>
      <c r="U19" s="116">
        <v>0</v>
      </c>
      <c r="V19" s="116">
        <v>0.14824754093038858</v>
      </c>
      <c r="W19" s="116">
        <v>15.954045954045956</v>
      </c>
      <c r="X19" s="116">
        <v>15.174624599291379</v>
      </c>
      <c r="Y19" s="116">
        <v>58.896169354838712</v>
      </c>
      <c r="Z19" s="116">
        <v>100</v>
      </c>
      <c r="AA19" s="116">
        <v>49.81730946669127</v>
      </c>
      <c r="AB19" s="116">
        <v>0</v>
      </c>
      <c r="AC19" s="116">
        <v>0</v>
      </c>
      <c r="AD19" s="116">
        <v>0.11792452830188679</v>
      </c>
      <c r="AE19" s="98">
        <v>6</v>
      </c>
    </row>
    <row r="20" spans="1:31">
      <c r="A20" s="8" t="s">
        <v>5</v>
      </c>
      <c r="B20" s="120">
        <v>0.18300153139356815</v>
      </c>
      <c r="C20" s="120">
        <v>0</v>
      </c>
      <c r="D20" s="120" t="e">
        <f>VLOOKUP('2.Diagnóstico_Legislación'!$D$4,'3.Diagnóstico_Oportunidades'!E,15,FALSE)</f>
        <v>#NAME?</v>
      </c>
      <c r="E20" s="120">
        <v>0</v>
      </c>
      <c r="F20" s="120">
        <v>12.593415007656967</v>
      </c>
      <c r="G20" s="120">
        <v>0.44716692189892798</v>
      </c>
      <c r="H20" s="120">
        <v>1.2450229709035223</v>
      </c>
      <c r="I20" s="120">
        <v>2.1516079632465548</v>
      </c>
      <c r="J20" s="120">
        <v>0</v>
      </c>
      <c r="K20" s="120">
        <v>6.3147013782542114</v>
      </c>
      <c r="L20" s="120">
        <v>1.8016845329249618</v>
      </c>
      <c r="M20" s="120">
        <v>0</v>
      </c>
      <c r="N20" s="120">
        <v>0</v>
      </c>
      <c r="O20" s="120">
        <v>71.283307810107203</v>
      </c>
      <c r="P20" s="120">
        <v>1.7488514548238898</v>
      </c>
      <c r="Q20" s="8" t="s">
        <v>5</v>
      </c>
      <c r="R20" s="116">
        <v>0</v>
      </c>
      <c r="S20" s="116">
        <v>0</v>
      </c>
      <c r="T20" s="116">
        <v>0</v>
      </c>
      <c r="U20" s="116">
        <v>0</v>
      </c>
      <c r="V20" s="116">
        <v>0.12768286009606614</v>
      </c>
      <c r="W20" s="116">
        <v>0</v>
      </c>
      <c r="X20" s="116">
        <v>0.18450184501845016</v>
      </c>
      <c r="Y20" s="116">
        <v>23.914590747330958</v>
      </c>
      <c r="Z20" s="116">
        <v>0</v>
      </c>
      <c r="AA20" s="116">
        <v>29.416757608827453</v>
      </c>
      <c r="AB20" s="116">
        <v>47.768805779855498</v>
      </c>
      <c r="AC20" s="116">
        <v>0</v>
      </c>
      <c r="AD20" s="116">
        <v>0</v>
      </c>
      <c r="AE20" s="98">
        <v>3</v>
      </c>
    </row>
    <row r="21" spans="1:31">
      <c r="A21" s="8" t="s">
        <v>195</v>
      </c>
      <c r="B21" s="120">
        <v>8.3472106577851785E-2</v>
      </c>
      <c r="C21" s="120">
        <v>0</v>
      </c>
      <c r="D21" s="120">
        <v>0</v>
      </c>
      <c r="E21" s="120">
        <v>3.3930058284762692E-2</v>
      </c>
      <c r="F21" s="120">
        <v>26.48855120732723</v>
      </c>
      <c r="G21" s="120">
        <v>1.7342839300582846</v>
      </c>
      <c r="H21" s="120">
        <v>4.184845961698584</v>
      </c>
      <c r="I21" s="120">
        <v>0.8581390507910075</v>
      </c>
      <c r="J21" s="120">
        <v>5.2753955037468776</v>
      </c>
      <c r="K21" s="120">
        <v>18.63572023313905</v>
      </c>
      <c r="L21" s="120">
        <v>0.93328476269775185</v>
      </c>
      <c r="M21" s="120">
        <v>0</v>
      </c>
      <c r="N21" s="120">
        <v>0.74458784346378026</v>
      </c>
      <c r="O21" s="120">
        <v>32.871461282264782</v>
      </c>
      <c r="P21" s="120">
        <v>3.1483139050791009</v>
      </c>
      <c r="Q21" s="8" t="s">
        <v>195</v>
      </c>
      <c r="R21" s="116">
        <v>2.8346456692913384</v>
      </c>
      <c r="S21" s="116">
        <v>0</v>
      </c>
      <c r="T21" s="116">
        <v>0</v>
      </c>
      <c r="U21" s="116">
        <v>97.239263803680984</v>
      </c>
      <c r="V21" s="116">
        <v>32.110553158717806</v>
      </c>
      <c r="W21" s="116">
        <v>0.19804356958530878</v>
      </c>
      <c r="X21" s="116">
        <v>3.1312176681257462</v>
      </c>
      <c r="Y21" s="116">
        <v>5.3123104912067918</v>
      </c>
      <c r="Z21" s="116">
        <v>76.009154401609919</v>
      </c>
      <c r="AA21" s="116">
        <v>28.812858834305118</v>
      </c>
      <c r="AB21" s="116">
        <v>97.892271662763463</v>
      </c>
      <c r="AC21" s="116">
        <v>0</v>
      </c>
      <c r="AD21" s="116">
        <v>0.30752026838132512</v>
      </c>
      <c r="AE21" s="98">
        <v>19</v>
      </c>
    </row>
    <row r="22" spans="1:31">
      <c r="A22" s="8" t="s">
        <v>119</v>
      </c>
      <c r="B22" s="120">
        <v>0.87348289812431035</v>
      </c>
      <c r="C22" s="120">
        <v>0</v>
      </c>
      <c r="D22" s="120">
        <v>0</v>
      </c>
      <c r="E22" s="120">
        <v>0.2335417432879735</v>
      </c>
      <c r="F22" s="120">
        <v>19.886355277675619</v>
      </c>
      <c r="G22" s="120">
        <v>2.5384332475174696</v>
      </c>
      <c r="H22" s="120">
        <v>4.54836336888562</v>
      </c>
      <c r="I22" s="120">
        <v>1.4339830820154469</v>
      </c>
      <c r="J22" s="120">
        <v>7.3556454578889305E-2</v>
      </c>
      <c r="K22" s="120">
        <v>16.706509746230232</v>
      </c>
      <c r="L22" s="120">
        <v>0</v>
      </c>
      <c r="M22" s="120">
        <v>0</v>
      </c>
      <c r="N22" s="120">
        <v>0.29569694740713492</v>
      </c>
      <c r="O22" s="120">
        <v>39.830084589922762</v>
      </c>
      <c r="P22" s="120">
        <v>2.6439867598381759</v>
      </c>
      <c r="Q22" s="8" t="s">
        <v>119</v>
      </c>
      <c r="R22" s="116">
        <v>0.507399577167019</v>
      </c>
      <c r="S22" s="116">
        <v>0</v>
      </c>
      <c r="T22" s="116">
        <v>0</v>
      </c>
      <c r="U22" s="116">
        <v>88.346456692913407</v>
      </c>
      <c r="V22" s="116">
        <v>0.28296129163507239</v>
      </c>
      <c r="W22" s="116">
        <v>45.552013909011883</v>
      </c>
      <c r="X22" s="116">
        <v>34.681005902805857</v>
      </c>
      <c r="Y22" s="116">
        <v>49.140805334701206</v>
      </c>
      <c r="Z22" s="116">
        <v>81.5</v>
      </c>
      <c r="AA22" s="116">
        <v>76.680242157402319</v>
      </c>
      <c r="AB22" s="116">
        <v>0</v>
      </c>
      <c r="AC22" s="116">
        <v>0</v>
      </c>
      <c r="AD22" s="116">
        <v>0</v>
      </c>
      <c r="AE22" s="98">
        <v>17</v>
      </c>
    </row>
    <row r="23" spans="1:31">
      <c r="A23" s="8" t="s">
        <v>120</v>
      </c>
      <c r="B23" s="120">
        <v>1.2853658536585366</v>
      </c>
      <c r="C23" s="120">
        <v>0</v>
      </c>
      <c r="D23" s="120">
        <v>0</v>
      </c>
      <c r="E23" s="120">
        <v>0.28780487804878047</v>
      </c>
      <c r="F23" s="120">
        <v>30.270731707317072</v>
      </c>
      <c r="G23" s="120">
        <v>0.5048780487804877</v>
      </c>
      <c r="H23" s="120">
        <v>0.98536585365853657</v>
      </c>
      <c r="I23" s="120">
        <v>0.84146341463414642</v>
      </c>
      <c r="J23" s="120">
        <v>0</v>
      </c>
      <c r="K23" s="120">
        <v>31.451219512195117</v>
      </c>
      <c r="L23" s="120">
        <v>0</v>
      </c>
      <c r="M23" s="120">
        <v>0</v>
      </c>
      <c r="N23" s="120">
        <v>0</v>
      </c>
      <c r="O23" s="120">
        <v>22.58048780487805</v>
      </c>
      <c r="P23" s="120">
        <v>4.4219512195121951</v>
      </c>
      <c r="Q23" s="8" t="s">
        <v>120</v>
      </c>
      <c r="R23" s="116">
        <v>0</v>
      </c>
      <c r="S23" s="116">
        <v>0</v>
      </c>
      <c r="T23" s="116">
        <v>0</v>
      </c>
      <c r="U23" s="116">
        <v>0</v>
      </c>
      <c r="V23" s="116">
        <v>0.51567158166142935</v>
      </c>
      <c r="W23" s="116">
        <v>0.96618357487922713</v>
      </c>
      <c r="X23" s="116">
        <v>0.49504950495049505</v>
      </c>
      <c r="Y23" s="116">
        <v>22.89855072463768</v>
      </c>
      <c r="Z23" s="116">
        <v>0</v>
      </c>
      <c r="AA23" s="116">
        <v>91.996898022489333</v>
      </c>
      <c r="AB23" s="116">
        <v>0</v>
      </c>
      <c r="AC23" s="116">
        <v>0</v>
      </c>
      <c r="AD23" s="116">
        <v>0</v>
      </c>
      <c r="AE23" s="98">
        <v>30</v>
      </c>
    </row>
    <row r="24" spans="1:31">
      <c r="A24" s="8" t="s">
        <v>121</v>
      </c>
      <c r="B24" s="120">
        <v>5.6968828376925837E-2</v>
      </c>
      <c r="C24" s="120">
        <v>0</v>
      </c>
      <c r="D24" s="120">
        <v>0</v>
      </c>
      <c r="E24" s="120">
        <v>2.0064493013256898E-2</v>
      </c>
      <c r="F24" s="120">
        <v>12.826585453242567</v>
      </c>
      <c r="G24" s="120">
        <v>0.58366176997491936</v>
      </c>
      <c r="H24" s="120">
        <v>2.4464349695449661</v>
      </c>
      <c r="I24" s="120">
        <v>0.80652096022930853</v>
      </c>
      <c r="J24" s="120">
        <v>8.2078108204944478</v>
      </c>
      <c r="K24" s="120">
        <v>11.531350770333212</v>
      </c>
      <c r="L24" s="120">
        <v>0</v>
      </c>
      <c r="M24" s="120">
        <v>0</v>
      </c>
      <c r="N24" s="120">
        <v>0</v>
      </c>
      <c r="O24" s="120">
        <v>60.610892153350058</v>
      </c>
      <c r="P24" s="120">
        <v>0.61554998208527412</v>
      </c>
      <c r="Q24" s="8" t="s">
        <v>121</v>
      </c>
      <c r="R24" s="116">
        <v>0</v>
      </c>
      <c r="S24" s="116">
        <v>0</v>
      </c>
      <c r="T24" s="116">
        <v>0</v>
      </c>
      <c r="U24" s="116">
        <v>0</v>
      </c>
      <c r="V24" s="116">
        <v>0.19553618816168047</v>
      </c>
      <c r="W24" s="116">
        <v>0</v>
      </c>
      <c r="X24" s="116">
        <v>0.38078500292911543</v>
      </c>
      <c r="Y24" s="116">
        <v>10.573078631719234</v>
      </c>
      <c r="Z24" s="116">
        <v>58.005936790640824</v>
      </c>
      <c r="AA24" s="116">
        <v>65.914740243599297</v>
      </c>
      <c r="AB24" s="116">
        <v>0</v>
      </c>
      <c r="AC24" s="116">
        <v>0</v>
      </c>
      <c r="AD24" s="116">
        <v>0</v>
      </c>
      <c r="AE24" s="98">
        <v>13</v>
      </c>
    </row>
    <row r="25" spans="1:31">
      <c r="A25" s="8" t="s">
        <v>196</v>
      </c>
      <c r="B25" s="120">
        <v>6.3770794824399263E-2</v>
      </c>
      <c r="C25" s="120">
        <v>0</v>
      </c>
      <c r="D25" s="120">
        <v>0</v>
      </c>
      <c r="E25" s="120">
        <v>0.60489833641404811</v>
      </c>
      <c r="F25" s="120">
        <v>13.686229205175602</v>
      </c>
      <c r="G25" s="120">
        <v>1.0494454713493531</v>
      </c>
      <c r="H25" s="120">
        <v>7.7084103512014792</v>
      </c>
      <c r="I25" s="120">
        <v>1.0166358595194085</v>
      </c>
      <c r="J25" s="120">
        <v>0</v>
      </c>
      <c r="K25" s="120">
        <v>17.000924214417743</v>
      </c>
      <c r="L25" s="120">
        <v>0</v>
      </c>
      <c r="M25" s="120">
        <v>9.5854898336414056</v>
      </c>
      <c r="N25" s="120">
        <v>3.6968576709796676E-2</v>
      </c>
      <c r="O25" s="120">
        <v>10.864140480591496</v>
      </c>
      <c r="P25" s="120">
        <v>35.41820702402957</v>
      </c>
      <c r="Q25" s="8" t="s">
        <v>196</v>
      </c>
      <c r="R25" s="116">
        <v>2.1739130434782608</v>
      </c>
      <c r="S25" s="116">
        <v>0</v>
      </c>
      <c r="T25" s="116">
        <v>0</v>
      </c>
      <c r="U25" s="116">
        <v>99.388846447669977</v>
      </c>
      <c r="V25" s="116">
        <v>29.354762467501772</v>
      </c>
      <c r="W25" s="116">
        <v>89.431968295904881</v>
      </c>
      <c r="X25" s="116">
        <v>69.432288232120371</v>
      </c>
      <c r="Y25" s="116">
        <v>28.499999999999996</v>
      </c>
      <c r="Z25" s="116">
        <v>0</v>
      </c>
      <c r="AA25" s="116">
        <v>81.372655612938303</v>
      </c>
      <c r="AB25" s="116">
        <v>0</v>
      </c>
      <c r="AC25" s="116">
        <v>96.866412765752301</v>
      </c>
      <c r="AD25" s="116">
        <v>0</v>
      </c>
      <c r="AE25" s="98">
        <v>34</v>
      </c>
    </row>
    <row r="26" spans="1:31">
      <c r="A26" s="8" t="s">
        <v>6</v>
      </c>
      <c r="B26" s="120">
        <v>1.3161764705882353</v>
      </c>
      <c r="C26" s="120">
        <v>0</v>
      </c>
      <c r="D26" s="120">
        <v>0</v>
      </c>
      <c r="E26" s="120">
        <v>0</v>
      </c>
      <c r="F26" s="120">
        <v>8.7426470588235308</v>
      </c>
      <c r="G26" s="120">
        <v>1.4705882352941175</v>
      </c>
      <c r="H26" s="120">
        <v>0.7279411764705882</v>
      </c>
      <c r="I26" s="120">
        <v>0.8161764705882355</v>
      </c>
      <c r="J26" s="120">
        <v>0</v>
      </c>
      <c r="K26" s="120">
        <v>9.577205882352942</v>
      </c>
      <c r="L26" s="120">
        <v>0</v>
      </c>
      <c r="M26" s="120">
        <v>0</v>
      </c>
      <c r="N26" s="120">
        <v>0</v>
      </c>
      <c r="O26" s="120">
        <v>66.705882352941174</v>
      </c>
      <c r="P26" s="120">
        <v>1.9191176470588234</v>
      </c>
      <c r="Q26" s="8" t="s">
        <v>6</v>
      </c>
      <c r="R26" s="116">
        <v>1.3966480446927376</v>
      </c>
      <c r="S26" s="116">
        <v>0</v>
      </c>
      <c r="T26" s="116">
        <v>0</v>
      </c>
      <c r="U26" s="116">
        <v>0</v>
      </c>
      <c r="V26" s="116">
        <v>0.16820857863751051</v>
      </c>
      <c r="W26" s="116">
        <v>0.25</v>
      </c>
      <c r="X26" s="116">
        <v>0</v>
      </c>
      <c r="Y26" s="116">
        <v>0</v>
      </c>
      <c r="Z26" s="116">
        <v>0</v>
      </c>
      <c r="AA26" s="116">
        <v>34.165067178502881</v>
      </c>
      <c r="AB26" s="116">
        <v>0</v>
      </c>
      <c r="AC26" s="116">
        <v>0</v>
      </c>
      <c r="AD26" s="116">
        <v>0</v>
      </c>
      <c r="AE26" s="98">
        <v>3</v>
      </c>
    </row>
    <row r="27" spans="1:31">
      <c r="A27" s="8" t="s">
        <v>122</v>
      </c>
      <c r="B27" s="120">
        <v>0.94852941176470584</v>
      </c>
      <c r="C27" s="120">
        <v>0</v>
      </c>
      <c r="D27" s="120">
        <v>0</v>
      </c>
      <c r="E27" s="120">
        <v>0</v>
      </c>
      <c r="F27" s="120">
        <v>28.147058823529413</v>
      </c>
      <c r="G27" s="120">
        <v>9.5588235294117654E-2</v>
      </c>
      <c r="H27" s="120">
        <v>0</v>
      </c>
      <c r="I27" s="120">
        <v>2.7058823529411766</v>
      </c>
      <c r="J27" s="120">
        <v>0</v>
      </c>
      <c r="K27" s="120">
        <v>20.117647058823529</v>
      </c>
      <c r="L27" s="120">
        <v>0</v>
      </c>
      <c r="M27" s="120">
        <v>0</v>
      </c>
      <c r="N27" s="120">
        <v>0</v>
      </c>
      <c r="O27" s="120">
        <v>33.235294117647058</v>
      </c>
      <c r="P27" s="120">
        <v>4.2573529411764701</v>
      </c>
      <c r="Q27" s="8" t="s">
        <v>122</v>
      </c>
      <c r="R27" s="116">
        <v>3.8759689922480618</v>
      </c>
      <c r="S27" s="116">
        <v>0</v>
      </c>
      <c r="T27" s="116">
        <v>0</v>
      </c>
      <c r="U27" s="116">
        <v>0</v>
      </c>
      <c r="V27" s="116">
        <v>0.52246603970741901</v>
      </c>
      <c r="W27" s="116">
        <v>0</v>
      </c>
      <c r="X27" s="116">
        <v>0</v>
      </c>
      <c r="Y27" s="116">
        <v>73.097826086956516</v>
      </c>
      <c r="Z27" s="116">
        <v>0</v>
      </c>
      <c r="AA27" s="116">
        <v>95.21198830409358</v>
      </c>
      <c r="AB27" s="116">
        <v>0</v>
      </c>
      <c r="AC27" s="116">
        <v>0</v>
      </c>
      <c r="AD27" s="116">
        <v>0</v>
      </c>
      <c r="AE27" s="98">
        <v>22</v>
      </c>
    </row>
    <row r="28" spans="1:31">
      <c r="A28" s="8" t="s">
        <v>197</v>
      </c>
      <c r="B28" s="120">
        <v>0.80856595511767937</v>
      </c>
      <c r="C28" s="120">
        <v>0</v>
      </c>
      <c r="D28" s="120">
        <v>0</v>
      </c>
      <c r="E28" s="120">
        <v>2.1893814997263274E-3</v>
      </c>
      <c r="F28" s="120">
        <v>13.68007662835249</v>
      </c>
      <c r="G28" s="120">
        <v>1.3783524904214559</v>
      </c>
      <c r="H28" s="120">
        <v>2.7538314176245211</v>
      </c>
      <c r="I28" s="120">
        <v>0.91146688560481659</v>
      </c>
      <c r="J28" s="120">
        <v>14.766557197591682</v>
      </c>
      <c r="K28" s="120">
        <v>9.3379857690202517</v>
      </c>
      <c r="L28" s="120">
        <v>0.75041050903119877</v>
      </c>
      <c r="M28" s="120">
        <v>0</v>
      </c>
      <c r="N28" s="120">
        <v>0.29447181171319103</v>
      </c>
      <c r="O28" s="120">
        <v>52.957580733442811</v>
      </c>
      <c r="P28" s="120">
        <v>0.78201970443349744</v>
      </c>
      <c r="Q28" s="8" t="s">
        <v>197</v>
      </c>
      <c r="R28" s="116">
        <v>0</v>
      </c>
      <c r="S28" s="116">
        <v>0</v>
      </c>
      <c r="T28" s="116">
        <v>0</v>
      </c>
      <c r="U28" s="116">
        <v>0</v>
      </c>
      <c r="V28" s="116">
        <v>3.4709024346330044</v>
      </c>
      <c r="W28" s="116">
        <v>29.18693537178596</v>
      </c>
      <c r="X28" s="116">
        <v>21.162732919254658</v>
      </c>
      <c r="Y28" s="116">
        <v>60.576490016514043</v>
      </c>
      <c r="Z28" s="116">
        <v>98.929703282243253</v>
      </c>
      <c r="AA28" s="116">
        <v>62.666686204976408</v>
      </c>
      <c r="AB28" s="116">
        <v>97.59299781181619</v>
      </c>
      <c r="AC28" s="116">
        <v>0</v>
      </c>
      <c r="AD28" s="116">
        <v>0.92936802973977695</v>
      </c>
      <c r="AE28" s="98">
        <v>23</v>
      </c>
    </row>
    <row r="29" spans="1:31">
      <c r="A29" s="8" t="s">
        <v>7</v>
      </c>
      <c r="B29" s="120">
        <v>8.4745762711864403E-2</v>
      </c>
      <c r="C29" s="120">
        <v>0</v>
      </c>
      <c r="D29" s="120">
        <v>0</v>
      </c>
      <c r="E29" s="120">
        <v>0</v>
      </c>
      <c r="F29" s="120">
        <v>16.288135593220339</v>
      </c>
      <c r="G29" s="120">
        <v>0.77401129943502833</v>
      </c>
      <c r="H29" s="120">
        <v>1.5790960451977401</v>
      </c>
      <c r="I29" s="120">
        <v>1.1892655367231637</v>
      </c>
      <c r="J29" s="120">
        <v>0</v>
      </c>
      <c r="K29" s="120">
        <v>6.5225988700564965</v>
      </c>
      <c r="L29" s="120">
        <v>0</v>
      </c>
      <c r="M29" s="120">
        <v>0</v>
      </c>
      <c r="N29" s="120">
        <v>0</v>
      </c>
      <c r="O29" s="120">
        <v>57.579096045197744</v>
      </c>
      <c r="P29" s="120">
        <v>1.7994350282485876</v>
      </c>
      <c r="Q29" s="8" t="s">
        <v>7</v>
      </c>
      <c r="R29" s="116">
        <v>0</v>
      </c>
      <c r="S29" s="116">
        <v>0</v>
      </c>
      <c r="T29" s="116">
        <v>0</v>
      </c>
      <c r="U29" s="116">
        <v>0</v>
      </c>
      <c r="V29" s="116">
        <v>0.13993353157250304</v>
      </c>
      <c r="W29" s="116">
        <v>0</v>
      </c>
      <c r="X29" s="116">
        <v>0.17889087656529518</v>
      </c>
      <c r="Y29" s="116">
        <v>65.083135391924003</v>
      </c>
      <c r="Z29" s="116">
        <v>0</v>
      </c>
      <c r="AA29" s="116">
        <v>37.115634473798181</v>
      </c>
      <c r="AB29" s="116">
        <v>0</v>
      </c>
      <c r="AC29" s="116">
        <v>0</v>
      </c>
      <c r="AD29" s="116">
        <v>0</v>
      </c>
      <c r="AE29" s="98">
        <v>3</v>
      </c>
    </row>
    <row r="30" spans="1:31">
      <c r="A30" s="8" t="s">
        <v>8</v>
      </c>
      <c r="B30" s="120">
        <v>0</v>
      </c>
      <c r="C30" s="120">
        <v>0</v>
      </c>
      <c r="D30" s="120">
        <v>0</v>
      </c>
      <c r="E30" s="120">
        <v>0.62390350877192979</v>
      </c>
      <c r="F30" s="120">
        <v>7.6096491228070171</v>
      </c>
      <c r="G30" s="120">
        <v>1.4364035087719298</v>
      </c>
      <c r="H30" s="120">
        <v>0.41776315789473684</v>
      </c>
      <c r="I30" s="120">
        <v>1.1140350877192984</v>
      </c>
      <c r="J30" s="120">
        <v>1.1973684210526314</v>
      </c>
      <c r="K30" s="120">
        <v>11.892543859649123</v>
      </c>
      <c r="L30" s="120">
        <v>0</v>
      </c>
      <c r="M30" s="120">
        <v>0</v>
      </c>
      <c r="N30" s="120">
        <v>0.13706140350877191</v>
      </c>
      <c r="O30" s="120">
        <v>72.106359649122808</v>
      </c>
      <c r="P30" s="120">
        <v>0.37171052631578949</v>
      </c>
      <c r="Q30" s="8" t="s">
        <v>8</v>
      </c>
      <c r="R30" s="116">
        <v>0</v>
      </c>
      <c r="S30" s="116">
        <v>0</v>
      </c>
      <c r="T30" s="116">
        <v>0</v>
      </c>
      <c r="U30" s="116">
        <v>19.859402460456938</v>
      </c>
      <c r="V30" s="116">
        <v>3.4293948126801164</v>
      </c>
      <c r="W30" s="116">
        <v>42.824427480916036</v>
      </c>
      <c r="X30" s="116">
        <v>69.816272965879264</v>
      </c>
      <c r="Y30" s="116">
        <v>94.88188976377954</v>
      </c>
      <c r="Z30" s="116">
        <v>99.908424908424905</v>
      </c>
      <c r="AA30" s="116">
        <v>35.423197492163013</v>
      </c>
      <c r="AB30" s="116">
        <v>0</v>
      </c>
      <c r="AC30" s="116">
        <v>0</v>
      </c>
      <c r="AD30" s="116">
        <v>22.400000000000002</v>
      </c>
      <c r="AE30" s="98">
        <v>8</v>
      </c>
    </row>
    <row r="31" spans="1:31">
      <c r="A31" s="8" t="s">
        <v>123</v>
      </c>
      <c r="B31" s="120">
        <v>2.6291759465478846</v>
      </c>
      <c r="C31" s="120">
        <v>0</v>
      </c>
      <c r="D31" s="120">
        <v>0</v>
      </c>
      <c r="E31" s="120">
        <v>0</v>
      </c>
      <c r="F31" s="120">
        <v>29.487750556792875</v>
      </c>
      <c r="G31" s="120">
        <v>0.82442464736451371</v>
      </c>
      <c r="H31" s="120">
        <v>4.0267260579064583</v>
      </c>
      <c r="I31" s="120">
        <v>0.18671121009651079</v>
      </c>
      <c r="J31" s="120">
        <v>12.180400890868597</v>
      </c>
      <c r="K31" s="120">
        <v>7.5512249443207136</v>
      </c>
      <c r="L31" s="120">
        <v>0</v>
      </c>
      <c r="M31" s="120">
        <v>0</v>
      </c>
      <c r="N31" s="120">
        <v>1.546770601336303</v>
      </c>
      <c r="O31" s="120">
        <v>35.754268745360058</v>
      </c>
      <c r="P31" s="120">
        <v>0.55270972531551599</v>
      </c>
      <c r="Q31" s="8" t="s">
        <v>123</v>
      </c>
      <c r="R31" s="116">
        <v>0</v>
      </c>
      <c r="S31" s="116">
        <v>0</v>
      </c>
      <c r="T31" s="116">
        <v>0</v>
      </c>
      <c r="U31" s="116">
        <v>0</v>
      </c>
      <c r="V31" s="116">
        <v>2.978348439073514</v>
      </c>
      <c r="W31" s="116">
        <v>91.940567312021614</v>
      </c>
      <c r="X31" s="116">
        <v>47.068584070796462</v>
      </c>
      <c r="Y31" s="116">
        <v>39.960238568588466</v>
      </c>
      <c r="Z31" s="116">
        <v>98.851100140184073</v>
      </c>
      <c r="AA31" s="116">
        <v>50.828294745121163</v>
      </c>
      <c r="AB31" s="116">
        <v>0</v>
      </c>
      <c r="AC31" s="116">
        <v>0</v>
      </c>
      <c r="AD31" s="116">
        <v>1.0319174466042715</v>
      </c>
      <c r="AE31" s="98">
        <v>20</v>
      </c>
    </row>
    <row r="32" spans="1:31">
      <c r="A32" s="8" t="s">
        <v>198</v>
      </c>
      <c r="B32" s="120">
        <v>0.85173745173745175</v>
      </c>
      <c r="C32" s="120">
        <v>0</v>
      </c>
      <c r="D32" s="120">
        <v>0</v>
      </c>
      <c r="E32" s="120">
        <v>0.55984555984555984</v>
      </c>
      <c r="F32" s="120">
        <v>7.955984555984557</v>
      </c>
      <c r="G32" s="120">
        <v>2.3050193050193051</v>
      </c>
      <c r="H32" s="120">
        <v>0.21081081081081079</v>
      </c>
      <c r="I32" s="120">
        <v>1.1227799227799227</v>
      </c>
      <c r="J32" s="120">
        <v>0</v>
      </c>
      <c r="K32" s="120">
        <v>2.4555984555984556</v>
      </c>
      <c r="L32" s="120">
        <v>0</v>
      </c>
      <c r="M32" s="120">
        <v>0</v>
      </c>
      <c r="N32" s="120">
        <v>0</v>
      </c>
      <c r="O32" s="120">
        <v>2.5436293436293433</v>
      </c>
      <c r="P32" s="120">
        <v>69.132046332046315</v>
      </c>
      <c r="Q32" s="8" t="s">
        <v>198</v>
      </c>
      <c r="R32" s="116">
        <v>9.0661831368993667E-2</v>
      </c>
      <c r="S32" s="116">
        <v>0</v>
      </c>
      <c r="T32" s="116">
        <v>0</v>
      </c>
      <c r="U32" s="116">
        <v>67.448275862068968</v>
      </c>
      <c r="V32" s="116">
        <v>6.8286020876012099E-2</v>
      </c>
      <c r="W32" s="116">
        <v>0.21551724137931033</v>
      </c>
      <c r="X32" s="116">
        <v>0</v>
      </c>
      <c r="Y32" s="116">
        <v>8.7345254470426426</v>
      </c>
      <c r="Z32" s="116">
        <v>0</v>
      </c>
      <c r="AA32" s="116">
        <v>83.20754716981132</v>
      </c>
      <c r="AB32" s="116">
        <v>0</v>
      </c>
      <c r="AC32" s="116">
        <v>0</v>
      </c>
      <c r="AD32" s="116">
        <v>0</v>
      </c>
      <c r="AE32" s="98">
        <v>3</v>
      </c>
    </row>
    <row r="33" spans="1:31">
      <c r="A33" s="8" t="s">
        <v>199</v>
      </c>
      <c r="B33" s="120">
        <v>0.18818167019371643</v>
      </c>
      <c r="C33" s="120">
        <v>0</v>
      </c>
      <c r="D33" s="120">
        <v>0</v>
      </c>
      <c r="E33" s="120">
        <v>0.23905258017255415</v>
      </c>
      <c r="F33" s="120">
        <v>9.4992674588963055</v>
      </c>
      <c r="G33" s="120">
        <v>2.7615171740192084</v>
      </c>
      <c r="H33" s="120">
        <v>8.7916327527266809</v>
      </c>
      <c r="I33" s="120">
        <v>1.0779749308155624</v>
      </c>
      <c r="J33" s="120">
        <v>21.356096369851862</v>
      </c>
      <c r="K33" s="120">
        <v>34.786097997720979</v>
      </c>
      <c r="L33" s="120">
        <v>0</v>
      </c>
      <c r="M33" s="120">
        <v>0</v>
      </c>
      <c r="N33" s="120">
        <v>0.18476314504313854</v>
      </c>
      <c r="O33" s="120">
        <v>2.8853166205437084</v>
      </c>
      <c r="P33" s="120">
        <v>15.43586195669868</v>
      </c>
      <c r="Q33" s="8" t="s">
        <v>199</v>
      </c>
      <c r="R33" s="116">
        <v>0.43252595155709345</v>
      </c>
      <c r="S33" s="116">
        <v>0</v>
      </c>
      <c r="T33" s="116">
        <v>0</v>
      </c>
      <c r="U33" s="116">
        <v>83.248212461695601</v>
      </c>
      <c r="V33" s="116">
        <v>11.419954073413988</v>
      </c>
      <c r="W33" s="116">
        <v>23.199127564253718</v>
      </c>
      <c r="X33" s="116">
        <v>27.690854889181033</v>
      </c>
      <c r="Y33" s="116">
        <v>83.305647840531563</v>
      </c>
      <c r="Z33" s="116">
        <v>99.553321315186707</v>
      </c>
      <c r="AA33" s="116">
        <v>96.005681100280327</v>
      </c>
      <c r="AB33" s="116">
        <v>0</v>
      </c>
      <c r="AC33" s="116">
        <v>0</v>
      </c>
      <c r="AD33" s="116">
        <v>7.5330396475770929</v>
      </c>
      <c r="AE33" s="98">
        <v>60</v>
      </c>
    </row>
    <row r="34" spans="1:31">
      <c r="A34" s="8" t="s">
        <v>9</v>
      </c>
      <c r="B34" s="120">
        <v>0.84913983237759161</v>
      </c>
      <c r="C34" s="120">
        <v>0</v>
      </c>
      <c r="D34" s="120">
        <v>0</v>
      </c>
      <c r="E34" s="120">
        <v>1.4556682840758712E-2</v>
      </c>
      <c r="F34" s="120">
        <v>8.2196735774150866</v>
      </c>
      <c r="G34" s="120">
        <v>19.507719453021615</v>
      </c>
      <c r="H34" s="120">
        <v>4.4803705337450372</v>
      </c>
      <c r="I34" s="120">
        <v>1.4397882664314072</v>
      </c>
      <c r="J34" s="120">
        <v>0.11821790913101016</v>
      </c>
      <c r="K34" s="120">
        <v>6.4640494044993373</v>
      </c>
      <c r="L34" s="120">
        <v>1.4591971768857519</v>
      </c>
      <c r="M34" s="120">
        <v>0</v>
      </c>
      <c r="N34" s="120">
        <v>0</v>
      </c>
      <c r="O34" s="120">
        <v>52.982796647551837</v>
      </c>
      <c r="P34" s="120">
        <v>0.94838994265549181</v>
      </c>
      <c r="Q34" s="8" t="s">
        <v>9</v>
      </c>
      <c r="R34" s="116">
        <v>0.94876660341555974</v>
      </c>
      <c r="S34" s="116">
        <v>0</v>
      </c>
      <c r="T34" s="116">
        <v>0</v>
      </c>
      <c r="U34" s="116">
        <v>100</v>
      </c>
      <c r="V34" s="116">
        <v>1.5831276161854673</v>
      </c>
      <c r="W34" s="116">
        <v>76.539887843704776</v>
      </c>
      <c r="X34" s="116">
        <v>79.334449148370595</v>
      </c>
      <c r="Y34" s="116">
        <v>41.850490196078432</v>
      </c>
      <c r="Z34" s="116">
        <v>100</v>
      </c>
      <c r="AA34" s="116">
        <v>48.79896274054866</v>
      </c>
      <c r="AB34" s="116">
        <v>99.455864570737603</v>
      </c>
      <c r="AC34" s="116">
        <v>0</v>
      </c>
      <c r="AD34" s="116">
        <v>0</v>
      </c>
      <c r="AE34" s="98">
        <v>24</v>
      </c>
    </row>
    <row r="35" spans="1:31">
      <c r="A35" s="8" t="s">
        <v>939</v>
      </c>
      <c r="B35" s="120">
        <v>0.21087815253722275</v>
      </c>
      <c r="C35" s="120">
        <v>0</v>
      </c>
      <c r="D35" s="120">
        <v>0</v>
      </c>
      <c r="E35" s="120">
        <v>0</v>
      </c>
      <c r="F35" s="120">
        <v>10.436949255545429</v>
      </c>
      <c r="G35" s="120">
        <v>0.37040413248252807</v>
      </c>
      <c r="H35" s="120">
        <v>3.8061379519902765</v>
      </c>
      <c r="I35" s="120">
        <v>0.43330294743239139</v>
      </c>
      <c r="J35" s="120">
        <v>0.15922212093588575</v>
      </c>
      <c r="K35" s="120">
        <v>9.3649346703129748</v>
      </c>
      <c r="L35" s="120">
        <v>9.7259191735034953</v>
      </c>
      <c r="M35" s="120">
        <v>0</v>
      </c>
      <c r="N35" s="120">
        <v>1.8669097538742023</v>
      </c>
      <c r="O35" s="120">
        <v>48.086295958675166</v>
      </c>
      <c r="P35" s="120">
        <v>1.1880887268307507</v>
      </c>
      <c r="Q35" s="8" t="s">
        <v>939</v>
      </c>
      <c r="R35" s="116">
        <v>0.86455331412103731</v>
      </c>
      <c r="S35" s="116">
        <v>0</v>
      </c>
      <c r="T35" s="116">
        <v>0</v>
      </c>
      <c r="U35" s="116">
        <v>0</v>
      </c>
      <c r="V35" s="116">
        <v>1.1965762198672412</v>
      </c>
      <c r="W35" s="116">
        <v>2.0508613617719442</v>
      </c>
      <c r="X35" s="116">
        <v>24.980041513651603</v>
      </c>
      <c r="Y35" s="116">
        <v>82.67882187938288</v>
      </c>
      <c r="Z35" s="116">
        <v>39.503816793893129</v>
      </c>
      <c r="AA35" s="116">
        <v>85.661907852044124</v>
      </c>
      <c r="AB35" s="116">
        <v>97.500624843789055</v>
      </c>
      <c r="AC35" s="116">
        <v>0</v>
      </c>
      <c r="AD35" s="116">
        <v>0.244140625</v>
      </c>
      <c r="AE35" s="98">
        <v>19</v>
      </c>
    </row>
    <row r="36" spans="1:31">
      <c r="A36" s="8" t="s">
        <v>10</v>
      </c>
      <c r="B36" s="120">
        <v>4.6766169154228848E-2</v>
      </c>
      <c r="C36" s="120">
        <v>0</v>
      </c>
      <c r="D36" s="120">
        <v>0</v>
      </c>
      <c r="E36" s="120">
        <v>0.67164179104477606</v>
      </c>
      <c r="F36" s="120">
        <v>20.853731343283581</v>
      </c>
      <c r="G36" s="120">
        <v>0.17014925373134329</v>
      </c>
      <c r="H36" s="120">
        <v>1.817910447761194</v>
      </c>
      <c r="I36" s="120">
        <v>3.3741293532338306</v>
      </c>
      <c r="J36" s="120">
        <v>0</v>
      </c>
      <c r="K36" s="120">
        <v>7.223880597014924</v>
      </c>
      <c r="L36" s="120">
        <v>0</v>
      </c>
      <c r="M36" s="120">
        <v>0</v>
      </c>
      <c r="N36" s="120">
        <v>0</v>
      </c>
      <c r="O36" s="120">
        <v>60.345273631840797</v>
      </c>
      <c r="P36" s="120">
        <v>2.9930348258706467</v>
      </c>
      <c r="Q36" s="8" t="s">
        <v>10</v>
      </c>
      <c r="R36" s="116">
        <v>2.1276595744680855</v>
      </c>
      <c r="S36" s="116">
        <v>0</v>
      </c>
      <c r="T36" s="116">
        <v>0</v>
      </c>
      <c r="U36" s="116">
        <v>98.666666666666671</v>
      </c>
      <c r="V36" s="116">
        <v>0.14791487737379519</v>
      </c>
      <c r="W36" s="116">
        <v>0</v>
      </c>
      <c r="X36" s="116">
        <v>0.21893814997263275</v>
      </c>
      <c r="Y36" s="116">
        <v>49.189029784724276</v>
      </c>
      <c r="Z36" s="116">
        <v>0</v>
      </c>
      <c r="AA36" s="116">
        <v>2.2451790633608817</v>
      </c>
      <c r="AB36" s="116">
        <v>0</v>
      </c>
      <c r="AC36" s="116">
        <v>0</v>
      </c>
      <c r="AD36" s="116">
        <v>0</v>
      </c>
      <c r="AE36" s="98">
        <v>3</v>
      </c>
    </row>
    <row r="37" spans="1:31">
      <c r="A37" s="8" t="s">
        <v>200</v>
      </c>
      <c r="B37" s="120">
        <v>14.994778976679429</v>
      </c>
      <c r="C37" s="120">
        <v>0</v>
      </c>
      <c r="D37" s="120">
        <v>0</v>
      </c>
      <c r="E37" s="120">
        <v>0.72398190045248867</v>
      </c>
      <c r="F37" s="120">
        <v>5.9164636268708666</v>
      </c>
      <c r="G37" s="120">
        <v>0.89801601113818308</v>
      </c>
      <c r="H37" s="120">
        <v>10.537417333797425</v>
      </c>
      <c r="I37" s="120">
        <v>1.1843021232161504</v>
      </c>
      <c r="J37" s="120">
        <v>1.0755308040375913</v>
      </c>
      <c r="K37" s="120">
        <v>15.783153498085625</v>
      </c>
      <c r="L37" s="120">
        <v>0</v>
      </c>
      <c r="M37" s="120">
        <v>0</v>
      </c>
      <c r="N37" s="120">
        <v>0</v>
      </c>
      <c r="O37" s="120">
        <v>9.3997563522450402</v>
      </c>
      <c r="P37" s="120">
        <v>32.845631743821791</v>
      </c>
      <c r="Q37" s="8" t="s">
        <v>200</v>
      </c>
      <c r="R37" s="116">
        <v>5.2228412256267412E-2</v>
      </c>
      <c r="S37" s="116">
        <v>0</v>
      </c>
      <c r="T37" s="116">
        <v>0</v>
      </c>
      <c r="U37" s="116">
        <v>53.004807692307686</v>
      </c>
      <c r="V37" s="116">
        <v>0.90304741734321659</v>
      </c>
      <c r="W37" s="116">
        <v>10.019379844961239</v>
      </c>
      <c r="X37" s="116">
        <v>20.808284336394266</v>
      </c>
      <c r="Y37" s="116">
        <v>71.888317413666428</v>
      </c>
      <c r="Z37" s="116">
        <v>98.430420711974108</v>
      </c>
      <c r="AA37" s="116">
        <v>84.677472709229249</v>
      </c>
      <c r="AB37" s="116">
        <v>0</v>
      </c>
      <c r="AC37" s="116">
        <v>0</v>
      </c>
      <c r="AD37" s="116">
        <v>0</v>
      </c>
      <c r="AE37" s="98">
        <v>18</v>
      </c>
    </row>
    <row r="38" spans="1:31">
      <c r="A38" s="8" t="s">
        <v>11</v>
      </c>
      <c r="B38" s="120">
        <v>3.9041095890410951E-2</v>
      </c>
      <c r="C38" s="120">
        <v>0</v>
      </c>
      <c r="D38" s="120">
        <v>0</v>
      </c>
      <c r="E38" s="120">
        <v>0</v>
      </c>
      <c r="F38" s="120">
        <v>29.104794520547948</v>
      </c>
      <c r="G38" s="120">
        <v>0.21780821917808221</v>
      </c>
      <c r="H38" s="120">
        <v>4.4219178082191775</v>
      </c>
      <c r="I38" s="120">
        <v>0.36232876712328765</v>
      </c>
      <c r="J38" s="120">
        <v>0</v>
      </c>
      <c r="K38" s="120">
        <v>8.992465753424657</v>
      </c>
      <c r="L38" s="120">
        <v>0.10753424657534247</v>
      </c>
      <c r="M38" s="120">
        <v>0</v>
      </c>
      <c r="N38" s="120">
        <v>0</v>
      </c>
      <c r="O38" s="120">
        <v>53.902739726027399</v>
      </c>
      <c r="P38" s="120">
        <v>0.55068493150684938</v>
      </c>
      <c r="Q38" s="8" t="s">
        <v>11</v>
      </c>
      <c r="R38" s="116">
        <v>5.2631578947368425</v>
      </c>
      <c r="S38" s="116">
        <v>0</v>
      </c>
      <c r="T38" s="116">
        <v>0</v>
      </c>
      <c r="U38" s="116">
        <v>0</v>
      </c>
      <c r="V38" s="116">
        <v>33.269009013249239</v>
      </c>
      <c r="W38" s="116">
        <v>33.018867924528301</v>
      </c>
      <c r="X38" s="116">
        <v>1.7348203221809171</v>
      </c>
      <c r="Y38" s="116">
        <v>80.52930056710774</v>
      </c>
      <c r="Z38" s="116">
        <v>0</v>
      </c>
      <c r="AA38" s="116">
        <v>38.91385482519614</v>
      </c>
      <c r="AB38" s="116">
        <v>97.452229299363054</v>
      </c>
      <c r="AC38" s="116">
        <v>0</v>
      </c>
      <c r="AD38" s="116">
        <v>0</v>
      </c>
      <c r="AE38" s="98">
        <v>14</v>
      </c>
    </row>
    <row r="39" spans="1:31">
      <c r="A39" s="8" t="s">
        <v>12</v>
      </c>
      <c r="B39" s="120">
        <v>0.92388613861386137</v>
      </c>
      <c r="C39" s="120">
        <v>0</v>
      </c>
      <c r="D39" s="120">
        <v>0</v>
      </c>
      <c r="E39" s="120">
        <v>0</v>
      </c>
      <c r="F39" s="120">
        <v>8.7964108910891081</v>
      </c>
      <c r="G39" s="120">
        <v>5.9455445544554451</v>
      </c>
      <c r="H39" s="120">
        <v>5.2308168316831685</v>
      </c>
      <c r="I39" s="120">
        <v>1.2301980198019802</v>
      </c>
      <c r="J39" s="120">
        <v>0</v>
      </c>
      <c r="K39" s="120">
        <v>9.1472772277227712</v>
      </c>
      <c r="L39" s="120">
        <v>0.52475247524752477</v>
      </c>
      <c r="M39" s="120">
        <v>0</v>
      </c>
      <c r="N39" s="120">
        <v>6.0024752475247523E-2</v>
      </c>
      <c r="O39" s="120">
        <v>44.585396039603957</v>
      </c>
      <c r="P39" s="120">
        <v>1.1262376237623763</v>
      </c>
      <c r="Q39" s="8" t="s">
        <v>12</v>
      </c>
      <c r="R39" s="116">
        <v>0</v>
      </c>
      <c r="S39" s="116">
        <v>0</v>
      </c>
      <c r="T39" s="116">
        <v>0</v>
      </c>
      <c r="U39" s="116">
        <v>0</v>
      </c>
      <c r="V39" s="116">
        <v>0.26028842771720012</v>
      </c>
      <c r="W39" s="116">
        <v>0.44754371357202333</v>
      </c>
      <c r="X39" s="116">
        <v>4.7320477936827157E-2</v>
      </c>
      <c r="Y39" s="116">
        <v>36.519114688128774</v>
      </c>
      <c r="Z39" s="116">
        <v>0</v>
      </c>
      <c r="AA39" s="116">
        <v>29.075903125422808</v>
      </c>
      <c r="AB39" s="116">
        <v>54.363207547169814</v>
      </c>
      <c r="AC39" s="116">
        <v>0</v>
      </c>
      <c r="AD39" s="116">
        <v>0</v>
      </c>
      <c r="AE39" s="98">
        <v>3</v>
      </c>
    </row>
    <row r="40" spans="1:31">
      <c r="A40" s="8" t="s">
        <v>13</v>
      </c>
      <c r="B40" s="120">
        <v>0</v>
      </c>
      <c r="C40" s="120">
        <v>0</v>
      </c>
      <c r="D40" s="120">
        <v>0</v>
      </c>
      <c r="E40" s="120">
        <v>0</v>
      </c>
      <c r="F40" s="120">
        <v>15.017045454545455</v>
      </c>
      <c r="G40" s="120">
        <v>1.8798701298701297</v>
      </c>
      <c r="H40" s="120">
        <v>0.59334415584415579</v>
      </c>
      <c r="I40" s="120">
        <v>1.1534090909090911</v>
      </c>
      <c r="J40" s="120">
        <v>0</v>
      </c>
      <c r="K40" s="120">
        <v>7.7987012987012978</v>
      </c>
      <c r="L40" s="120">
        <v>0</v>
      </c>
      <c r="M40" s="120">
        <v>0</v>
      </c>
      <c r="N40" s="120">
        <v>0</v>
      </c>
      <c r="O40" s="120">
        <v>66.525974025974023</v>
      </c>
      <c r="P40" s="120">
        <v>1.1201298701298701</v>
      </c>
      <c r="Q40" s="8" t="s">
        <v>13</v>
      </c>
      <c r="R40" s="116">
        <v>0</v>
      </c>
      <c r="S40" s="116">
        <v>0</v>
      </c>
      <c r="T40" s="116">
        <v>0</v>
      </c>
      <c r="U40" s="116">
        <v>0</v>
      </c>
      <c r="V40" s="116">
        <v>0.108837614279495</v>
      </c>
      <c r="W40" s="116">
        <v>0.21588946459412781</v>
      </c>
      <c r="X40" s="116">
        <v>0</v>
      </c>
      <c r="Y40" s="116">
        <v>66.080225193525692</v>
      </c>
      <c r="Z40" s="116">
        <v>0</v>
      </c>
      <c r="AA40" s="116">
        <v>41.902581182348044</v>
      </c>
      <c r="AB40" s="116">
        <v>0</v>
      </c>
      <c r="AC40" s="116">
        <v>0</v>
      </c>
      <c r="AD40" s="116">
        <v>0</v>
      </c>
      <c r="AE40" s="98">
        <v>4</v>
      </c>
    </row>
    <row r="41" spans="1:31">
      <c r="A41" s="8" t="s">
        <v>14</v>
      </c>
      <c r="B41" s="120">
        <v>2.1851953018301013E-3</v>
      </c>
      <c r="C41" s="120">
        <v>0</v>
      </c>
      <c r="D41" s="120">
        <v>0</v>
      </c>
      <c r="E41" s="120">
        <v>0</v>
      </c>
      <c r="F41" s="120">
        <v>28.709095875443868</v>
      </c>
      <c r="G41" s="120">
        <v>2.8156241464080853</v>
      </c>
      <c r="H41" s="120">
        <v>8.6916143130292269</v>
      </c>
      <c r="I41" s="120">
        <v>0.9254302103250478</v>
      </c>
      <c r="J41" s="120">
        <v>2.1873804971319308</v>
      </c>
      <c r="K41" s="120">
        <v>14.995083310570884</v>
      </c>
      <c r="L41" s="120">
        <v>0.60120185741600662</v>
      </c>
      <c r="M41" s="120">
        <v>0</v>
      </c>
      <c r="N41" s="120">
        <v>6.5555859054903035E-2</v>
      </c>
      <c r="O41" s="120">
        <v>39.269598470363292</v>
      </c>
      <c r="P41" s="120">
        <v>8.8227260311390332E-2</v>
      </c>
      <c r="Q41" s="8" t="s">
        <v>14</v>
      </c>
      <c r="R41" s="116">
        <v>0</v>
      </c>
      <c r="S41" s="116">
        <v>0</v>
      </c>
      <c r="T41" s="116">
        <v>0</v>
      </c>
      <c r="U41" s="116">
        <v>0</v>
      </c>
      <c r="V41" s="116">
        <v>0.14652154056934086</v>
      </c>
      <c r="W41" s="116">
        <v>35.176561893674815</v>
      </c>
      <c r="X41" s="116">
        <v>48.387806411062229</v>
      </c>
      <c r="Y41" s="116">
        <v>48.996458087367181</v>
      </c>
      <c r="Z41" s="116">
        <v>99.837662337662351</v>
      </c>
      <c r="AA41" s="116">
        <v>65.311401351622138</v>
      </c>
      <c r="AB41" s="116">
        <v>98.773284870513393</v>
      </c>
      <c r="AC41" s="116">
        <v>0</v>
      </c>
      <c r="AD41" s="116">
        <v>0.41666666666666669</v>
      </c>
      <c r="AE41" s="98">
        <v>18</v>
      </c>
    </row>
    <row r="42" spans="1:31">
      <c r="A42" s="8" t="s">
        <v>201</v>
      </c>
      <c r="B42" s="120">
        <v>9.9557522123893804E-3</v>
      </c>
      <c r="C42" s="120">
        <v>0</v>
      </c>
      <c r="D42" s="120">
        <v>0</v>
      </c>
      <c r="E42" s="120">
        <v>0</v>
      </c>
      <c r="F42" s="120">
        <v>33.602507374631273</v>
      </c>
      <c r="G42" s="120">
        <v>2.8126843657817107</v>
      </c>
      <c r="H42" s="120">
        <v>4.3845870206489677</v>
      </c>
      <c r="I42" s="120">
        <v>0.9258849557522123</v>
      </c>
      <c r="J42" s="120">
        <v>0</v>
      </c>
      <c r="K42" s="120">
        <v>22.293879056047196</v>
      </c>
      <c r="L42" s="120">
        <v>2.8853244837758112</v>
      </c>
      <c r="M42" s="120">
        <v>1.2404129793510326</v>
      </c>
      <c r="N42" s="120">
        <v>7.116519174041297E-2</v>
      </c>
      <c r="O42" s="120">
        <v>28.413348082595871</v>
      </c>
      <c r="P42" s="120">
        <v>0.28908554572271383</v>
      </c>
      <c r="Q42" s="8" t="s">
        <v>201</v>
      </c>
      <c r="R42" s="116">
        <v>7.4074074074074066</v>
      </c>
      <c r="S42" s="116">
        <v>0</v>
      </c>
      <c r="T42" s="116">
        <v>0</v>
      </c>
      <c r="U42" s="116">
        <v>0</v>
      </c>
      <c r="V42" s="116">
        <v>53.739712498628336</v>
      </c>
      <c r="W42" s="116">
        <v>0.20975353959098059</v>
      </c>
      <c r="X42" s="116">
        <v>10.554200655958288</v>
      </c>
      <c r="Y42" s="116">
        <v>54.63958582238152</v>
      </c>
      <c r="Z42" s="116">
        <v>0</v>
      </c>
      <c r="AA42" s="116">
        <v>37.470435487338946</v>
      </c>
      <c r="AB42" s="116">
        <v>68.66453674121405</v>
      </c>
      <c r="AC42" s="116">
        <v>94.56004756242568</v>
      </c>
      <c r="AD42" s="116">
        <v>2.590673575129534</v>
      </c>
      <c r="AE42" s="98">
        <v>31</v>
      </c>
    </row>
    <row r="43" spans="1:31">
      <c r="A43" s="8" t="s">
        <v>202</v>
      </c>
      <c r="B43" s="120">
        <v>1.046314817664256E-2</v>
      </c>
      <c r="C43" s="120">
        <v>0</v>
      </c>
      <c r="D43" s="120">
        <v>0</v>
      </c>
      <c r="E43" s="120">
        <v>2.7388829050623172E-2</v>
      </c>
      <c r="F43" s="120">
        <v>11.996460993999076</v>
      </c>
      <c r="G43" s="120">
        <v>1.280658562855824</v>
      </c>
      <c r="H43" s="120">
        <v>7.5651638713648257</v>
      </c>
      <c r="I43" s="120">
        <v>0.75488536697953534</v>
      </c>
      <c r="J43" s="120">
        <v>21.407755039236807</v>
      </c>
      <c r="K43" s="120">
        <v>23.216956454839206</v>
      </c>
      <c r="L43" s="120">
        <v>0</v>
      </c>
      <c r="M43" s="120">
        <v>0</v>
      </c>
      <c r="N43" s="120">
        <v>4.4203723649792268</v>
      </c>
      <c r="O43" s="120">
        <v>6.0129250653946764</v>
      </c>
      <c r="P43" s="120">
        <v>20.0016925680874</v>
      </c>
      <c r="Q43" s="8" t="s">
        <v>202</v>
      </c>
      <c r="R43" s="116">
        <v>2.9411764705882355</v>
      </c>
      <c r="S43" s="116">
        <v>0</v>
      </c>
      <c r="T43" s="116">
        <v>0</v>
      </c>
      <c r="U43" s="116">
        <v>85.393258426966284</v>
      </c>
      <c r="V43" s="116">
        <v>36.316295773744628</v>
      </c>
      <c r="W43" s="116">
        <v>60.783371380511831</v>
      </c>
      <c r="X43" s="116">
        <v>75.847130130578051</v>
      </c>
      <c r="Y43" s="116">
        <v>55.075417855686915</v>
      </c>
      <c r="Z43" s="116">
        <v>99.668652832982346</v>
      </c>
      <c r="AA43" s="116">
        <v>98.276856190394142</v>
      </c>
      <c r="AB43" s="116">
        <v>0</v>
      </c>
      <c r="AC43" s="116">
        <v>0</v>
      </c>
      <c r="AD43" s="116">
        <v>1.2496519075466446</v>
      </c>
      <c r="AE43" s="98">
        <v>56</v>
      </c>
    </row>
    <row r="44" spans="1:31">
      <c r="A44" s="8" t="s">
        <v>124</v>
      </c>
      <c r="B44" s="120">
        <v>1.7190278601066981E-2</v>
      </c>
      <c r="C44" s="120">
        <v>0</v>
      </c>
      <c r="D44" s="120">
        <v>0</v>
      </c>
      <c r="E44" s="120">
        <v>0</v>
      </c>
      <c r="F44" s="120">
        <v>39.724362774155303</v>
      </c>
      <c r="G44" s="120">
        <v>2.70954356846473</v>
      </c>
      <c r="H44" s="120">
        <v>7.0272673384706579</v>
      </c>
      <c r="I44" s="120">
        <v>0.41967990515708353</v>
      </c>
      <c r="J44" s="120">
        <v>0.43924125666864255</v>
      </c>
      <c r="K44" s="120">
        <v>20.589804386484886</v>
      </c>
      <c r="L44" s="120">
        <v>0</v>
      </c>
      <c r="M44" s="120">
        <v>0</v>
      </c>
      <c r="N44" s="120">
        <v>1.0669828097213988E-2</v>
      </c>
      <c r="O44" s="120">
        <v>22.513337285121519</v>
      </c>
      <c r="P44" s="120">
        <v>2.7688203912270306</v>
      </c>
      <c r="Q44" s="8" t="s">
        <v>124</v>
      </c>
      <c r="R44" s="116">
        <v>10.344827586206897</v>
      </c>
      <c r="S44" s="116">
        <v>0</v>
      </c>
      <c r="T44" s="116">
        <v>0</v>
      </c>
      <c r="U44" s="116">
        <v>0</v>
      </c>
      <c r="V44" s="116">
        <v>7.9668730881146015</v>
      </c>
      <c r="W44" s="116">
        <v>53.314373222489607</v>
      </c>
      <c r="X44" s="116">
        <v>63.16322226908477</v>
      </c>
      <c r="Y44" s="116">
        <v>63.135593220338983</v>
      </c>
      <c r="Z44" s="116">
        <v>80.566801619433193</v>
      </c>
      <c r="AA44" s="116">
        <v>95.926299121923122</v>
      </c>
      <c r="AB44" s="116">
        <v>0</v>
      </c>
      <c r="AC44" s="116">
        <v>0</v>
      </c>
      <c r="AD44" s="116">
        <v>0</v>
      </c>
      <c r="AE44" s="98">
        <v>30</v>
      </c>
    </row>
    <row r="45" spans="1:31">
      <c r="A45" s="8" t="s">
        <v>125</v>
      </c>
      <c r="B45" s="120">
        <v>4.2535446205170975E-2</v>
      </c>
      <c r="C45" s="120">
        <v>0</v>
      </c>
      <c r="D45" s="120">
        <v>0</v>
      </c>
      <c r="E45" s="120">
        <v>0</v>
      </c>
      <c r="F45" s="120">
        <v>21.406171809841531</v>
      </c>
      <c r="G45" s="120">
        <v>1.7748123436196832</v>
      </c>
      <c r="H45" s="120">
        <v>6.3819849874895738</v>
      </c>
      <c r="I45" s="120">
        <v>0.12093411175979982</v>
      </c>
      <c r="J45" s="120">
        <v>0.11843202668890743</v>
      </c>
      <c r="K45" s="120">
        <v>28.115929941618017</v>
      </c>
      <c r="L45" s="120">
        <v>0</v>
      </c>
      <c r="M45" s="120">
        <v>0</v>
      </c>
      <c r="N45" s="120">
        <v>0</v>
      </c>
      <c r="O45" s="120">
        <v>13.747289407839867</v>
      </c>
      <c r="P45" s="120">
        <v>12.577147623019183</v>
      </c>
      <c r="Q45" s="8" t="s">
        <v>125</v>
      </c>
      <c r="R45" s="116">
        <v>0</v>
      </c>
      <c r="S45" s="116">
        <v>0</v>
      </c>
      <c r="T45" s="116">
        <v>0</v>
      </c>
      <c r="U45" s="116">
        <v>0</v>
      </c>
      <c r="V45" s="116">
        <v>0.80268079800498771</v>
      </c>
      <c r="W45" s="116">
        <v>0.65789473684210531</v>
      </c>
      <c r="X45" s="116">
        <v>35.206481965499222</v>
      </c>
      <c r="Y45" s="116">
        <v>97.241379310344826</v>
      </c>
      <c r="Z45" s="116">
        <v>97.887323943661968</v>
      </c>
      <c r="AA45" s="116">
        <v>95.669069443208443</v>
      </c>
      <c r="AB45" s="116">
        <v>0</v>
      </c>
      <c r="AC45" s="116">
        <v>0</v>
      </c>
      <c r="AD45" s="116">
        <v>0</v>
      </c>
      <c r="AE45" s="98">
        <v>30</v>
      </c>
    </row>
    <row r="46" spans="1:31">
      <c r="A46" s="8" t="s">
        <v>126</v>
      </c>
      <c r="B46" s="120">
        <v>7.6923076923076927E-2</v>
      </c>
      <c r="C46" s="120">
        <v>0</v>
      </c>
      <c r="D46" s="120">
        <v>0</v>
      </c>
      <c r="E46" s="120">
        <v>8.0520815487407915E-3</v>
      </c>
      <c r="F46" s="120">
        <v>12.501456227514137</v>
      </c>
      <c r="G46" s="120">
        <v>2.9463765633030667</v>
      </c>
      <c r="H46" s="120">
        <v>1.0202158643138597</v>
      </c>
      <c r="I46" s="120">
        <v>0.68579749871509343</v>
      </c>
      <c r="J46" s="120">
        <v>31.797498715093369</v>
      </c>
      <c r="K46" s="120">
        <v>13.560561932499573</v>
      </c>
      <c r="L46" s="120">
        <v>5.1144423505225278</v>
      </c>
      <c r="M46" s="120">
        <v>0</v>
      </c>
      <c r="N46" s="120">
        <v>0.27599794414939177</v>
      </c>
      <c r="O46" s="120">
        <v>30.728285077951007</v>
      </c>
      <c r="P46" s="120">
        <v>0.52801096453657703</v>
      </c>
      <c r="Q46" s="8" t="s">
        <v>126</v>
      </c>
      <c r="R46" s="116">
        <v>0.89086859688195985</v>
      </c>
      <c r="S46" s="116">
        <v>0</v>
      </c>
      <c r="T46" s="116">
        <v>0</v>
      </c>
      <c r="U46" s="116">
        <v>100</v>
      </c>
      <c r="V46" s="116">
        <v>9.6764468076359087</v>
      </c>
      <c r="W46" s="116">
        <v>28.084661007093846</v>
      </c>
      <c r="X46" s="116">
        <v>13.434089000839631</v>
      </c>
      <c r="Y46" s="116">
        <v>60.754434174369223</v>
      </c>
      <c r="Z46" s="116">
        <v>99.479531470566045</v>
      </c>
      <c r="AA46" s="116">
        <v>81.356360466438431</v>
      </c>
      <c r="AB46" s="116">
        <v>98.288279234917781</v>
      </c>
      <c r="AC46" s="116">
        <v>0</v>
      </c>
      <c r="AD46" s="116">
        <v>1.1173184357541899</v>
      </c>
      <c r="AE46" s="98">
        <v>50</v>
      </c>
    </row>
    <row r="47" spans="1:31">
      <c r="A47" s="8" t="s">
        <v>15</v>
      </c>
      <c r="B47" s="120">
        <v>1.0278372591006424E-2</v>
      </c>
      <c r="C47" s="120">
        <v>0</v>
      </c>
      <c r="D47" s="120">
        <v>0</v>
      </c>
      <c r="E47" s="120">
        <v>2.1413276231263382E-2</v>
      </c>
      <c r="F47" s="120">
        <v>21.459957173447538</v>
      </c>
      <c r="G47" s="120">
        <v>1.6351177730192721</v>
      </c>
      <c r="H47" s="120">
        <v>1.1777301927194861</v>
      </c>
      <c r="I47" s="120">
        <v>0.77773019271948607</v>
      </c>
      <c r="J47" s="120">
        <v>6.5190578158458248</v>
      </c>
      <c r="K47" s="120">
        <v>2.9845824411134902</v>
      </c>
      <c r="L47" s="120">
        <v>0.25438972162740903</v>
      </c>
      <c r="M47" s="120">
        <v>0</v>
      </c>
      <c r="N47" s="120">
        <v>6.5246252676659529</v>
      </c>
      <c r="O47" s="120">
        <v>55.187152034261238</v>
      </c>
      <c r="P47" s="120">
        <v>0.42226980728051389</v>
      </c>
      <c r="Q47" s="8" t="s">
        <v>15</v>
      </c>
      <c r="R47" s="116">
        <v>0</v>
      </c>
      <c r="S47" s="116">
        <v>0</v>
      </c>
      <c r="T47" s="116">
        <v>0</v>
      </c>
      <c r="U47" s="116">
        <v>98</v>
      </c>
      <c r="V47" s="116">
        <v>24.91368815981161</v>
      </c>
      <c r="W47" s="116">
        <v>59.35044525929807</v>
      </c>
      <c r="X47" s="116">
        <v>38.436363636363637</v>
      </c>
      <c r="Y47" s="116">
        <v>42.676211453744493</v>
      </c>
      <c r="Z47" s="116">
        <v>97.983182236237027</v>
      </c>
      <c r="AA47" s="116">
        <v>70.7705553164012</v>
      </c>
      <c r="AB47" s="116">
        <v>98.98989898989899</v>
      </c>
      <c r="AC47" s="116">
        <v>0</v>
      </c>
      <c r="AD47" s="116">
        <v>8.5329832622251398E-2</v>
      </c>
      <c r="AE47" s="98">
        <v>16</v>
      </c>
    </row>
    <row r="48" spans="1:31">
      <c r="A48" s="8" t="s">
        <v>16</v>
      </c>
      <c r="B48" s="120">
        <v>2.7407987470634301E-2</v>
      </c>
      <c r="C48" s="120">
        <v>0</v>
      </c>
      <c r="D48" s="120">
        <v>0</v>
      </c>
      <c r="E48" s="120">
        <v>0</v>
      </c>
      <c r="F48" s="120">
        <v>9.7803445575567736</v>
      </c>
      <c r="G48" s="120">
        <v>0.9479248238057949</v>
      </c>
      <c r="H48" s="120">
        <v>6.9346123727486306</v>
      </c>
      <c r="I48" s="120">
        <v>0.69342208300704777</v>
      </c>
      <c r="J48" s="120">
        <v>0.23570869224745494</v>
      </c>
      <c r="K48" s="120">
        <v>4.633124510571653</v>
      </c>
      <c r="L48" s="120">
        <v>11.505481597494127</v>
      </c>
      <c r="M48" s="120">
        <v>0</v>
      </c>
      <c r="N48" s="120">
        <v>0</v>
      </c>
      <c r="O48" s="120">
        <v>62.267815191855917</v>
      </c>
      <c r="P48" s="120">
        <v>0.60610806577916987</v>
      </c>
      <c r="Q48" s="8" t="s">
        <v>16</v>
      </c>
      <c r="R48" s="116">
        <v>0</v>
      </c>
      <c r="S48" s="116">
        <v>0</v>
      </c>
      <c r="T48" s="116">
        <v>0</v>
      </c>
      <c r="U48" s="116">
        <v>0</v>
      </c>
      <c r="V48" s="116">
        <v>0.14011769886704833</v>
      </c>
      <c r="W48" s="116">
        <v>0.37174721189591076</v>
      </c>
      <c r="X48" s="116">
        <v>76.477895093444744</v>
      </c>
      <c r="Y48" s="116">
        <v>28.458498023715411</v>
      </c>
      <c r="Z48" s="116">
        <v>73.421926910299007</v>
      </c>
      <c r="AA48" s="116">
        <v>35.823544325192259</v>
      </c>
      <c r="AB48" s="116">
        <v>86.806193636208945</v>
      </c>
      <c r="AC48" s="116">
        <v>0</v>
      </c>
      <c r="AD48" s="116">
        <v>0</v>
      </c>
      <c r="AE48" s="98">
        <v>17</v>
      </c>
    </row>
    <row r="49" spans="1:31">
      <c r="A49" s="8" t="s">
        <v>937</v>
      </c>
      <c r="B49" s="120">
        <v>0.16182719546742211</v>
      </c>
      <c r="C49" s="120">
        <v>0</v>
      </c>
      <c r="D49" s="120">
        <v>0</v>
      </c>
      <c r="E49" s="120">
        <v>0</v>
      </c>
      <c r="F49" s="120">
        <v>32.536685552407931</v>
      </c>
      <c r="G49" s="120">
        <v>0.91451841359773367</v>
      </c>
      <c r="H49" s="120">
        <v>10.099291784702549</v>
      </c>
      <c r="I49" s="120">
        <v>0.6217422096317281</v>
      </c>
      <c r="J49" s="120">
        <v>2.8500708215297448</v>
      </c>
      <c r="K49" s="120">
        <v>19.955807365439096</v>
      </c>
      <c r="L49" s="120">
        <v>3.7252124645892351E-2</v>
      </c>
      <c r="M49" s="120">
        <v>5.3213172804532576</v>
      </c>
      <c r="N49" s="120">
        <v>0.26728045325779037</v>
      </c>
      <c r="O49" s="120">
        <v>25.215084985835695</v>
      </c>
      <c r="P49" s="120">
        <v>0.46359773371104818</v>
      </c>
      <c r="Q49" s="8" t="s">
        <v>937</v>
      </c>
      <c r="R49" s="116">
        <v>0.61269146608315095</v>
      </c>
      <c r="S49" s="116">
        <v>0</v>
      </c>
      <c r="T49" s="116">
        <v>0</v>
      </c>
      <c r="U49" s="116">
        <v>0</v>
      </c>
      <c r="V49" s="116">
        <v>32.621273001928522</v>
      </c>
      <c r="W49" s="116">
        <v>2.3929373499574074</v>
      </c>
      <c r="X49" s="116">
        <v>1.4095173980729583</v>
      </c>
      <c r="Y49" s="116">
        <v>31.381706344686183</v>
      </c>
      <c r="Z49" s="116">
        <v>98.041895484929057</v>
      </c>
      <c r="AA49" s="116">
        <v>56.268099483277489</v>
      </c>
      <c r="AB49" s="116">
        <v>80.228136882129277</v>
      </c>
      <c r="AC49" s="116">
        <v>40.214541437640577</v>
      </c>
      <c r="AD49" s="116">
        <v>0.37095919448860626</v>
      </c>
      <c r="AE49" s="98">
        <v>27</v>
      </c>
    </row>
    <row r="50" spans="1:31">
      <c r="A50" s="8" t="s">
        <v>127</v>
      </c>
      <c r="B50" s="120">
        <v>0.25326086956521737</v>
      </c>
      <c r="C50" s="120">
        <v>0</v>
      </c>
      <c r="D50" s="120">
        <v>0</v>
      </c>
      <c r="E50" s="120">
        <v>0</v>
      </c>
      <c r="F50" s="120">
        <v>19.782971014492755</v>
      </c>
      <c r="G50" s="120">
        <v>2.4134057971014493</v>
      </c>
      <c r="H50" s="120">
        <v>2.6525362318840577</v>
      </c>
      <c r="I50" s="120">
        <v>0.93333333333333346</v>
      </c>
      <c r="J50" s="120">
        <v>5.9909420289855069</v>
      </c>
      <c r="K50" s="120">
        <v>9.7764492753623191</v>
      </c>
      <c r="L50" s="120">
        <v>6.8478260869565211E-2</v>
      </c>
      <c r="M50" s="120">
        <v>0</v>
      </c>
      <c r="N50" s="120">
        <v>0.18804347826086959</v>
      </c>
      <c r="O50" s="120">
        <v>52.048731884057972</v>
      </c>
      <c r="P50" s="120">
        <v>1.5016304347826086</v>
      </c>
      <c r="Q50" s="8" t="s">
        <v>127</v>
      </c>
      <c r="R50" s="116">
        <v>0.21459227467811159</v>
      </c>
      <c r="S50" s="116">
        <v>0</v>
      </c>
      <c r="T50" s="116">
        <v>0</v>
      </c>
      <c r="U50" s="116">
        <v>0</v>
      </c>
      <c r="V50" s="116">
        <v>0.26831010421054557</v>
      </c>
      <c r="W50" s="116">
        <v>0.32277435820447381</v>
      </c>
      <c r="X50" s="116">
        <v>1.0039612074853164</v>
      </c>
      <c r="Y50" s="116">
        <v>10.966614906832298</v>
      </c>
      <c r="Z50" s="116">
        <v>59.712730571514975</v>
      </c>
      <c r="AA50" s="116">
        <v>21.154059963680837</v>
      </c>
      <c r="AB50" s="116">
        <v>0</v>
      </c>
      <c r="AC50" s="116">
        <v>0</v>
      </c>
      <c r="AD50" s="116">
        <v>0.48169556840077066</v>
      </c>
      <c r="AE50" s="98">
        <v>6</v>
      </c>
    </row>
    <row r="51" spans="1:31">
      <c r="A51" s="8" t="s">
        <v>128</v>
      </c>
      <c r="B51" s="120">
        <v>0.62655301935856689</v>
      </c>
      <c r="C51" s="120">
        <v>0</v>
      </c>
      <c r="D51" s="120">
        <v>0</v>
      </c>
      <c r="E51" s="120">
        <v>0</v>
      </c>
      <c r="F51" s="120">
        <v>21.59188095926033</v>
      </c>
      <c r="G51" s="120">
        <v>1.1775498410863914</v>
      </c>
      <c r="H51" s="120">
        <v>3.8376191852065875</v>
      </c>
      <c r="I51" s="120">
        <v>0.8688240392950014</v>
      </c>
      <c r="J51" s="120">
        <v>5.6121063276509684</v>
      </c>
      <c r="K51" s="120">
        <v>10.150101126841953</v>
      </c>
      <c r="L51" s="120">
        <v>0.14663392083212945</v>
      </c>
      <c r="M51" s="120">
        <v>0</v>
      </c>
      <c r="N51" s="120">
        <v>1.1080612539728403</v>
      </c>
      <c r="O51" s="120">
        <v>47.628720023114703</v>
      </c>
      <c r="P51" s="120">
        <v>1.5109794856977752</v>
      </c>
      <c r="Q51" s="8" t="s">
        <v>128</v>
      </c>
      <c r="R51" s="116">
        <v>0.32280378141572519</v>
      </c>
      <c r="S51" s="116">
        <v>0</v>
      </c>
      <c r="T51" s="116">
        <v>0</v>
      </c>
      <c r="U51" s="116">
        <v>0</v>
      </c>
      <c r="V51" s="116">
        <v>2.4300978863768656</v>
      </c>
      <c r="W51" s="116">
        <v>2.1469758311863574</v>
      </c>
      <c r="X51" s="116">
        <v>59.727450685137782</v>
      </c>
      <c r="Y51" s="116">
        <v>19.072164948453612</v>
      </c>
      <c r="Z51" s="116">
        <v>84.220145699796632</v>
      </c>
      <c r="AA51" s="116">
        <v>62.816151667402032</v>
      </c>
      <c r="AB51" s="116">
        <v>98.916256157635445</v>
      </c>
      <c r="AC51" s="116">
        <v>0</v>
      </c>
      <c r="AD51" s="116">
        <v>0.18252933507170796</v>
      </c>
      <c r="AE51" s="98">
        <v>14</v>
      </c>
    </row>
    <row r="52" spans="1:31">
      <c r="A52" s="8" t="s">
        <v>353</v>
      </c>
      <c r="B52" s="120">
        <v>1.802704056084126E-2</v>
      </c>
      <c r="C52" s="120">
        <v>0</v>
      </c>
      <c r="D52" s="120">
        <v>0</v>
      </c>
      <c r="E52" s="120">
        <v>0</v>
      </c>
      <c r="F52" s="120">
        <v>26.082123184777167</v>
      </c>
      <c r="G52" s="120">
        <v>0.28693039559339012</v>
      </c>
      <c r="H52" s="120">
        <v>54.78668002003004</v>
      </c>
      <c r="I52" s="120">
        <v>0</v>
      </c>
      <c r="J52" s="120">
        <v>2.5037556334501754E-3</v>
      </c>
      <c r="K52" s="120">
        <v>18.326990485728594</v>
      </c>
      <c r="L52" s="120">
        <v>0</v>
      </c>
      <c r="M52" s="120">
        <v>2.3034551827741615E-2</v>
      </c>
      <c r="N52" s="120">
        <v>0.37406109163745621</v>
      </c>
      <c r="O52" s="120">
        <v>0</v>
      </c>
      <c r="P52" s="120">
        <v>0</v>
      </c>
      <c r="Q52" s="8" t="s">
        <v>353</v>
      </c>
      <c r="R52" s="116">
        <v>0</v>
      </c>
      <c r="S52" s="116">
        <v>0</v>
      </c>
      <c r="T52" s="116">
        <v>0</v>
      </c>
      <c r="U52" s="116">
        <v>0</v>
      </c>
      <c r="V52" s="116">
        <v>11.359231482261736</v>
      </c>
      <c r="W52" s="116">
        <v>0.16276041666666669</v>
      </c>
      <c r="X52" s="116">
        <v>0</v>
      </c>
      <c r="Y52" s="116">
        <v>0</v>
      </c>
      <c r="Z52" s="116">
        <v>0</v>
      </c>
      <c r="AA52" s="116">
        <v>0</v>
      </c>
      <c r="AB52" s="116">
        <v>0</v>
      </c>
      <c r="AC52" s="116">
        <v>0</v>
      </c>
      <c r="AD52" s="116">
        <v>0</v>
      </c>
      <c r="AE52" s="98">
        <v>19</v>
      </c>
    </row>
    <row r="53" spans="1:31">
      <c r="A53" s="8" t="s">
        <v>17</v>
      </c>
      <c r="B53" s="120">
        <v>0.16342648845686514</v>
      </c>
      <c r="C53" s="120">
        <v>0</v>
      </c>
      <c r="D53" s="120">
        <v>1.5801944106925883</v>
      </c>
      <c r="E53" s="120">
        <v>0</v>
      </c>
      <c r="F53" s="120">
        <v>18.2138517618469</v>
      </c>
      <c r="G53" s="120">
        <v>0.88031591737545578</v>
      </c>
      <c r="H53" s="120">
        <v>4.7114216281895498</v>
      </c>
      <c r="I53" s="120">
        <v>8.0801944106925885E-2</v>
      </c>
      <c r="J53" s="120">
        <v>0</v>
      </c>
      <c r="K53" s="120">
        <v>6.3973268529769127</v>
      </c>
      <c r="L53" s="120">
        <v>0.31166464155528556</v>
      </c>
      <c r="M53" s="120">
        <v>0</v>
      </c>
      <c r="N53" s="120">
        <v>0</v>
      </c>
      <c r="O53" s="120">
        <v>57.303159173754558</v>
      </c>
      <c r="P53" s="120">
        <v>2.0133657351154315</v>
      </c>
      <c r="Q53" s="8" t="s">
        <v>17</v>
      </c>
      <c r="R53" s="116">
        <v>0</v>
      </c>
      <c r="S53" s="116">
        <v>0</v>
      </c>
      <c r="T53" s="116">
        <v>0</v>
      </c>
      <c r="U53" s="116">
        <v>0</v>
      </c>
      <c r="V53" s="116">
        <v>1.677994086702761</v>
      </c>
      <c r="W53" s="116">
        <v>64.223385689354274</v>
      </c>
      <c r="X53" s="116">
        <v>1.2695482090138839</v>
      </c>
      <c r="Y53" s="116">
        <v>0</v>
      </c>
      <c r="Z53" s="116">
        <v>80</v>
      </c>
      <c r="AA53" s="116">
        <v>96.838711440203269</v>
      </c>
      <c r="AB53" s="116">
        <v>0</v>
      </c>
      <c r="AC53" s="116">
        <v>43.478260869565219</v>
      </c>
      <c r="AD53" s="116">
        <v>1.0709504685408302</v>
      </c>
      <c r="AE53" s="98">
        <v>7</v>
      </c>
    </row>
    <row r="54" spans="1:31">
      <c r="A54" s="8" t="s">
        <v>129</v>
      </c>
      <c r="B54" s="120">
        <v>5.616788321167884</v>
      </c>
      <c r="C54" s="120">
        <v>0</v>
      </c>
      <c r="D54" s="120">
        <v>0</v>
      </c>
      <c r="E54" s="120">
        <v>0.24087591240875914</v>
      </c>
      <c r="F54" s="120">
        <v>32.098540145985403</v>
      </c>
      <c r="G54" s="120">
        <v>1.1021897810218979</v>
      </c>
      <c r="H54" s="120">
        <v>0.27007299270072993</v>
      </c>
      <c r="I54" s="120">
        <v>0.24817518248175185</v>
      </c>
      <c r="J54" s="120">
        <v>6.6751824817518246</v>
      </c>
      <c r="K54" s="120">
        <v>22.481751824817518</v>
      </c>
      <c r="L54" s="120">
        <v>0</v>
      </c>
      <c r="M54" s="120">
        <v>0</v>
      </c>
      <c r="N54" s="120">
        <v>0</v>
      </c>
      <c r="O54" s="120">
        <v>27.047445255474454</v>
      </c>
      <c r="P54" s="120">
        <v>1.5875912408759123</v>
      </c>
      <c r="Q54" s="8" t="s">
        <v>129</v>
      </c>
      <c r="R54" s="116">
        <v>0.74349442379182162</v>
      </c>
      <c r="S54" s="116">
        <v>0</v>
      </c>
      <c r="T54" s="116">
        <v>3.844675124951942E-2</v>
      </c>
      <c r="U54" s="116">
        <v>0</v>
      </c>
      <c r="V54" s="116">
        <v>1.3875917278185457</v>
      </c>
      <c r="W54" s="116">
        <v>5.7280883367839888</v>
      </c>
      <c r="X54" s="116">
        <v>15.512572533849129</v>
      </c>
      <c r="Y54" s="116">
        <v>34.586466165413533</v>
      </c>
      <c r="Z54" s="116">
        <v>0</v>
      </c>
      <c r="AA54" s="116">
        <v>81.528964862298196</v>
      </c>
      <c r="AB54" s="116">
        <v>80.896686159844066</v>
      </c>
      <c r="AC54" s="116">
        <v>0</v>
      </c>
      <c r="AD54" s="116">
        <v>0</v>
      </c>
      <c r="AE54" s="98">
        <v>28</v>
      </c>
    </row>
    <row r="55" spans="1:31">
      <c r="A55" s="8" t="s">
        <v>18</v>
      </c>
      <c r="B55" s="120">
        <v>0.32080536912751678</v>
      </c>
      <c r="C55" s="120">
        <v>0</v>
      </c>
      <c r="D55" s="120">
        <v>0</v>
      </c>
      <c r="E55" s="120">
        <v>0</v>
      </c>
      <c r="F55" s="120">
        <v>10.307829977628636</v>
      </c>
      <c r="G55" s="120">
        <v>1.410738255033557</v>
      </c>
      <c r="H55" s="120">
        <v>2.8751677852348996</v>
      </c>
      <c r="I55" s="120">
        <v>0.76823266219239383</v>
      </c>
      <c r="J55" s="120">
        <v>0</v>
      </c>
      <c r="K55" s="120">
        <v>11.061297539149887</v>
      </c>
      <c r="L55" s="120">
        <v>4.2058165548098436E-2</v>
      </c>
      <c r="M55" s="120">
        <v>0</v>
      </c>
      <c r="N55" s="120">
        <v>1.74496644295302E-2</v>
      </c>
      <c r="O55" s="120">
        <v>68.192393736017891</v>
      </c>
      <c r="P55" s="120">
        <v>0.62416107382550334</v>
      </c>
      <c r="Q55" s="8" t="s">
        <v>18</v>
      </c>
      <c r="R55" s="116">
        <v>0.19493177387914229</v>
      </c>
      <c r="S55" s="116">
        <v>0</v>
      </c>
      <c r="T55" s="116">
        <v>0</v>
      </c>
      <c r="U55" s="116">
        <v>98.484848484848484</v>
      </c>
      <c r="V55" s="116">
        <v>0.46617396247868104</v>
      </c>
      <c r="W55" s="116">
        <v>1.3245033112582782</v>
      </c>
      <c r="X55" s="116">
        <v>0</v>
      </c>
      <c r="Y55" s="116">
        <v>0</v>
      </c>
      <c r="Z55" s="116">
        <v>98.523783488244945</v>
      </c>
      <c r="AA55" s="116">
        <v>92.159090909090907</v>
      </c>
      <c r="AB55" s="116">
        <v>0</v>
      </c>
      <c r="AC55" s="116">
        <v>0</v>
      </c>
      <c r="AD55" s="116">
        <v>0</v>
      </c>
      <c r="AE55" s="98">
        <v>6</v>
      </c>
    </row>
    <row r="56" spans="1:31">
      <c r="A56" s="8" t="s">
        <v>938</v>
      </c>
      <c r="B56" s="120">
        <v>2.0672975814931651</v>
      </c>
      <c r="C56" s="120">
        <v>0</v>
      </c>
      <c r="D56" s="120">
        <v>0</v>
      </c>
      <c r="E56" s="120">
        <v>6.0988433228180858E-2</v>
      </c>
      <c r="F56" s="120">
        <v>12.47844374342797</v>
      </c>
      <c r="G56" s="120">
        <v>16.151419558359621</v>
      </c>
      <c r="H56" s="120">
        <v>0</v>
      </c>
      <c r="I56" s="120">
        <v>2.1419558359621451</v>
      </c>
      <c r="J56" s="120">
        <v>0</v>
      </c>
      <c r="K56" s="120">
        <v>0</v>
      </c>
      <c r="L56" s="120">
        <v>0</v>
      </c>
      <c r="M56" s="120">
        <v>0</v>
      </c>
      <c r="N56" s="120">
        <v>0</v>
      </c>
      <c r="O56" s="120">
        <v>2.9200841219768665</v>
      </c>
      <c r="P56" s="120">
        <v>60.38906414300736</v>
      </c>
      <c r="Q56" s="8" t="s">
        <v>938</v>
      </c>
      <c r="R56" s="116">
        <v>0</v>
      </c>
      <c r="S56" s="116">
        <v>0</v>
      </c>
      <c r="T56" s="116">
        <v>0</v>
      </c>
      <c r="U56" s="116">
        <v>0</v>
      </c>
      <c r="V56" s="116">
        <v>0.23005469224759093</v>
      </c>
      <c r="W56" s="116">
        <v>0.12686330478908975</v>
      </c>
      <c r="X56" s="116">
        <v>23.65390600684718</v>
      </c>
      <c r="Y56" s="116">
        <v>5.2999417588817703</v>
      </c>
      <c r="Z56" s="116">
        <v>0</v>
      </c>
      <c r="AA56" s="116">
        <v>47.431437585955834</v>
      </c>
      <c r="AB56" s="116">
        <v>63.829787234042556</v>
      </c>
      <c r="AC56" s="116">
        <v>0</v>
      </c>
      <c r="AD56" s="116">
        <v>2.5641025641025639</v>
      </c>
      <c r="AE56" s="98">
        <v>1</v>
      </c>
    </row>
    <row r="57" spans="1:31">
      <c r="A57" s="8" t="s">
        <v>19</v>
      </c>
      <c r="B57" s="120">
        <v>2.1596000000000002</v>
      </c>
      <c r="C57" s="120">
        <v>0</v>
      </c>
      <c r="D57" s="120">
        <v>0</v>
      </c>
      <c r="E57" s="120">
        <v>0</v>
      </c>
      <c r="F57" s="120">
        <v>15.1944</v>
      </c>
      <c r="G57" s="120">
        <v>6.9639999999999995</v>
      </c>
      <c r="H57" s="120">
        <v>6.798</v>
      </c>
      <c r="I57" s="120">
        <v>0.1268</v>
      </c>
      <c r="J57" s="120">
        <v>0</v>
      </c>
      <c r="K57" s="120">
        <v>10.3652</v>
      </c>
      <c r="L57" s="120">
        <v>1.9596000000000002</v>
      </c>
      <c r="M57" s="120">
        <v>0</v>
      </c>
      <c r="N57" s="120">
        <v>0</v>
      </c>
      <c r="O57" s="120">
        <v>21.398400000000002</v>
      </c>
      <c r="P57" s="120">
        <v>2.4059999999999997</v>
      </c>
      <c r="Q57" s="8" t="s">
        <v>19</v>
      </c>
      <c r="R57" s="116">
        <v>1.0897435897435899</v>
      </c>
      <c r="S57" s="116">
        <v>0</v>
      </c>
      <c r="T57" s="116">
        <v>0</v>
      </c>
      <c r="U57" s="116">
        <v>0</v>
      </c>
      <c r="V57" s="116">
        <v>5.5151898067709162</v>
      </c>
      <c r="W57" s="116">
        <v>25.755313038483635</v>
      </c>
      <c r="X57" s="116">
        <v>89.726390114739644</v>
      </c>
      <c r="Y57" s="116">
        <v>39.747634069400632</v>
      </c>
      <c r="Z57" s="116">
        <v>0</v>
      </c>
      <c r="AA57" s="116">
        <v>88.692934048547073</v>
      </c>
      <c r="AB57" s="116">
        <v>99.53051643192488</v>
      </c>
      <c r="AC57" s="116">
        <v>0</v>
      </c>
      <c r="AD57" s="116">
        <v>0</v>
      </c>
      <c r="AE57" s="98">
        <v>20</v>
      </c>
    </row>
    <row r="58" spans="1:31">
      <c r="A58" s="8" t="s">
        <v>20</v>
      </c>
      <c r="B58" s="120">
        <v>1.3267457180500659</v>
      </c>
      <c r="C58" s="120">
        <v>0.56785243741765468</v>
      </c>
      <c r="D58" s="120">
        <v>3.7299077733860342</v>
      </c>
      <c r="E58" s="120">
        <v>0</v>
      </c>
      <c r="F58" s="120">
        <v>27.151515151515149</v>
      </c>
      <c r="G58" s="120">
        <v>1.4901185770750989</v>
      </c>
      <c r="H58" s="120">
        <v>19.076416337285902</v>
      </c>
      <c r="I58" s="120">
        <v>0</v>
      </c>
      <c r="J58" s="120">
        <v>0</v>
      </c>
      <c r="K58" s="120">
        <v>15.881422924901187</v>
      </c>
      <c r="L58" s="120">
        <v>2.329380764163373</v>
      </c>
      <c r="M58" s="120">
        <v>0</v>
      </c>
      <c r="N58" s="120">
        <v>0</v>
      </c>
      <c r="O58" s="120">
        <v>13.351778656126482</v>
      </c>
      <c r="P58" s="120">
        <v>1.6152832674571806</v>
      </c>
      <c r="Q58" s="8" t="s">
        <v>20</v>
      </c>
      <c r="R58" s="116">
        <v>0.19860973187686196</v>
      </c>
      <c r="S58" s="116">
        <v>99.767981438515079</v>
      </c>
      <c r="T58" s="116">
        <v>0.63581773225008831</v>
      </c>
      <c r="U58" s="116">
        <v>0</v>
      </c>
      <c r="V58" s="116">
        <v>0.28144409937888198</v>
      </c>
      <c r="W58" s="116">
        <v>1.1494252873563218</v>
      </c>
      <c r="X58" s="116">
        <v>83.520961392361357</v>
      </c>
      <c r="Y58" s="116">
        <v>0</v>
      </c>
      <c r="Z58" s="116">
        <v>0</v>
      </c>
      <c r="AA58" s="116">
        <v>74.265803882528601</v>
      </c>
      <c r="AB58" s="116">
        <v>94.85294117647058</v>
      </c>
      <c r="AC58" s="116">
        <v>0</v>
      </c>
      <c r="AD58" s="116">
        <v>0</v>
      </c>
      <c r="AE58" s="98">
        <v>31</v>
      </c>
    </row>
    <row r="59" spans="1:31">
      <c r="A59" s="8" t="s">
        <v>203</v>
      </c>
      <c r="B59" s="120">
        <v>1.7420614530880691</v>
      </c>
      <c r="C59" s="120">
        <v>0</v>
      </c>
      <c r="D59" s="120">
        <v>0</v>
      </c>
      <c r="E59" s="120">
        <v>1.2553694378789437</v>
      </c>
      <c r="F59" s="120">
        <v>18.606618024868975</v>
      </c>
      <c r="G59" s="120">
        <v>0.33018189291953554</v>
      </c>
      <c r="H59" s="120">
        <v>11.45534888500668</v>
      </c>
      <c r="I59" s="120">
        <v>1.267701161237283</v>
      </c>
      <c r="J59" s="120">
        <v>1.4671667865584217</v>
      </c>
      <c r="K59" s="120">
        <v>29.327201726441267</v>
      </c>
      <c r="L59" s="120">
        <v>0</v>
      </c>
      <c r="M59" s="120">
        <v>0</v>
      </c>
      <c r="N59" s="120">
        <v>5.8164628506833828E-2</v>
      </c>
      <c r="O59" s="120">
        <v>9.0153118898366049</v>
      </c>
      <c r="P59" s="120">
        <v>22.706299455348883</v>
      </c>
      <c r="Q59" s="8" t="s">
        <v>203</v>
      </c>
      <c r="R59" s="116">
        <v>0.23006134969325151</v>
      </c>
      <c r="S59" s="116">
        <v>0</v>
      </c>
      <c r="T59" s="116">
        <v>0</v>
      </c>
      <c r="U59" s="116">
        <v>92.567125081859857</v>
      </c>
      <c r="V59" s="116">
        <v>2.2064387140245554</v>
      </c>
      <c r="W59" s="116">
        <v>29.567382508558975</v>
      </c>
      <c r="X59" s="116">
        <v>63.629431606143235</v>
      </c>
      <c r="Y59" s="116">
        <v>83.365758754863819</v>
      </c>
      <c r="Z59" s="116">
        <v>99.831897457449031</v>
      </c>
      <c r="AA59" s="116">
        <v>98.09449056180641</v>
      </c>
      <c r="AB59" s="116">
        <v>0</v>
      </c>
      <c r="AC59" s="116">
        <v>0</v>
      </c>
      <c r="AD59" s="116">
        <v>8.1272084805653702</v>
      </c>
      <c r="AE59" s="98">
        <v>40</v>
      </c>
    </row>
    <row r="60" spans="1:31">
      <c r="A60" s="8" t="s">
        <v>21</v>
      </c>
      <c r="B60" s="120">
        <v>2.4214992927864216</v>
      </c>
      <c r="C60" s="120">
        <v>0</v>
      </c>
      <c r="D60" s="120">
        <v>0</v>
      </c>
      <c r="E60" s="120">
        <v>0</v>
      </c>
      <c r="F60" s="120">
        <v>7.4710042432814703</v>
      </c>
      <c r="G60" s="120">
        <v>3.2206506364922207</v>
      </c>
      <c r="H60" s="120">
        <v>3.1145685997171144</v>
      </c>
      <c r="I60" s="120">
        <v>1.3691654879773691</v>
      </c>
      <c r="J60" s="120">
        <v>0</v>
      </c>
      <c r="K60" s="120">
        <v>9.5516265912305514</v>
      </c>
      <c r="L60" s="120">
        <v>0</v>
      </c>
      <c r="M60" s="120">
        <v>0</v>
      </c>
      <c r="N60" s="120">
        <v>0</v>
      </c>
      <c r="O60" s="120">
        <v>1.7765205091937766</v>
      </c>
      <c r="P60" s="120">
        <v>5.2347949080622351</v>
      </c>
      <c r="Q60" s="8" t="s">
        <v>21</v>
      </c>
      <c r="R60" s="116">
        <v>6.0827250608272508E-2</v>
      </c>
      <c r="S60" s="116">
        <v>0</v>
      </c>
      <c r="T60" s="116">
        <v>0</v>
      </c>
      <c r="U60" s="116">
        <v>0</v>
      </c>
      <c r="V60" s="116">
        <v>0.15360983102918588</v>
      </c>
      <c r="W60" s="116">
        <v>0.3074220465524814</v>
      </c>
      <c r="X60" s="116">
        <v>0.22706630336058131</v>
      </c>
      <c r="Y60" s="116">
        <v>0</v>
      </c>
      <c r="Z60" s="116">
        <v>0</v>
      </c>
      <c r="AA60" s="116">
        <v>54.227750629349913</v>
      </c>
      <c r="AB60" s="116">
        <v>0</v>
      </c>
      <c r="AC60" s="116">
        <v>0</v>
      </c>
      <c r="AD60" s="116">
        <v>0</v>
      </c>
      <c r="AE60" s="98">
        <v>5</v>
      </c>
    </row>
    <row r="61" spans="1:31">
      <c r="A61" s="8" t="s">
        <v>130</v>
      </c>
      <c r="B61" s="120">
        <v>0.84602538410153649</v>
      </c>
      <c r="C61" s="120">
        <v>0</v>
      </c>
      <c r="D61" s="120">
        <v>0</v>
      </c>
      <c r="E61" s="120">
        <v>0</v>
      </c>
      <c r="F61" s="120">
        <v>12.010354041416166</v>
      </c>
      <c r="G61" s="120">
        <v>1.4696058784235138</v>
      </c>
      <c r="H61" s="120">
        <v>2.2441549766199063</v>
      </c>
      <c r="I61" s="120">
        <v>0.48830995323981291</v>
      </c>
      <c r="J61" s="120">
        <v>6.5070140280561111</v>
      </c>
      <c r="K61" s="120">
        <v>17.321643286573146</v>
      </c>
      <c r="L61" s="120">
        <v>0</v>
      </c>
      <c r="M61" s="120">
        <v>0</v>
      </c>
      <c r="N61" s="120">
        <v>6.6800267201068799E-4</v>
      </c>
      <c r="O61" s="120">
        <v>48.809619238476948</v>
      </c>
      <c r="P61" s="120">
        <v>1.4933199732798932</v>
      </c>
      <c r="Q61" s="8" t="s">
        <v>130</v>
      </c>
      <c r="R61" s="116">
        <v>0.23687327279905251</v>
      </c>
      <c r="S61" s="116">
        <v>0</v>
      </c>
      <c r="T61" s="116">
        <v>0</v>
      </c>
      <c r="U61" s="116">
        <v>0</v>
      </c>
      <c r="V61" s="116">
        <v>8.1926638671820697</v>
      </c>
      <c r="W61" s="116">
        <v>0.36363636363636365</v>
      </c>
      <c r="X61" s="116">
        <v>3.7207917844917402</v>
      </c>
      <c r="Y61" s="116">
        <v>73.666210670314641</v>
      </c>
      <c r="Z61" s="116">
        <v>84.801355097012632</v>
      </c>
      <c r="AA61" s="116">
        <v>63.641271861321613</v>
      </c>
      <c r="AB61" s="116">
        <v>0</v>
      </c>
      <c r="AC61" s="116">
        <v>0</v>
      </c>
      <c r="AD61" s="116">
        <v>50</v>
      </c>
      <c r="AE61" s="98">
        <v>18</v>
      </c>
    </row>
    <row r="62" spans="1:31">
      <c r="A62" s="8" t="s">
        <v>22</v>
      </c>
      <c r="B62" s="120">
        <v>0.37400854179377668</v>
      </c>
      <c r="C62" s="120">
        <v>0</v>
      </c>
      <c r="D62" s="120">
        <v>0</v>
      </c>
      <c r="E62" s="120">
        <v>0</v>
      </c>
      <c r="F62" s="120">
        <v>10.147040878584502</v>
      </c>
      <c r="G62" s="120">
        <v>0.43563148261134843</v>
      </c>
      <c r="H62" s="120">
        <v>3.8993288590604025</v>
      </c>
      <c r="I62" s="120">
        <v>1.6095179987797434</v>
      </c>
      <c r="J62" s="120">
        <v>0</v>
      </c>
      <c r="K62" s="120">
        <v>7.523489932885906</v>
      </c>
      <c r="L62" s="120">
        <v>3.492983526540574</v>
      </c>
      <c r="M62" s="120">
        <v>0</v>
      </c>
      <c r="N62" s="120">
        <v>0</v>
      </c>
      <c r="O62" s="120">
        <v>68.370957901159244</v>
      </c>
      <c r="P62" s="120">
        <v>0.26967663209273951</v>
      </c>
      <c r="Q62" s="8" t="s">
        <v>22</v>
      </c>
      <c r="R62" s="116">
        <v>2.8571428571428572</v>
      </c>
      <c r="S62" s="116">
        <v>0</v>
      </c>
      <c r="T62" s="116">
        <v>0</v>
      </c>
      <c r="U62" s="116">
        <v>0</v>
      </c>
      <c r="V62" s="116">
        <v>0.24051470146112683</v>
      </c>
      <c r="W62" s="116">
        <v>0.42016806722689076</v>
      </c>
      <c r="X62" s="116">
        <v>4.6941010796432481E-2</v>
      </c>
      <c r="Y62" s="116">
        <v>20.242608036391204</v>
      </c>
      <c r="Z62" s="116">
        <v>0</v>
      </c>
      <c r="AA62" s="116">
        <v>22.861081826291461</v>
      </c>
      <c r="AB62" s="116">
        <v>57.6593886462882</v>
      </c>
      <c r="AC62" s="116">
        <v>0</v>
      </c>
      <c r="AD62" s="116">
        <v>0</v>
      </c>
      <c r="AE62" s="98">
        <v>4</v>
      </c>
    </row>
    <row r="63" spans="1:31">
      <c r="A63" s="8" t="s">
        <v>131</v>
      </c>
      <c r="B63" s="120">
        <v>1.4676737160120845</v>
      </c>
      <c r="C63" s="120">
        <v>0</v>
      </c>
      <c r="D63" s="120">
        <v>0</v>
      </c>
      <c r="E63" s="120">
        <v>0</v>
      </c>
      <c r="F63" s="120">
        <v>19.219939577039277</v>
      </c>
      <c r="G63" s="120">
        <v>0.28882175226586104</v>
      </c>
      <c r="H63" s="120">
        <v>4.0785498489425986</v>
      </c>
      <c r="I63" s="120">
        <v>0.92628398791540778</v>
      </c>
      <c r="J63" s="120">
        <v>13.331722054380663</v>
      </c>
      <c r="K63" s="120">
        <v>19.279758308157099</v>
      </c>
      <c r="L63" s="120">
        <v>1.4235649546827793</v>
      </c>
      <c r="M63" s="120">
        <v>0</v>
      </c>
      <c r="N63" s="120">
        <v>9.7885196374622369E-2</v>
      </c>
      <c r="O63" s="120">
        <v>38.400604229607254</v>
      </c>
      <c r="P63" s="120">
        <v>0.93051359516616305</v>
      </c>
      <c r="Q63" s="8" t="s">
        <v>131</v>
      </c>
      <c r="R63" s="116">
        <v>0.24701523260601072</v>
      </c>
      <c r="S63" s="116">
        <v>0</v>
      </c>
      <c r="T63" s="116">
        <v>0</v>
      </c>
      <c r="U63" s="116">
        <v>0</v>
      </c>
      <c r="V63" s="116">
        <v>0.29551384828193272</v>
      </c>
      <c r="W63" s="116">
        <v>7.7405857740585766</v>
      </c>
      <c r="X63" s="116">
        <v>40.725925925925921</v>
      </c>
      <c r="Y63" s="116">
        <v>96.216568819308549</v>
      </c>
      <c r="Z63" s="116">
        <v>98.717367657723003</v>
      </c>
      <c r="AA63" s="116">
        <v>86.633446157703403</v>
      </c>
      <c r="AB63" s="116">
        <v>99.660441426146022</v>
      </c>
      <c r="AC63" s="116">
        <v>0</v>
      </c>
      <c r="AD63" s="116">
        <v>0.61728395061728392</v>
      </c>
      <c r="AE63" s="98">
        <v>34</v>
      </c>
    </row>
    <row r="64" spans="1:31">
      <c r="A64" s="8" t="s">
        <v>132</v>
      </c>
      <c r="B64" s="120">
        <v>0.3498542274052478</v>
      </c>
      <c r="C64" s="120">
        <v>0</v>
      </c>
      <c r="D64" s="120">
        <v>0</v>
      </c>
      <c r="E64" s="120">
        <v>0</v>
      </c>
      <c r="F64" s="120">
        <v>28.982507288629733</v>
      </c>
      <c r="G64" s="120">
        <v>1.6967930029154519</v>
      </c>
      <c r="H64" s="120">
        <v>1.5481049562682214</v>
      </c>
      <c r="I64" s="120">
        <v>0.34693877551020408</v>
      </c>
      <c r="J64" s="120">
        <v>11.513119533527698</v>
      </c>
      <c r="K64" s="120">
        <v>27.95918367346939</v>
      </c>
      <c r="L64" s="120">
        <v>0</v>
      </c>
      <c r="M64" s="120">
        <v>0</v>
      </c>
      <c r="N64" s="120">
        <v>0</v>
      </c>
      <c r="O64" s="120">
        <v>19.784256559766764</v>
      </c>
      <c r="P64" s="120">
        <v>2.4839650145772598</v>
      </c>
      <c r="Q64" s="8" t="s">
        <v>132</v>
      </c>
      <c r="R64" s="116">
        <v>0.83333333333333337</v>
      </c>
      <c r="S64" s="116">
        <v>0</v>
      </c>
      <c r="T64" s="116">
        <v>0</v>
      </c>
      <c r="U64" s="116">
        <v>0</v>
      </c>
      <c r="V64" s="116">
        <v>0.39553752535496955</v>
      </c>
      <c r="W64" s="116">
        <v>0.85910652920962205</v>
      </c>
      <c r="X64" s="116">
        <v>5.8380414312617708</v>
      </c>
      <c r="Y64" s="116">
        <v>68.067226890756302</v>
      </c>
      <c r="Z64" s="116">
        <v>99.924031400354522</v>
      </c>
      <c r="AA64" s="116">
        <v>96.861313868613124</v>
      </c>
      <c r="AB64" s="116">
        <v>0</v>
      </c>
      <c r="AC64" s="116">
        <v>0</v>
      </c>
      <c r="AD64" s="116">
        <v>0</v>
      </c>
      <c r="AE64" s="98">
        <v>39</v>
      </c>
    </row>
    <row r="65" spans="1:31">
      <c r="A65" s="8" t="s">
        <v>23</v>
      </c>
      <c r="B65" s="120">
        <v>0.12256586483390608</v>
      </c>
      <c r="C65" s="120">
        <v>0</v>
      </c>
      <c r="D65" s="120">
        <v>0</v>
      </c>
      <c r="E65" s="120">
        <v>0</v>
      </c>
      <c r="F65" s="120">
        <v>23.205040091638029</v>
      </c>
      <c r="G65" s="120">
        <v>3.265750286368843</v>
      </c>
      <c r="H65" s="120">
        <v>12.7709049255441</v>
      </c>
      <c r="I65" s="120">
        <v>0.23024054982817865</v>
      </c>
      <c r="J65" s="120">
        <v>0</v>
      </c>
      <c r="K65" s="120">
        <v>11.746849942726231</v>
      </c>
      <c r="L65" s="120">
        <v>0</v>
      </c>
      <c r="M65" s="120">
        <v>0</v>
      </c>
      <c r="N65" s="120">
        <v>4.9255441008018319E-2</v>
      </c>
      <c r="O65" s="120">
        <v>25.536082474226799</v>
      </c>
      <c r="P65" s="120">
        <v>5.0836197021764029</v>
      </c>
      <c r="Q65" s="8" t="s">
        <v>23</v>
      </c>
      <c r="R65" s="116">
        <v>0</v>
      </c>
      <c r="S65" s="116">
        <v>0</v>
      </c>
      <c r="T65" s="116">
        <v>0</v>
      </c>
      <c r="U65" s="116">
        <v>0</v>
      </c>
      <c r="V65" s="116">
        <v>0.33566985882120637</v>
      </c>
      <c r="W65" s="116">
        <v>12.486846720448964</v>
      </c>
      <c r="X65" s="116">
        <v>95.838191766077671</v>
      </c>
      <c r="Y65" s="116">
        <v>91.044776119402997</v>
      </c>
      <c r="Z65" s="116">
        <v>0</v>
      </c>
      <c r="AA65" s="116">
        <v>80.078010726474901</v>
      </c>
      <c r="AB65" s="116">
        <v>0</v>
      </c>
      <c r="AC65" s="116">
        <v>0</v>
      </c>
      <c r="AD65" s="116">
        <v>0</v>
      </c>
      <c r="AE65" s="98">
        <v>22</v>
      </c>
    </row>
    <row r="66" spans="1:31">
      <c r="A66" s="8" t="s">
        <v>204</v>
      </c>
      <c r="B66" s="120">
        <v>0.14873505699193773</v>
      </c>
      <c r="C66" s="120">
        <v>0</v>
      </c>
      <c r="D66" s="120">
        <v>0</v>
      </c>
      <c r="E66" s="120">
        <v>5.2821795941061997E-3</v>
      </c>
      <c r="F66" s="120">
        <v>6.8874061718098405</v>
      </c>
      <c r="G66" s="120">
        <v>3.7517375590770086</v>
      </c>
      <c r="H66" s="120">
        <v>1.2104531554072837</v>
      </c>
      <c r="I66" s="120">
        <v>1.0631081456769531</v>
      </c>
      <c r="J66" s="120">
        <v>0</v>
      </c>
      <c r="K66" s="120">
        <v>8.8170697803725329</v>
      </c>
      <c r="L66" s="120">
        <v>0</v>
      </c>
      <c r="M66" s="120">
        <v>0</v>
      </c>
      <c r="N66" s="120">
        <v>8.6182930219627467E-3</v>
      </c>
      <c r="O66" s="120">
        <v>2.9482902418682233</v>
      </c>
      <c r="P66" s="120">
        <v>72.03197108701697</v>
      </c>
      <c r="Q66" s="8" t="s">
        <v>204</v>
      </c>
      <c r="R66" s="116">
        <v>0</v>
      </c>
      <c r="S66" s="116">
        <v>0</v>
      </c>
      <c r="T66" s="116">
        <v>0</v>
      </c>
      <c r="U66" s="116">
        <v>10.526315789473683</v>
      </c>
      <c r="V66" s="116">
        <v>18.697021070477113</v>
      </c>
      <c r="W66" s="116">
        <v>1.3782882549092257</v>
      </c>
      <c r="X66" s="116">
        <v>2.6412494258153418</v>
      </c>
      <c r="Y66" s="116">
        <v>0</v>
      </c>
      <c r="Z66" s="116">
        <v>0</v>
      </c>
      <c r="AA66" s="116">
        <v>88.783565291823862</v>
      </c>
      <c r="AB66" s="116">
        <v>0</v>
      </c>
      <c r="AC66" s="116">
        <v>0</v>
      </c>
      <c r="AD66" s="116">
        <v>0</v>
      </c>
      <c r="AE66" s="98">
        <v>9</v>
      </c>
    </row>
    <row r="67" spans="1:31">
      <c r="A67" s="8" t="s">
        <v>133</v>
      </c>
      <c r="B67" s="120">
        <v>6.0831509846827128E-2</v>
      </c>
      <c r="C67" s="120">
        <v>0</v>
      </c>
      <c r="D67" s="120">
        <v>0</v>
      </c>
      <c r="E67" s="120">
        <v>3.50109409190372E-3</v>
      </c>
      <c r="F67" s="120">
        <v>12.639824945295405</v>
      </c>
      <c r="G67" s="120">
        <v>4.9236323851203503</v>
      </c>
      <c r="H67" s="120">
        <v>7.1522975929978125</v>
      </c>
      <c r="I67" s="120">
        <v>1.7455142231947482</v>
      </c>
      <c r="J67" s="120">
        <v>5.7494529540481398</v>
      </c>
      <c r="K67" s="120">
        <v>19.155579868708973</v>
      </c>
      <c r="L67" s="120">
        <v>0</v>
      </c>
      <c r="M67" s="120">
        <v>0</v>
      </c>
      <c r="N67" s="120">
        <v>0.12582056892778995</v>
      </c>
      <c r="O67" s="120">
        <v>46.426477024070017</v>
      </c>
      <c r="P67" s="120">
        <v>0.23304157549234134</v>
      </c>
      <c r="Q67" s="8" t="s">
        <v>133</v>
      </c>
      <c r="R67" s="116">
        <v>2.1660649819494582</v>
      </c>
      <c r="S67" s="116">
        <v>0</v>
      </c>
      <c r="T67" s="116">
        <v>0</v>
      </c>
      <c r="U67" s="116">
        <v>68.75</v>
      </c>
      <c r="V67" s="116">
        <v>1.6740530434180458</v>
      </c>
      <c r="W67" s="116">
        <v>12.381671925692192</v>
      </c>
      <c r="X67" s="116">
        <v>56.308511289236982</v>
      </c>
      <c r="Y67" s="116">
        <v>96.001002883289459</v>
      </c>
      <c r="Z67" s="116">
        <v>97.777354900095162</v>
      </c>
      <c r="AA67" s="116">
        <v>96.153802218389103</v>
      </c>
      <c r="AB67" s="116">
        <v>0</v>
      </c>
      <c r="AC67" s="116">
        <v>0</v>
      </c>
      <c r="AD67" s="116">
        <v>2.0869565217391304</v>
      </c>
      <c r="AE67" s="98">
        <v>31</v>
      </c>
    </row>
    <row r="68" spans="1:31">
      <c r="A68" s="8" t="s">
        <v>134</v>
      </c>
      <c r="B68" s="120">
        <v>0.36797567103001455</v>
      </c>
      <c r="C68" s="120">
        <v>0</v>
      </c>
      <c r="D68" s="120">
        <v>0</v>
      </c>
      <c r="E68" s="120">
        <v>0</v>
      </c>
      <c r="F68" s="120">
        <v>15.28282427608092</v>
      </c>
      <c r="G68" s="120">
        <v>0.37630569879677378</v>
      </c>
      <c r="H68" s="120">
        <v>3.1857728414650266</v>
      </c>
      <c r="I68" s="120">
        <v>0.52611397593547538</v>
      </c>
      <c r="J68" s="120">
        <v>3.6908634139891574</v>
      </c>
      <c r="K68" s="120">
        <v>8.4240380801269339</v>
      </c>
      <c r="L68" s="120">
        <v>6.7433558111860371E-3</v>
      </c>
      <c r="M68" s="120">
        <v>0</v>
      </c>
      <c r="N68" s="120">
        <v>0</v>
      </c>
      <c r="O68" s="120">
        <v>59.832077218035181</v>
      </c>
      <c r="P68" s="120">
        <v>1.2471241570805236</v>
      </c>
      <c r="Q68" s="8" t="s">
        <v>134</v>
      </c>
      <c r="R68" s="116">
        <v>0.17966223499820339</v>
      </c>
      <c r="S68" s="116">
        <v>0</v>
      </c>
      <c r="T68" s="116">
        <v>0</v>
      </c>
      <c r="U68" s="116">
        <v>0</v>
      </c>
      <c r="V68" s="116">
        <v>7.6449120380061339E-2</v>
      </c>
      <c r="W68" s="116">
        <v>0.21082220660576245</v>
      </c>
      <c r="X68" s="116">
        <v>0.1245123267203453</v>
      </c>
      <c r="Y68" s="116">
        <v>16.712741894948479</v>
      </c>
      <c r="Z68" s="116">
        <v>28.240309522103608</v>
      </c>
      <c r="AA68" s="116">
        <v>35.899609172670338</v>
      </c>
      <c r="AB68" s="116">
        <v>0</v>
      </c>
      <c r="AC68" s="116">
        <v>0</v>
      </c>
      <c r="AD68" s="116">
        <v>0</v>
      </c>
      <c r="AE68" s="98">
        <v>4</v>
      </c>
    </row>
    <row r="69" spans="1:31">
      <c r="A69" s="8" t="s">
        <v>24</v>
      </c>
      <c r="B69" s="120">
        <v>1.6033254156769598E-2</v>
      </c>
      <c r="C69" s="120">
        <v>0</v>
      </c>
      <c r="D69" s="120">
        <v>1.0017814726840857</v>
      </c>
      <c r="E69" s="120">
        <v>0</v>
      </c>
      <c r="F69" s="120">
        <v>22.369061757719713</v>
      </c>
      <c r="G69" s="120">
        <v>1.2256532066508314</v>
      </c>
      <c r="H69" s="120">
        <v>8.9676365795724458</v>
      </c>
      <c r="I69" s="120">
        <v>0</v>
      </c>
      <c r="J69" s="120">
        <v>0</v>
      </c>
      <c r="K69" s="120">
        <v>7.5626484560570066</v>
      </c>
      <c r="L69" s="120">
        <v>0.49287410926365804</v>
      </c>
      <c r="M69" s="120">
        <v>0</v>
      </c>
      <c r="N69" s="120">
        <v>0</v>
      </c>
      <c r="O69" s="120">
        <v>51.291864608076011</v>
      </c>
      <c r="P69" s="120">
        <v>0.63450118764845609</v>
      </c>
      <c r="Q69" s="8" t="s">
        <v>24</v>
      </c>
      <c r="R69" s="116">
        <v>0</v>
      </c>
      <c r="S69" s="116">
        <v>0</v>
      </c>
      <c r="T69" s="116">
        <v>0.26674570243034967</v>
      </c>
      <c r="U69" s="116">
        <v>0</v>
      </c>
      <c r="V69" s="116">
        <v>0.14467938252432339</v>
      </c>
      <c r="W69" s="116">
        <v>0.50872093023255804</v>
      </c>
      <c r="X69" s="116">
        <v>24.050591000893952</v>
      </c>
      <c r="Y69" s="116">
        <v>0</v>
      </c>
      <c r="Z69" s="116">
        <v>0</v>
      </c>
      <c r="AA69" s="116">
        <v>59.530446390012173</v>
      </c>
      <c r="AB69" s="116">
        <v>99.216867469879503</v>
      </c>
      <c r="AC69" s="116">
        <v>0</v>
      </c>
      <c r="AD69" s="116">
        <v>0</v>
      </c>
      <c r="AE69" s="98">
        <v>7</v>
      </c>
    </row>
    <row r="70" spans="1:31">
      <c r="A70" s="8" t="s">
        <v>205</v>
      </c>
      <c r="B70" s="120">
        <v>7.7146570838749137E-2</v>
      </c>
      <c r="C70" s="120">
        <v>0</v>
      </c>
      <c r="D70" s="120">
        <v>0</v>
      </c>
      <c r="E70" s="120">
        <v>0.29597063995718331</v>
      </c>
      <c r="F70" s="120">
        <v>8.5615108188699445</v>
      </c>
      <c r="G70" s="120">
        <v>2.6476030277544154</v>
      </c>
      <c r="H70" s="120">
        <v>12.889058796544079</v>
      </c>
      <c r="I70" s="120">
        <v>1.2423732701276855</v>
      </c>
      <c r="J70" s="120">
        <v>17.375105130361646</v>
      </c>
      <c r="K70" s="120">
        <v>31.745316920253842</v>
      </c>
      <c r="L70" s="120">
        <v>0</v>
      </c>
      <c r="M70" s="120">
        <v>0</v>
      </c>
      <c r="N70" s="120">
        <v>0.29727043351938226</v>
      </c>
      <c r="O70" s="120">
        <v>4.0711828121416014</v>
      </c>
      <c r="P70" s="120">
        <v>19.071259270586435</v>
      </c>
      <c r="Q70" s="8" t="s">
        <v>205</v>
      </c>
      <c r="R70" s="116">
        <v>0.49554013875123892</v>
      </c>
      <c r="S70" s="116">
        <v>0</v>
      </c>
      <c r="T70" s="116">
        <v>0</v>
      </c>
      <c r="U70" s="116">
        <v>83.69930250581244</v>
      </c>
      <c r="V70" s="116">
        <v>16.366007001500325</v>
      </c>
      <c r="W70" s="116">
        <v>44.839436294328287</v>
      </c>
      <c r="X70" s="116">
        <v>53.854048025816248</v>
      </c>
      <c r="Y70" s="116">
        <v>68.250353867930329</v>
      </c>
      <c r="Z70" s="116">
        <v>99.308247781068346</v>
      </c>
      <c r="AA70" s="116">
        <v>91.718389102040703</v>
      </c>
      <c r="AB70" s="116">
        <v>0</v>
      </c>
      <c r="AC70" s="116">
        <v>0</v>
      </c>
      <c r="AD70" s="116">
        <v>15.792181069958847</v>
      </c>
      <c r="AE70" s="98">
        <v>57</v>
      </c>
    </row>
    <row r="71" spans="1:31">
      <c r="A71" s="8" t="s">
        <v>25</v>
      </c>
      <c r="B71" s="120">
        <v>0.330893883951908</v>
      </c>
      <c r="C71" s="120">
        <v>0</v>
      </c>
      <c r="D71" s="120">
        <v>0.46001045478306329</v>
      </c>
      <c r="E71" s="120">
        <v>0</v>
      </c>
      <c r="F71" s="120">
        <v>19.756403554626239</v>
      </c>
      <c r="G71" s="120">
        <v>1.3706220595922634</v>
      </c>
      <c r="H71" s="120">
        <v>1.0642969158389963</v>
      </c>
      <c r="I71" s="120">
        <v>1.0956612650287507</v>
      </c>
      <c r="J71" s="120">
        <v>0</v>
      </c>
      <c r="K71" s="120">
        <v>5.2514375326711962</v>
      </c>
      <c r="L71" s="120">
        <v>1.200209095661265</v>
      </c>
      <c r="M71" s="120">
        <v>0</v>
      </c>
      <c r="N71" s="120">
        <v>0</v>
      </c>
      <c r="O71" s="120">
        <v>64.387872451646615</v>
      </c>
      <c r="P71" s="120">
        <v>0.77260846837428132</v>
      </c>
      <c r="Q71" s="8" t="s">
        <v>25</v>
      </c>
      <c r="R71" s="116">
        <v>0.15797788309636651</v>
      </c>
      <c r="S71" s="116">
        <v>0</v>
      </c>
      <c r="T71" s="116">
        <v>0.11363636363636363</v>
      </c>
      <c r="U71" s="116">
        <v>0</v>
      </c>
      <c r="V71" s="116">
        <v>2.17230248187543</v>
      </c>
      <c r="W71" s="116">
        <v>18.688024408848207</v>
      </c>
      <c r="X71" s="116">
        <v>20.726915520628683</v>
      </c>
      <c r="Y71" s="116">
        <v>55.725190839694648</v>
      </c>
      <c r="Z71" s="116">
        <v>0</v>
      </c>
      <c r="AA71" s="116">
        <v>54.031455305594264</v>
      </c>
      <c r="AB71" s="116">
        <v>34.625435540069688</v>
      </c>
      <c r="AC71" s="116">
        <v>0</v>
      </c>
      <c r="AD71" s="116">
        <v>0</v>
      </c>
      <c r="AE71" s="98">
        <v>5</v>
      </c>
    </row>
    <row r="72" spans="1:31">
      <c r="A72" s="8" t="s">
        <v>26</v>
      </c>
      <c r="B72" s="120">
        <v>1.6470588235294115E-2</v>
      </c>
      <c r="C72" s="120">
        <v>0</v>
      </c>
      <c r="D72" s="120">
        <v>0</v>
      </c>
      <c r="E72" s="120">
        <v>3.6974789915966387E-2</v>
      </c>
      <c r="F72" s="120">
        <v>18.458823529411767</v>
      </c>
      <c r="G72" s="120">
        <v>0.21344537815126047</v>
      </c>
      <c r="H72" s="120">
        <v>10.945882352941176</v>
      </c>
      <c r="I72" s="120">
        <v>0.43596638655462189</v>
      </c>
      <c r="J72" s="120">
        <v>0.25176470588235295</v>
      </c>
      <c r="K72" s="120">
        <v>7.2978151260504207</v>
      </c>
      <c r="L72" s="120">
        <v>1.0084033613445379E-2</v>
      </c>
      <c r="M72" s="120">
        <v>0</v>
      </c>
      <c r="N72" s="120">
        <v>0</v>
      </c>
      <c r="O72" s="120">
        <v>54.681008403361346</v>
      </c>
      <c r="P72" s="120">
        <v>1.1868907563025211</v>
      </c>
      <c r="Q72" s="8" t="s">
        <v>26</v>
      </c>
      <c r="R72" s="116">
        <v>0</v>
      </c>
      <c r="S72" s="116">
        <v>0</v>
      </c>
      <c r="T72" s="116">
        <v>0</v>
      </c>
      <c r="U72" s="116">
        <v>16.36363636363636</v>
      </c>
      <c r="V72" s="116">
        <v>0.36419921697168345</v>
      </c>
      <c r="W72" s="116">
        <v>0.31496062992125989</v>
      </c>
      <c r="X72" s="116">
        <v>63.312246652745365</v>
      </c>
      <c r="Y72" s="116">
        <v>43.253662297609871</v>
      </c>
      <c r="Z72" s="116">
        <v>98.931909212283045</v>
      </c>
      <c r="AA72" s="116">
        <v>36.373267007507714</v>
      </c>
      <c r="AB72" s="116">
        <v>0</v>
      </c>
      <c r="AC72" s="116">
        <v>0</v>
      </c>
      <c r="AD72" s="116">
        <v>0</v>
      </c>
      <c r="AE72" s="98">
        <v>10</v>
      </c>
    </row>
    <row r="73" spans="1:31">
      <c r="A73" s="8" t="s">
        <v>135</v>
      </c>
      <c r="B73" s="120">
        <v>0.40202702702702697</v>
      </c>
      <c r="C73" s="120">
        <v>0</v>
      </c>
      <c r="D73" s="120">
        <v>0</v>
      </c>
      <c r="E73" s="120">
        <v>0</v>
      </c>
      <c r="F73" s="120">
        <v>34.388513513513516</v>
      </c>
      <c r="G73" s="120">
        <v>2.314189189189189</v>
      </c>
      <c r="H73" s="120">
        <v>2.6081081081081083</v>
      </c>
      <c r="I73" s="120">
        <v>0.91554054054054057</v>
      </c>
      <c r="J73" s="120">
        <v>7.7702702702702714E-2</v>
      </c>
      <c r="K73" s="120">
        <v>30</v>
      </c>
      <c r="L73" s="120">
        <v>0</v>
      </c>
      <c r="M73" s="120">
        <v>0</v>
      </c>
      <c r="N73" s="120">
        <v>0</v>
      </c>
      <c r="O73" s="120">
        <v>23.013513513513516</v>
      </c>
      <c r="P73" s="120">
        <v>2.1925675675675675</v>
      </c>
      <c r="Q73" s="8" t="s">
        <v>135</v>
      </c>
      <c r="R73" s="116">
        <v>1.6806722689075633</v>
      </c>
      <c r="S73" s="116">
        <v>0</v>
      </c>
      <c r="T73" s="116">
        <v>0</v>
      </c>
      <c r="U73" s="116">
        <v>0</v>
      </c>
      <c r="V73" s="116">
        <v>0.71716278612830342</v>
      </c>
      <c r="W73" s="116">
        <v>1.3138686131386861</v>
      </c>
      <c r="X73" s="116">
        <v>3.4974093264248709</v>
      </c>
      <c r="Y73" s="116">
        <v>82.6568265682657</v>
      </c>
      <c r="Z73" s="116">
        <v>100</v>
      </c>
      <c r="AA73" s="116">
        <v>93.97522522522523</v>
      </c>
      <c r="AB73" s="116">
        <v>0</v>
      </c>
      <c r="AC73" s="116">
        <v>0</v>
      </c>
      <c r="AD73" s="116">
        <v>0</v>
      </c>
      <c r="AE73" s="98">
        <v>30</v>
      </c>
    </row>
    <row r="74" spans="1:31">
      <c r="A74" s="8" t="s">
        <v>136</v>
      </c>
      <c r="B74" s="120">
        <v>0</v>
      </c>
      <c r="C74" s="120">
        <v>0</v>
      </c>
      <c r="D74" s="120">
        <v>0</v>
      </c>
      <c r="E74" s="120">
        <v>0</v>
      </c>
      <c r="F74" s="120">
        <v>36.73653566229985</v>
      </c>
      <c r="G74" s="120">
        <v>0.58442503639010179</v>
      </c>
      <c r="H74" s="120">
        <v>2.2714701601164484</v>
      </c>
      <c r="I74" s="120">
        <v>0.59097525473071322</v>
      </c>
      <c r="J74" s="120">
        <v>12.966521106259096</v>
      </c>
      <c r="K74" s="120">
        <v>9.1186317321688506</v>
      </c>
      <c r="L74" s="120">
        <v>0</v>
      </c>
      <c r="M74" s="120">
        <v>0</v>
      </c>
      <c r="N74" s="120">
        <v>8.6608442503638999E-2</v>
      </c>
      <c r="O74" s="120">
        <v>35.495633187772931</v>
      </c>
      <c r="P74" s="120">
        <v>0.34934497816593885</v>
      </c>
      <c r="Q74" s="8" t="s">
        <v>136</v>
      </c>
      <c r="R74" s="116">
        <v>0</v>
      </c>
      <c r="S74" s="116">
        <v>0</v>
      </c>
      <c r="T74" s="116">
        <v>0</v>
      </c>
      <c r="U74" s="116">
        <v>0</v>
      </c>
      <c r="V74" s="116">
        <v>0.72311593628655213</v>
      </c>
      <c r="W74" s="116">
        <v>0.37359900373599003</v>
      </c>
      <c r="X74" s="116">
        <v>20.249919897468761</v>
      </c>
      <c r="Y74" s="116">
        <v>88.177339901477851</v>
      </c>
      <c r="Z74" s="116">
        <v>95.161652447238438</v>
      </c>
      <c r="AA74" s="116">
        <v>59.485992497406016</v>
      </c>
      <c r="AB74" s="116">
        <v>0</v>
      </c>
      <c r="AC74" s="116">
        <v>0</v>
      </c>
      <c r="AD74" s="116">
        <v>0</v>
      </c>
      <c r="AE74" s="98">
        <v>19</v>
      </c>
    </row>
    <row r="75" spans="1:31">
      <c r="A75" s="8" t="s">
        <v>27</v>
      </c>
      <c r="B75" s="120">
        <v>2.4597191426459721</v>
      </c>
      <c r="C75" s="120">
        <v>0</v>
      </c>
      <c r="D75" s="120">
        <v>0</v>
      </c>
      <c r="E75" s="120">
        <v>0</v>
      </c>
      <c r="F75" s="120">
        <v>13.841586597684158</v>
      </c>
      <c r="G75" s="120">
        <v>8.6003941857600399</v>
      </c>
      <c r="H75" s="120">
        <v>3.6996797240699673</v>
      </c>
      <c r="I75" s="120">
        <v>0.77383592017738356</v>
      </c>
      <c r="J75" s="120">
        <v>7.1446169007144617E-3</v>
      </c>
      <c r="K75" s="120">
        <v>9.5129342202512923</v>
      </c>
      <c r="L75" s="120">
        <v>0.15570337521557034</v>
      </c>
      <c r="M75" s="120">
        <v>0</v>
      </c>
      <c r="N75" s="120">
        <v>0.22197585612219756</v>
      </c>
      <c r="O75" s="120">
        <v>9.9825080068982519</v>
      </c>
      <c r="P75" s="120">
        <v>2.6171470805617147</v>
      </c>
      <c r="Q75" s="8" t="s">
        <v>27</v>
      </c>
      <c r="R75" s="116">
        <v>0</v>
      </c>
      <c r="S75" s="116">
        <v>0</v>
      </c>
      <c r="T75" s="116">
        <v>0</v>
      </c>
      <c r="U75" s="116">
        <v>0</v>
      </c>
      <c r="V75" s="116">
        <v>2.7463823576526702</v>
      </c>
      <c r="W75" s="116">
        <v>1.2518261766306684</v>
      </c>
      <c r="X75" s="116">
        <v>49.976693081174673</v>
      </c>
      <c r="Y75" s="116">
        <v>64.342566061763776</v>
      </c>
      <c r="Z75" s="116"/>
      <c r="AA75" s="116">
        <v>69.171004583948402</v>
      </c>
      <c r="AB75" s="116">
        <v>0.63291139240506333</v>
      </c>
      <c r="AC75" s="116">
        <v>0</v>
      </c>
      <c r="AD75" s="116">
        <v>0.44395116537180912</v>
      </c>
      <c r="AE75" s="98">
        <v>9</v>
      </c>
    </row>
    <row r="76" spans="1:31">
      <c r="A76" s="8" t="s">
        <v>28</v>
      </c>
      <c r="B76" s="120">
        <v>2.572136836886465</v>
      </c>
      <c r="C76" s="120">
        <v>2.351512146752603</v>
      </c>
      <c r="D76" s="120">
        <v>1.150718889439762</v>
      </c>
      <c r="E76" s="120">
        <v>0.255825483391175</v>
      </c>
      <c r="F76" s="120">
        <v>17.713435795736245</v>
      </c>
      <c r="G76" s="120">
        <v>0.16807139315815567</v>
      </c>
      <c r="H76" s="120">
        <v>2.0565195835399104</v>
      </c>
      <c r="I76" s="120">
        <v>0.24888448190381754</v>
      </c>
      <c r="J76" s="120">
        <v>0</v>
      </c>
      <c r="K76" s="120">
        <v>11.110560237977193</v>
      </c>
      <c r="L76" s="120">
        <v>4.4417451660882499</v>
      </c>
      <c r="M76" s="120">
        <v>0</v>
      </c>
      <c r="N76" s="120">
        <v>0</v>
      </c>
      <c r="O76" s="120">
        <v>50.835894893406049</v>
      </c>
      <c r="P76" s="120">
        <v>1.3401090728805154</v>
      </c>
      <c r="Q76" s="8" t="s">
        <v>28</v>
      </c>
      <c r="R76" s="116">
        <v>0.71318427139552809</v>
      </c>
      <c r="S76" s="116">
        <v>96.078431372549019</v>
      </c>
      <c r="T76" s="116">
        <v>0.47393364928909948</v>
      </c>
      <c r="U76" s="116">
        <v>92.63565891472868</v>
      </c>
      <c r="V76" s="116">
        <v>11.579974569003754</v>
      </c>
      <c r="W76" s="116">
        <v>0.29498525073746312</v>
      </c>
      <c r="X76" s="116">
        <v>0.28929604628736744</v>
      </c>
      <c r="Y76" s="116">
        <v>34.661354581673308</v>
      </c>
      <c r="Z76" s="116">
        <v>0</v>
      </c>
      <c r="AA76" s="116">
        <v>31.780455153949127</v>
      </c>
      <c r="AB76" s="116">
        <v>98.87264203594151</v>
      </c>
      <c r="AC76" s="116">
        <v>0</v>
      </c>
      <c r="AD76" s="116">
        <v>0</v>
      </c>
      <c r="AE76" s="98">
        <v>13</v>
      </c>
    </row>
    <row r="77" spans="1:31">
      <c r="A77" s="8" t="s">
        <v>940</v>
      </c>
      <c r="B77" s="120">
        <v>2.3022087180086477E-2</v>
      </c>
      <c r="C77" s="120">
        <v>0</v>
      </c>
      <c r="D77" s="120">
        <v>0</v>
      </c>
      <c r="E77" s="120">
        <v>3.143625102255463E-2</v>
      </c>
      <c r="F77" s="120">
        <v>5.1138249386467223</v>
      </c>
      <c r="G77" s="120">
        <v>2.5926142339605001</v>
      </c>
      <c r="H77" s="120">
        <v>3.8069416851700359</v>
      </c>
      <c r="I77" s="120">
        <v>1.1325230805188733</v>
      </c>
      <c r="J77" s="120">
        <v>9.035059016010285</v>
      </c>
      <c r="K77" s="120">
        <v>43.70573799228702</v>
      </c>
      <c r="L77" s="120">
        <v>0</v>
      </c>
      <c r="M77" s="120">
        <v>0</v>
      </c>
      <c r="N77" s="120">
        <v>0.5042655136145846</v>
      </c>
      <c r="O77" s="120">
        <v>5.3821432745120958</v>
      </c>
      <c r="P77" s="120">
        <v>27.518405983405398</v>
      </c>
      <c r="Q77" s="8" t="s">
        <v>940</v>
      </c>
      <c r="R77" s="116">
        <v>1.4084507042253522</v>
      </c>
      <c r="S77" s="116">
        <v>0</v>
      </c>
      <c r="T77" s="116">
        <v>0</v>
      </c>
      <c r="U77" s="116">
        <v>78.438661710037167</v>
      </c>
      <c r="V77" s="116">
        <v>0.90267145044448005</v>
      </c>
      <c r="W77" s="116">
        <v>24.764480504845615</v>
      </c>
      <c r="X77" s="116">
        <v>15.907416502946955</v>
      </c>
      <c r="Y77" s="116">
        <v>62.625116087091115</v>
      </c>
      <c r="Z77" s="116">
        <v>99.834439227555521</v>
      </c>
      <c r="AA77" s="116">
        <v>98.397283349822189</v>
      </c>
      <c r="AB77" s="116">
        <v>0</v>
      </c>
      <c r="AC77" s="116">
        <v>0</v>
      </c>
      <c r="AD77" s="116">
        <v>8.5747392815758996</v>
      </c>
      <c r="AE77" s="98">
        <v>54</v>
      </c>
    </row>
    <row r="78" spans="1:31">
      <c r="A78" s="8" t="s">
        <v>137</v>
      </c>
      <c r="B78" s="120">
        <v>0.27794381350866704</v>
      </c>
      <c r="C78" s="120">
        <v>1.2153815501095837E-2</v>
      </c>
      <c r="D78" s="120">
        <v>0.83403068340306841</v>
      </c>
      <c r="E78" s="120">
        <v>8.9659294680215183E-3</v>
      </c>
      <c r="F78" s="120">
        <v>27.921498306435542</v>
      </c>
      <c r="G78" s="120">
        <v>2.8850368599322573</v>
      </c>
      <c r="H78" s="120">
        <v>9.6875871687587178</v>
      </c>
      <c r="I78" s="120">
        <v>0.41322972703725835</v>
      </c>
      <c r="J78" s="120">
        <v>2.3709902370990235</v>
      </c>
      <c r="K78" s="120">
        <v>13.420203227734611</v>
      </c>
      <c r="L78" s="120">
        <v>4.2914923291492322</v>
      </c>
      <c r="M78" s="120">
        <v>0</v>
      </c>
      <c r="N78" s="120">
        <v>0.24626419605499103</v>
      </c>
      <c r="O78" s="120">
        <v>31.351065949392311</v>
      </c>
      <c r="P78" s="120">
        <v>1.2604104403267584</v>
      </c>
      <c r="Q78" s="8" t="s">
        <v>137</v>
      </c>
      <c r="R78" s="116">
        <v>0.14336917562724014</v>
      </c>
      <c r="S78" s="116">
        <v>93.442622950819668</v>
      </c>
      <c r="T78" s="116">
        <v>0.23889154323936934</v>
      </c>
      <c r="U78" s="116">
        <v>0</v>
      </c>
      <c r="V78" s="116">
        <v>1.6712098074754889</v>
      </c>
      <c r="W78" s="116">
        <v>2.0580110497237567</v>
      </c>
      <c r="X78" s="116">
        <v>41.544979638846613</v>
      </c>
      <c r="Y78" s="116">
        <v>58.678881388621029</v>
      </c>
      <c r="Z78" s="116">
        <v>76.663865546218489</v>
      </c>
      <c r="AA78" s="116">
        <v>57.660787457687505</v>
      </c>
      <c r="AB78" s="116">
        <v>93.755513255025775</v>
      </c>
      <c r="AC78" s="116">
        <v>0</v>
      </c>
      <c r="AD78" s="116">
        <v>0.40453074433656966</v>
      </c>
      <c r="AE78" s="98">
        <v>18</v>
      </c>
    </row>
    <row r="79" spans="1:31">
      <c r="A79" s="8" t="s">
        <v>29</v>
      </c>
      <c r="B79" s="120">
        <v>4.8323471400394474E-2</v>
      </c>
      <c r="C79" s="120">
        <v>0</v>
      </c>
      <c r="D79" s="120">
        <v>0</v>
      </c>
      <c r="E79" s="120">
        <v>0</v>
      </c>
      <c r="F79" s="120">
        <v>17.084812623274161</v>
      </c>
      <c r="G79" s="120">
        <v>5.275147928994083</v>
      </c>
      <c r="H79" s="120">
        <v>1.0848126232741617</v>
      </c>
      <c r="I79" s="120">
        <v>0.45364891518737666</v>
      </c>
      <c r="J79" s="120">
        <v>0</v>
      </c>
      <c r="K79" s="120">
        <v>7.2603550295857993</v>
      </c>
      <c r="L79" s="120">
        <v>3.8461538461538464E-2</v>
      </c>
      <c r="M79" s="120">
        <v>0</v>
      </c>
      <c r="N79" s="120">
        <v>0</v>
      </c>
      <c r="O79" s="120">
        <v>20.915187376725839</v>
      </c>
      <c r="P79" s="120">
        <v>3.3116370808678499</v>
      </c>
      <c r="Q79" s="8" t="s">
        <v>29</v>
      </c>
      <c r="R79" s="116">
        <v>0</v>
      </c>
      <c r="S79" s="116">
        <v>0</v>
      </c>
      <c r="T79" s="116">
        <v>0</v>
      </c>
      <c r="U79" s="116">
        <v>0</v>
      </c>
      <c r="V79" s="116">
        <v>0.13900150584964671</v>
      </c>
      <c r="W79" s="116">
        <v>0.2243409983174425</v>
      </c>
      <c r="X79" s="116">
        <v>0</v>
      </c>
      <c r="Y79" s="116">
        <v>52.173913043478258</v>
      </c>
      <c r="Z79" s="116">
        <v>0</v>
      </c>
      <c r="AA79" s="116">
        <v>69.777234447161078</v>
      </c>
      <c r="AB79" s="116">
        <v>58.974358974358978</v>
      </c>
      <c r="AC79" s="116">
        <v>0</v>
      </c>
      <c r="AD79" s="116">
        <v>0</v>
      </c>
      <c r="AE79" s="98">
        <v>5</v>
      </c>
    </row>
    <row r="80" spans="1:31">
      <c r="A80" s="8" t="s">
        <v>30</v>
      </c>
      <c r="B80" s="120">
        <v>1.3476656505695491E-2</v>
      </c>
      <c r="C80" s="120">
        <v>0</v>
      </c>
      <c r="D80" s="120">
        <v>0</v>
      </c>
      <c r="E80" s="120">
        <v>4.5403497513236003E-2</v>
      </c>
      <c r="F80" s="120">
        <v>11.415369805871972</v>
      </c>
      <c r="G80" s="120">
        <v>7.2990534253168624</v>
      </c>
      <c r="H80" s="120">
        <v>4.9043799133643509</v>
      </c>
      <c r="I80" s="120">
        <v>0.7733033852077652</v>
      </c>
      <c r="J80" s="120">
        <v>5.2969677522862195</v>
      </c>
      <c r="K80" s="120">
        <v>4.1479223487887049</v>
      </c>
      <c r="L80" s="120">
        <v>5.365313653136532</v>
      </c>
      <c r="M80" s="120">
        <v>0</v>
      </c>
      <c r="N80" s="120">
        <v>3.5199743301780844</v>
      </c>
      <c r="O80" s="120">
        <v>54.992780362586245</v>
      </c>
      <c r="P80" s="120">
        <v>0.37349590887213219</v>
      </c>
      <c r="Q80" s="8" t="s">
        <v>30</v>
      </c>
      <c r="R80" s="116">
        <v>1.1904761904761907</v>
      </c>
      <c r="S80" s="116">
        <v>0</v>
      </c>
      <c r="T80" s="116">
        <v>0</v>
      </c>
      <c r="U80" s="116">
        <v>77.03180212014135</v>
      </c>
      <c r="V80" s="116">
        <v>1.0611086125477851</v>
      </c>
      <c r="W80" s="116">
        <v>57.982195845697341</v>
      </c>
      <c r="X80" s="116">
        <v>38.682979489024824</v>
      </c>
      <c r="Y80" s="116">
        <v>83.029045643153538</v>
      </c>
      <c r="Z80" s="116">
        <v>98.343227526047968</v>
      </c>
      <c r="AA80" s="116">
        <v>87.731105438230045</v>
      </c>
      <c r="AB80" s="116">
        <v>97.248968363136186</v>
      </c>
      <c r="AC80" s="116">
        <v>0</v>
      </c>
      <c r="AD80" s="116">
        <v>1.6727438468550591</v>
      </c>
      <c r="AE80" s="98">
        <v>21</v>
      </c>
    </row>
    <row r="81" spans="1:31">
      <c r="A81" s="8" t="s">
        <v>991</v>
      </c>
      <c r="B81" s="120">
        <v>0.87409836065573776</v>
      </c>
      <c r="C81" s="120">
        <v>0</v>
      </c>
      <c r="D81" s="120">
        <v>1.3344262295081968</v>
      </c>
      <c r="E81" s="120">
        <v>1.639344262295082E-4</v>
      </c>
      <c r="F81" s="120">
        <v>15.720819672131148</v>
      </c>
      <c r="G81" s="120">
        <v>3.1844262295081962</v>
      </c>
      <c r="H81" s="120">
        <v>8.7790163934426229</v>
      </c>
      <c r="I81" s="120">
        <v>0.44081967213114753</v>
      </c>
      <c r="J81" s="120">
        <v>0.16557377049180327</v>
      </c>
      <c r="K81" s="120">
        <v>23.867049180327871</v>
      </c>
      <c r="L81" s="120">
        <v>0</v>
      </c>
      <c r="M81" s="120">
        <v>0</v>
      </c>
      <c r="N81" s="120">
        <v>2.6885245901639345E-2</v>
      </c>
      <c r="O81" s="120">
        <v>7.1411475409836065</v>
      </c>
      <c r="P81" s="120">
        <v>3.9367213114754098</v>
      </c>
      <c r="Q81" s="8" t="s">
        <v>991</v>
      </c>
      <c r="R81" s="116">
        <v>0.26737967914438504</v>
      </c>
      <c r="S81" s="116">
        <v>0</v>
      </c>
      <c r="T81" s="116">
        <v>6.4864864864864868</v>
      </c>
      <c r="U81" s="116">
        <v>100</v>
      </c>
      <c r="V81" s="116">
        <v>4.3411159890298956</v>
      </c>
      <c r="W81" s="116">
        <v>3.4851994851994847</v>
      </c>
      <c r="X81" s="116">
        <v>82.786824021511791</v>
      </c>
      <c r="Y81" s="116">
        <v>76.831535886946824</v>
      </c>
      <c r="Z81" s="116">
        <v>99.801980198019805</v>
      </c>
      <c r="AA81" s="116">
        <v>97.823324564355815</v>
      </c>
      <c r="AB81" s="116">
        <v>0</v>
      </c>
      <c r="AC81" s="116">
        <v>0</v>
      </c>
      <c r="AD81" s="116">
        <v>98.780487804878064</v>
      </c>
      <c r="AE81" s="98">
        <v>32</v>
      </c>
    </row>
    <row r="82" spans="1:31">
      <c r="A82" s="8" t="s">
        <v>31</v>
      </c>
      <c r="B82" s="120">
        <v>0.18936567164179102</v>
      </c>
      <c r="C82" s="120">
        <v>0</v>
      </c>
      <c r="D82" s="120">
        <v>0</v>
      </c>
      <c r="E82" s="120">
        <v>0</v>
      </c>
      <c r="F82" s="120">
        <v>15.937499999999996</v>
      </c>
      <c r="G82" s="120">
        <v>4.3992537313432836</v>
      </c>
      <c r="H82" s="120">
        <v>1.0559701492537314</v>
      </c>
      <c r="I82" s="120">
        <v>1.4673507462686566</v>
      </c>
      <c r="J82" s="120">
        <v>2.1791044776119404</v>
      </c>
      <c r="K82" s="120">
        <v>6.0055970149253728</v>
      </c>
      <c r="L82" s="120">
        <v>0.3199626865671642</v>
      </c>
      <c r="M82" s="120">
        <v>0</v>
      </c>
      <c r="N82" s="120">
        <v>0.44962686567164184</v>
      </c>
      <c r="O82" s="120">
        <v>43.002798507462693</v>
      </c>
      <c r="P82" s="120">
        <v>1.7173507462686568</v>
      </c>
      <c r="Q82" s="8" t="s">
        <v>31</v>
      </c>
      <c r="R82" s="116">
        <v>0</v>
      </c>
      <c r="S82" s="116">
        <v>0</v>
      </c>
      <c r="T82" s="116">
        <v>0</v>
      </c>
      <c r="U82" s="116">
        <v>0</v>
      </c>
      <c r="V82" s="116">
        <v>0.22827041264266903</v>
      </c>
      <c r="W82" s="116">
        <v>66.560644614079735</v>
      </c>
      <c r="X82" s="116">
        <v>16.696113074204945</v>
      </c>
      <c r="Y82" s="116">
        <v>85.696122059758423</v>
      </c>
      <c r="Z82" s="116">
        <v>98.929794520547944</v>
      </c>
      <c r="AA82" s="116">
        <v>84.498291394843122</v>
      </c>
      <c r="AB82" s="116">
        <v>96.209912536443142</v>
      </c>
      <c r="AC82" s="116">
        <v>0</v>
      </c>
      <c r="AD82" s="116">
        <v>0.41493775933609961</v>
      </c>
      <c r="AE82" s="98">
        <v>12</v>
      </c>
    </row>
    <row r="83" spans="1:31">
      <c r="A83" s="8" t="s">
        <v>32</v>
      </c>
      <c r="B83" s="120">
        <v>5.5157593123209163E-2</v>
      </c>
      <c r="C83" s="120">
        <v>0</v>
      </c>
      <c r="D83" s="120">
        <v>1.5136103151862463</v>
      </c>
      <c r="E83" s="120">
        <v>0.52005730659025784</v>
      </c>
      <c r="F83" s="120">
        <v>21.644699140401148</v>
      </c>
      <c r="G83" s="120">
        <v>0.5050143266475644</v>
      </c>
      <c r="H83" s="120">
        <v>2.8409742120343839</v>
      </c>
      <c r="I83" s="120">
        <v>7.3782234957020049E-2</v>
      </c>
      <c r="J83" s="120">
        <v>0</v>
      </c>
      <c r="K83" s="120">
        <v>7.7800859598853869</v>
      </c>
      <c r="L83" s="120">
        <v>2.3366762177650426</v>
      </c>
      <c r="M83" s="120">
        <v>0</v>
      </c>
      <c r="N83" s="120">
        <v>0</v>
      </c>
      <c r="O83" s="120">
        <v>59.090257879656164</v>
      </c>
      <c r="P83" s="120">
        <v>0.48925501432664753</v>
      </c>
      <c r="Q83" s="8" t="s">
        <v>32</v>
      </c>
      <c r="R83" s="116">
        <v>0</v>
      </c>
      <c r="S83" s="116">
        <v>0</v>
      </c>
      <c r="T83" s="116">
        <v>0.42593469001419781</v>
      </c>
      <c r="U83" s="116">
        <v>98.209366391184574</v>
      </c>
      <c r="V83" s="116">
        <v>8.9356632247815732E-2</v>
      </c>
      <c r="W83" s="116">
        <v>0.28368794326241137</v>
      </c>
      <c r="X83" s="116">
        <v>3.1013615733736764</v>
      </c>
      <c r="Y83" s="116">
        <v>0</v>
      </c>
      <c r="Z83" s="116">
        <v>0</v>
      </c>
      <c r="AA83" s="116">
        <v>26.305128441211671</v>
      </c>
      <c r="AB83" s="116">
        <v>86.174126302881675</v>
      </c>
      <c r="AC83" s="116">
        <v>0</v>
      </c>
      <c r="AD83" s="116">
        <v>0</v>
      </c>
      <c r="AE83" s="98">
        <v>5</v>
      </c>
    </row>
    <row r="84" spans="1:31">
      <c r="A84" s="8" t="s">
        <v>138</v>
      </c>
      <c r="B84" s="120">
        <v>4.0309446254071658E-2</v>
      </c>
      <c r="C84" s="120">
        <v>0</v>
      </c>
      <c r="D84" s="120">
        <v>0</v>
      </c>
      <c r="E84" s="120">
        <v>0</v>
      </c>
      <c r="F84" s="120">
        <v>15.486563517915309</v>
      </c>
      <c r="G84" s="120">
        <v>3.7589576547231265</v>
      </c>
      <c r="H84" s="120">
        <v>4.3122964169381106</v>
      </c>
      <c r="I84" s="120">
        <v>3.7459283387622153E-2</v>
      </c>
      <c r="J84" s="120">
        <v>1.4824918566775243</v>
      </c>
      <c r="K84" s="120">
        <v>11.640879478827362</v>
      </c>
      <c r="L84" s="120">
        <v>0.14413680781758959</v>
      </c>
      <c r="M84" s="120">
        <v>0</v>
      </c>
      <c r="N84" s="120">
        <v>0</v>
      </c>
      <c r="O84" s="120">
        <v>52.284201954397396</v>
      </c>
      <c r="P84" s="120">
        <v>0.61807817589576541</v>
      </c>
      <c r="Q84" s="8" t="s">
        <v>138</v>
      </c>
      <c r="R84" s="116">
        <v>0</v>
      </c>
      <c r="S84" s="116">
        <v>0</v>
      </c>
      <c r="T84" s="116">
        <v>0</v>
      </c>
      <c r="U84" s="116">
        <v>0</v>
      </c>
      <c r="V84" s="116">
        <v>0.19981595898514526</v>
      </c>
      <c r="W84" s="116">
        <v>0.1733102253032929</v>
      </c>
      <c r="X84" s="116">
        <v>0.33046926635822871</v>
      </c>
      <c r="Y84" s="116">
        <v>0</v>
      </c>
      <c r="Z84" s="116">
        <v>71.765998352101079</v>
      </c>
      <c r="AA84" s="116">
        <v>53.648128716334384</v>
      </c>
      <c r="AB84" s="116">
        <v>78.813559322033896</v>
      </c>
      <c r="AC84" s="116">
        <v>0</v>
      </c>
      <c r="AD84" s="116">
        <v>0</v>
      </c>
      <c r="AE84" s="98">
        <v>8</v>
      </c>
    </row>
    <row r="85" spans="1:31">
      <c r="A85" s="8" t="s">
        <v>33</v>
      </c>
      <c r="B85" s="120">
        <v>0</v>
      </c>
      <c r="C85" s="120">
        <v>0</v>
      </c>
      <c r="D85" s="120">
        <v>6.4670329670329663</v>
      </c>
      <c r="E85" s="120">
        <v>0</v>
      </c>
      <c r="F85" s="120">
        <v>7.8901098901098905</v>
      </c>
      <c r="G85" s="120">
        <v>2.2857142857142856</v>
      </c>
      <c r="H85" s="120">
        <v>9.1483516483516478</v>
      </c>
      <c r="I85" s="120">
        <v>0</v>
      </c>
      <c r="J85" s="120">
        <v>0</v>
      </c>
      <c r="K85" s="120">
        <v>1.3241758241758244</v>
      </c>
      <c r="L85" s="120">
        <v>44.510989010989015</v>
      </c>
      <c r="M85" s="120">
        <v>0</v>
      </c>
      <c r="N85" s="120">
        <v>0.34065934065934061</v>
      </c>
      <c r="O85" s="120">
        <v>22.697802197802197</v>
      </c>
      <c r="P85" s="120">
        <v>0.28021978021978022</v>
      </c>
      <c r="Q85" s="8" t="s">
        <v>33</v>
      </c>
      <c r="R85" s="116">
        <v>0</v>
      </c>
      <c r="S85" s="116">
        <v>0</v>
      </c>
      <c r="T85" s="116">
        <v>1.2744265080713679</v>
      </c>
      <c r="U85" s="116">
        <v>0</v>
      </c>
      <c r="V85" s="116">
        <v>41.782729805013929</v>
      </c>
      <c r="W85" s="116">
        <v>0</v>
      </c>
      <c r="X85" s="116">
        <v>95.195195195195197</v>
      </c>
      <c r="Y85" s="116">
        <v>0</v>
      </c>
      <c r="Z85" s="116">
        <v>0</v>
      </c>
      <c r="AA85" s="116">
        <v>83.402489626556005</v>
      </c>
      <c r="AB85" s="116">
        <v>99.197629922231812</v>
      </c>
      <c r="AC85" s="116">
        <v>0</v>
      </c>
      <c r="AD85" s="116">
        <v>0</v>
      </c>
      <c r="AE85" s="98">
        <v>58</v>
      </c>
    </row>
    <row r="86" spans="1:31">
      <c r="A86" s="8" t="s">
        <v>941</v>
      </c>
      <c r="B86" s="120">
        <v>12.261184625078766</v>
      </c>
      <c r="C86" s="120">
        <v>0</v>
      </c>
      <c r="D86" s="120">
        <v>0</v>
      </c>
      <c r="E86" s="120">
        <v>1.2073093887838691</v>
      </c>
      <c r="F86" s="120">
        <v>3.0708884688090734</v>
      </c>
      <c r="G86" s="120">
        <v>0.49779458097038437</v>
      </c>
      <c r="H86" s="120">
        <v>3.5085066162570886</v>
      </c>
      <c r="I86" s="120">
        <v>0.80245746691871445</v>
      </c>
      <c r="J86" s="120">
        <v>5.9177693761814743</v>
      </c>
      <c r="K86" s="120">
        <v>11.768115942028984</v>
      </c>
      <c r="L86" s="120">
        <v>0</v>
      </c>
      <c r="M86" s="120">
        <v>0</v>
      </c>
      <c r="N86" s="120">
        <v>0</v>
      </c>
      <c r="O86" s="120">
        <v>3.6858853182104601</v>
      </c>
      <c r="P86" s="120">
        <v>52.281348456206686</v>
      </c>
      <c r="Q86" s="8" t="s">
        <v>941</v>
      </c>
      <c r="R86" s="116">
        <v>0.11563070123596371</v>
      </c>
      <c r="S86" s="116">
        <v>0</v>
      </c>
      <c r="T86" s="116">
        <v>0</v>
      </c>
      <c r="U86" s="116">
        <v>96.111691022964507</v>
      </c>
      <c r="V86" s="116">
        <v>1.5799733251256796</v>
      </c>
      <c r="W86" s="116">
        <v>8.6708860759493671</v>
      </c>
      <c r="X86" s="116">
        <v>59.886853448275858</v>
      </c>
      <c r="Y86" s="116">
        <v>50.844130349430706</v>
      </c>
      <c r="Z86" s="116">
        <v>99.813661289463866</v>
      </c>
      <c r="AA86" s="116">
        <v>97.638680659670186</v>
      </c>
      <c r="AB86" s="116">
        <v>0</v>
      </c>
      <c r="AC86" s="116">
        <v>0</v>
      </c>
      <c r="AD86" s="116">
        <v>0</v>
      </c>
      <c r="AE86" s="98">
        <v>21</v>
      </c>
    </row>
    <row r="87" spans="1:31">
      <c r="A87" s="8" t="s">
        <v>206</v>
      </c>
      <c r="B87" s="120">
        <v>1.1612307692307693</v>
      </c>
      <c r="C87" s="120">
        <v>0</v>
      </c>
      <c r="D87" s="120">
        <v>0</v>
      </c>
      <c r="E87" s="120">
        <v>9.9692307692307691E-2</v>
      </c>
      <c r="F87" s="120">
        <v>5.1409230769230776</v>
      </c>
      <c r="G87" s="120">
        <v>10.638769230769231</v>
      </c>
      <c r="H87" s="120">
        <v>3.0769230769230769E-3</v>
      </c>
      <c r="I87" s="120">
        <v>2.2363076923076926</v>
      </c>
      <c r="J87" s="120">
        <v>0</v>
      </c>
      <c r="K87" s="120">
        <v>0</v>
      </c>
      <c r="L87" s="120">
        <v>0</v>
      </c>
      <c r="M87" s="120">
        <v>0</v>
      </c>
      <c r="N87" s="120">
        <v>0</v>
      </c>
      <c r="O87" s="120">
        <v>2.1273846153846154</v>
      </c>
      <c r="P87" s="120">
        <v>73.411692307692306</v>
      </c>
      <c r="Q87" s="8" t="s">
        <v>206</v>
      </c>
      <c r="R87" s="116">
        <v>0</v>
      </c>
      <c r="S87" s="116">
        <v>0</v>
      </c>
      <c r="T87" s="116">
        <v>0</v>
      </c>
      <c r="U87" s="116">
        <v>0</v>
      </c>
      <c r="V87" s="116">
        <v>0</v>
      </c>
      <c r="W87" s="116">
        <v>0</v>
      </c>
      <c r="X87" s="116">
        <v>0</v>
      </c>
      <c r="Y87" s="116">
        <v>0</v>
      </c>
      <c r="Z87" s="116">
        <v>0</v>
      </c>
      <c r="AA87" s="116">
        <v>0</v>
      </c>
      <c r="AB87" s="116">
        <v>0</v>
      </c>
      <c r="AC87" s="116">
        <v>0</v>
      </c>
      <c r="AD87" s="116">
        <v>0</v>
      </c>
      <c r="AE87" s="98">
        <v>0</v>
      </c>
    </row>
    <row r="88" spans="1:31">
      <c r="A88" s="8" t="s">
        <v>139</v>
      </c>
      <c r="B88" s="120">
        <v>0.12123613312202854</v>
      </c>
      <c r="C88" s="120">
        <v>0</v>
      </c>
      <c r="D88" s="120">
        <v>0</v>
      </c>
      <c r="E88" s="120">
        <v>7.4088748019017436E-2</v>
      </c>
      <c r="F88" s="120">
        <v>3.1374801901743266</v>
      </c>
      <c r="G88" s="120">
        <v>1.3094294770206021</v>
      </c>
      <c r="H88" s="120">
        <v>3.7963549920760697</v>
      </c>
      <c r="I88" s="120">
        <v>2.6101426307448494</v>
      </c>
      <c r="J88" s="120">
        <v>1.9643423137876388</v>
      </c>
      <c r="K88" s="120">
        <v>14.856973058637085</v>
      </c>
      <c r="L88" s="120">
        <v>0</v>
      </c>
      <c r="M88" s="120">
        <v>0</v>
      </c>
      <c r="N88" s="120">
        <v>0.13946117274167988</v>
      </c>
      <c r="O88" s="120">
        <v>69.062202852614888</v>
      </c>
      <c r="P88" s="120">
        <v>0.18026941362916005</v>
      </c>
      <c r="Q88" s="8" t="s">
        <v>139</v>
      </c>
      <c r="R88" s="116">
        <v>0.32679738562091504</v>
      </c>
      <c r="S88" s="116">
        <v>0</v>
      </c>
      <c r="T88" s="116">
        <v>0</v>
      </c>
      <c r="U88" s="116">
        <v>70.053475935828885</v>
      </c>
      <c r="V88" s="116">
        <v>1.1996464200025256</v>
      </c>
      <c r="W88" s="116">
        <v>5.1437216338880489</v>
      </c>
      <c r="X88" s="116">
        <v>27.415988311417244</v>
      </c>
      <c r="Y88" s="116">
        <v>92.759562841530069</v>
      </c>
      <c r="Z88" s="116">
        <v>92.981040742234782</v>
      </c>
      <c r="AA88" s="116">
        <v>88.51969385850289</v>
      </c>
      <c r="AB88" s="116">
        <v>0</v>
      </c>
      <c r="AC88" s="116">
        <v>0</v>
      </c>
      <c r="AD88" s="116">
        <v>0.28409090909090912</v>
      </c>
      <c r="AE88" s="98">
        <v>19</v>
      </c>
    </row>
    <row r="89" spans="1:31">
      <c r="A89" s="8" t="s">
        <v>140</v>
      </c>
      <c r="B89" s="120">
        <v>0.36187214611872143</v>
      </c>
      <c r="C89" s="120">
        <v>0</v>
      </c>
      <c r="D89" s="120">
        <v>0</v>
      </c>
      <c r="E89" s="120">
        <v>0</v>
      </c>
      <c r="F89" s="120">
        <v>7.8458904109589032</v>
      </c>
      <c r="G89" s="120">
        <v>1.8133561643835616</v>
      </c>
      <c r="H89" s="120">
        <v>1.8727168949771691</v>
      </c>
      <c r="I89" s="120">
        <v>7.4771689497716898E-2</v>
      </c>
      <c r="J89" s="120">
        <v>5.4623287671232879</v>
      </c>
      <c r="K89" s="120">
        <v>5.2705479452054798</v>
      </c>
      <c r="L89" s="120">
        <v>0</v>
      </c>
      <c r="M89" s="120">
        <v>0</v>
      </c>
      <c r="N89" s="120">
        <v>0</v>
      </c>
      <c r="O89" s="120">
        <v>73.719178082191775</v>
      </c>
      <c r="P89" s="120">
        <v>0.80136986301369872</v>
      </c>
      <c r="Q89" s="8" t="s">
        <v>140</v>
      </c>
      <c r="R89" s="116">
        <v>0</v>
      </c>
      <c r="S89" s="116">
        <v>0</v>
      </c>
      <c r="T89" s="116">
        <v>0</v>
      </c>
      <c r="U89" s="116">
        <v>0</v>
      </c>
      <c r="V89" s="116">
        <v>0.11555350127108852</v>
      </c>
      <c r="W89" s="116">
        <v>3.147623544224111E-2</v>
      </c>
      <c r="X89" s="116">
        <v>2.5906735751295336</v>
      </c>
      <c r="Y89" s="116">
        <v>0</v>
      </c>
      <c r="Z89" s="116">
        <v>40.344827586206897</v>
      </c>
      <c r="AA89" s="116">
        <v>19.904700021659082</v>
      </c>
      <c r="AB89" s="116">
        <v>0</v>
      </c>
      <c r="AC89" s="116">
        <v>0</v>
      </c>
      <c r="AD89" s="116">
        <v>0</v>
      </c>
      <c r="AE89" s="98">
        <v>3</v>
      </c>
    </row>
    <row r="90" spans="1:31">
      <c r="A90" s="8" t="s">
        <v>141</v>
      </c>
      <c r="B90" s="120">
        <v>0.78109708987895954</v>
      </c>
      <c r="C90" s="120">
        <v>0</v>
      </c>
      <c r="D90" s="120">
        <v>0</v>
      </c>
      <c r="E90" s="120">
        <v>0</v>
      </c>
      <c r="F90" s="120">
        <v>18.857841874839043</v>
      </c>
      <c r="G90" s="120">
        <v>2.1037857326809166</v>
      </c>
      <c r="H90" s="120">
        <v>2.3852691218130313</v>
      </c>
      <c r="I90" s="120">
        <v>0.47180015451970131</v>
      </c>
      <c r="J90" s="120">
        <v>4.8895184135977345</v>
      </c>
      <c r="K90" s="120">
        <v>10.919649755343807</v>
      </c>
      <c r="L90" s="120">
        <v>0.11279938192119494</v>
      </c>
      <c r="M90" s="120">
        <v>0</v>
      </c>
      <c r="N90" s="120">
        <v>0</v>
      </c>
      <c r="O90" s="120">
        <v>51.616018542364145</v>
      </c>
      <c r="P90" s="120">
        <v>0.79603399433427757</v>
      </c>
      <c r="Q90" s="8" t="s">
        <v>141</v>
      </c>
      <c r="R90" s="116">
        <v>0.46158918562479401</v>
      </c>
      <c r="S90" s="116">
        <v>0</v>
      </c>
      <c r="T90" s="116">
        <v>0</v>
      </c>
      <c r="U90" s="116">
        <v>0</v>
      </c>
      <c r="V90" s="116">
        <v>0.11471491976783887</v>
      </c>
      <c r="W90" s="116">
        <v>0.12241400416207616</v>
      </c>
      <c r="X90" s="116">
        <v>0.24832649535737422</v>
      </c>
      <c r="Y90" s="116">
        <v>64.246724890829682</v>
      </c>
      <c r="Z90" s="116">
        <v>8.6379437480248598</v>
      </c>
      <c r="AA90" s="116">
        <v>38.664182448527157</v>
      </c>
      <c r="AB90" s="116">
        <v>71.232876712328775</v>
      </c>
      <c r="AC90" s="116">
        <v>0</v>
      </c>
      <c r="AD90" s="116">
        <v>0</v>
      </c>
      <c r="AE90" s="98">
        <v>5</v>
      </c>
    </row>
    <row r="91" spans="1:31">
      <c r="A91" s="8" t="s">
        <v>34</v>
      </c>
      <c r="B91" s="120">
        <v>0.12689393939393939</v>
      </c>
      <c r="C91" s="120">
        <v>0</v>
      </c>
      <c r="D91" s="120">
        <v>0</v>
      </c>
      <c r="E91" s="120">
        <v>0</v>
      </c>
      <c r="F91" s="120">
        <v>15.983766233766232</v>
      </c>
      <c r="G91" s="120">
        <v>0.85849567099567092</v>
      </c>
      <c r="H91" s="120">
        <v>1.5879329004329004</v>
      </c>
      <c r="I91" s="120">
        <v>0.35308441558441561</v>
      </c>
      <c r="J91" s="120">
        <v>1.6003787878787878</v>
      </c>
      <c r="K91" s="120">
        <v>5.6098484848484853</v>
      </c>
      <c r="L91" s="120">
        <v>1.4228896103896105</v>
      </c>
      <c r="M91" s="120">
        <v>0</v>
      </c>
      <c r="N91" s="120">
        <v>0.46320346320346323</v>
      </c>
      <c r="O91" s="120">
        <v>63.427218614718619</v>
      </c>
      <c r="P91" s="120">
        <v>1.8430735930735931</v>
      </c>
      <c r="Q91" s="8" t="s">
        <v>34</v>
      </c>
      <c r="R91" s="116">
        <v>0</v>
      </c>
      <c r="S91" s="116">
        <v>0</v>
      </c>
      <c r="T91" s="116">
        <v>0</v>
      </c>
      <c r="U91" s="116">
        <v>0</v>
      </c>
      <c r="V91" s="116">
        <v>0.12864784345588734</v>
      </c>
      <c r="W91" s="116">
        <v>0.22061140876142452</v>
      </c>
      <c r="X91" s="116">
        <v>0.1703867779860283</v>
      </c>
      <c r="Y91" s="116">
        <v>69.655172413793096</v>
      </c>
      <c r="Z91" s="116">
        <v>56.111580726965336</v>
      </c>
      <c r="AA91" s="116">
        <v>68.54441979357577</v>
      </c>
      <c r="AB91" s="116">
        <v>99.220384103441717</v>
      </c>
      <c r="AC91" s="116">
        <v>0</v>
      </c>
      <c r="AD91" s="116">
        <v>0.11682242990654204</v>
      </c>
      <c r="AE91" s="98">
        <v>6</v>
      </c>
    </row>
    <row r="92" spans="1:31">
      <c r="A92" s="8" t="s">
        <v>942</v>
      </c>
      <c r="B92" s="120">
        <v>0</v>
      </c>
      <c r="C92" s="120">
        <v>0</v>
      </c>
      <c r="D92" s="120">
        <v>0</v>
      </c>
      <c r="E92" s="120">
        <v>5.737234652897303E-2</v>
      </c>
      <c r="F92" s="120">
        <v>11.810097532989099</v>
      </c>
      <c r="G92" s="120">
        <v>7.4234079173838206</v>
      </c>
      <c r="H92" s="120">
        <v>1.8932874354561102E-2</v>
      </c>
      <c r="I92" s="120">
        <v>0.79173838209982794</v>
      </c>
      <c r="J92" s="120">
        <v>0</v>
      </c>
      <c r="K92" s="120">
        <v>0.74182444061962138</v>
      </c>
      <c r="L92" s="120">
        <v>0</v>
      </c>
      <c r="M92" s="120">
        <v>0</v>
      </c>
      <c r="N92" s="120">
        <v>0</v>
      </c>
      <c r="O92" s="120">
        <v>0.8290304073436604</v>
      </c>
      <c r="P92" s="120">
        <v>76.297762478485367</v>
      </c>
      <c r="Q92" s="8" t="s">
        <v>942</v>
      </c>
      <c r="R92" s="116">
        <v>0</v>
      </c>
      <c r="S92" s="116">
        <v>0</v>
      </c>
      <c r="T92" s="116">
        <v>0</v>
      </c>
      <c r="U92" s="116">
        <v>0</v>
      </c>
      <c r="V92" s="116">
        <v>1.6516881224192375</v>
      </c>
      <c r="W92" s="116">
        <v>1.5481074386562429E-2</v>
      </c>
      <c r="X92" s="116">
        <v>0</v>
      </c>
      <c r="Y92" s="116">
        <v>0.94202898550724645</v>
      </c>
      <c r="Z92" s="116">
        <v>0</v>
      </c>
      <c r="AA92" s="116">
        <v>59.126365054602182</v>
      </c>
      <c r="AB92" s="116">
        <v>0</v>
      </c>
      <c r="AC92" s="116">
        <v>0</v>
      </c>
      <c r="AD92" s="116">
        <v>0</v>
      </c>
      <c r="AE92" s="98">
        <v>1</v>
      </c>
    </row>
    <row r="93" spans="1:31">
      <c r="A93" s="8" t="s">
        <v>288</v>
      </c>
      <c r="B93" s="120">
        <v>0.53551429413498386</v>
      </c>
      <c r="C93" s="120">
        <v>0</v>
      </c>
      <c r="D93" s="120">
        <v>0</v>
      </c>
      <c r="E93" s="120">
        <v>0</v>
      </c>
      <c r="F93" s="120">
        <v>65.601237842617152</v>
      </c>
      <c r="G93" s="120">
        <v>12.116121426466254</v>
      </c>
      <c r="H93" s="120">
        <v>4.538756262894194E-2</v>
      </c>
      <c r="I93" s="120">
        <v>0</v>
      </c>
      <c r="J93" s="120">
        <v>18.434129089301504</v>
      </c>
      <c r="K93" s="120">
        <v>4.951370468611848E-2</v>
      </c>
      <c r="L93" s="120">
        <v>0</v>
      </c>
      <c r="M93" s="120">
        <v>0</v>
      </c>
      <c r="N93" s="120">
        <v>1.0601237842617153</v>
      </c>
      <c r="O93" s="120">
        <v>1.8579428234600646</v>
      </c>
      <c r="P93" s="120">
        <v>0</v>
      </c>
      <c r="Q93" s="8" t="s">
        <v>288</v>
      </c>
      <c r="R93" s="116">
        <v>0</v>
      </c>
      <c r="S93" s="116">
        <v>0</v>
      </c>
      <c r="T93" s="116">
        <v>0</v>
      </c>
      <c r="U93" s="116">
        <v>0</v>
      </c>
      <c r="V93" s="116">
        <v>8.5360648740930439E-3</v>
      </c>
      <c r="W93" s="116">
        <v>0.184869861347604</v>
      </c>
      <c r="X93" s="116">
        <v>1.948051948051948</v>
      </c>
      <c r="Y93" s="116">
        <v>0</v>
      </c>
      <c r="Z93" s="116">
        <v>99.544342654323941</v>
      </c>
      <c r="AA93" s="116">
        <v>52.976190476190474</v>
      </c>
      <c r="AB93" s="116">
        <v>0</v>
      </c>
      <c r="AC93" s="116">
        <v>0</v>
      </c>
      <c r="AD93" s="116">
        <v>0.11120378092855157</v>
      </c>
      <c r="AE93" s="98">
        <v>18</v>
      </c>
    </row>
    <row r="94" spans="1:31">
      <c r="A94" s="8" t="s">
        <v>992</v>
      </c>
      <c r="B94" s="120">
        <v>3.510187613475893E-2</v>
      </c>
      <c r="C94" s="120">
        <v>0</v>
      </c>
      <c r="D94" s="120">
        <v>0</v>
      </c>
      <c r="E94" s="120">
        <v>3.9540044381682467E-2</v>
      </c>
      <c r="F94" s="120">
        <v>12.118216663304416</v>
      </c>
      <c r="G94" s="120">
        <v>4.1585636473673588</v>
      </c>
      <c r="H94" s="120">
        <v>7.7833366955820047</v>
      </c>
      <c r="I94" s="120">
        <v>0</v>
      </c>
      <c r="J94" s="120">
        <v>65.417793019971754</v>
      </c>
      <c r="K94" s="120">
        <v>1.3552551946741982</v>
      </c>
      <c r="L94" s="120">
        <v>0</v>
      </c>
      <c r="M94" s="120">
        <v>0</v>
      </c>
      <c r="N94" s="120">
        <v>0.12467218075448859</v>
      </c>
      <c r="O94" s="120">
        <v>3.4998991325398427</v>
      </c>
      <c r="P94" s="120">
        <v>5.4016542263465803</v>
      </c>
      <c r="Q94" s="8" t="s">
        <v>992</v>
      </c>
      <c r="R94" s="116">
        <v>0</v>
      </c>
      <c r="S94" s="116">
        <v>0</v>
      </c>
      <c r="T94" s="116">
        <v>0</v>
      </c>
      <c r="U94" s="116">
        <v>56.122448979591844</v>
      </c>
      <c r="V94" s="116">
        <v>1.2884967537872483</v>
      </c>
      <c r="W94" s="116">
        <v>4.623071698845445</v>
      </c>
      <c r="X94" s="116">
        <v>4.1910735576175426</v>
      </c>
      <c r="Y94" s="116">
        <v>0</v>
      </c>
      <c r="Z94" s="116">
        <v>99.645363825876714</v>
      </c>
      <c r="AA94" s="116">
        <v>99.37481393271807</v>
      </c>
      <c r="AB94" s="116">
        <v>0</v>
      </c>
      <c r="AC94" s="116">
        <v>0</v>
      </c>
      <c r="AD94" s="116">
        <v>0.3236245954692557</v>
      </c>
      <c r="AE94" s="98">
        <v>67</v>
      </c>
    </row>
    <row r="95" spans="1:31">
      <c r="A95" s="8" t="s">
        <v>35</v>
      </c>
      <c r="B95" s="120">
        <v>2.6006372809346789</v>
      </c>
      <c r="C95" s="120">
        <v>0</v>
      </c>
      <c r="D95" s="120">
        <v>0</v>
      </c>
      <c r="E95" s="120">
        <v>0</v>
      </c>
      <c r="F95" s="120">
        <v>29.204460966542754</v>
      </c>
      <c r="G95" s="120">
        <v>8.5708975039830051</v>
      </c>
      <c r="H95" s="120">
        <v>3.8714816781731285</v>
      </c>
      <c r="I95" s="120">
        <v>1.2591609134360064</v>
      </c>
      <c r="J95" s="120">
        <v>0</v>
      </c>
      <c r="K95" s="120">
        <v>8.9166224110462036</v>
      </c>
      <c r="L95" s="120">
        <v>0</v>
      </c>
      <c r="M95" s="120">
        <v>0</v>
      </c>
      <c r="N95" s="120">
        <v>0</v>
      </c>
      <c r="O95" s="120">
        <v>10.84970791290494</v>
      </c>
      <c r="P95" s="120">
        <v>5.1428571428571432</v>
      </c>
      <c r="Q95" s="8" t="s">
        <v>35</v>
      </c>
      <c r="R95" s="116">
        <v>2.0533880903490759E-2</v>
      </c>
      <c r="S95" s="116">
        <v>0</v>
      </c>
      <c r="T95" s="116">
        <v>0</v>
      </c>
      <c r="U95" s="116">
        <v>0</v>
      </c>
      <c r="V95" s="116">
        <v>0.14076469469279054</v>
      </c>
      <c r="W95" s="116">
        <v>25.757481876200512</v>
      </c>
      <c r="X95" s="116">
        <v>85.70644718792866</v>
      </c>
      <c r="Y95" s="116">
        <v>64.276676507802605</v>
      </c>
      <c r="Z95" s="116">
        <v>0</v>
      </c>
      <c r="AA95" s="116">
        <v>90.875521143537824</v>
      </c>
      <c r="AB95" s="116">
        <v>0</v>
      </c>
      <c r="AC95" s="116">
        <v>0</v>
      </c>
      <c r="AD95" s="116">
        <v>0</v>
      </c>
      <c r="AE95" s="98">
        <v>15</v>
      </c>
    </row>
    <row r="96" spans="1:31">
      <c r="A96" s="8" t="s">
        <v>36</v>
      </c>
      <c r="B96" s="120">
        <v>0</v>
      </c>
      <c r="C96" s="120">
        <v>0</v>
      </c>
      <c r="D96" s="120">
        <v>0</v>
      </c>
      <c r="E96" s="120">
        <v>0</v>
      </c>
      <c r="F96" s="120">
        <v>12.343155893536121</v>
      </c>
      <c r="G96" s="120">
        <v>0.18250950570342206</v>
      </c>
      <c r="H96" s="120">
        <v>3.0579847908745248</v>
      </c>
      <c r="I96" s="120">
        <v>0.18916349809885932</v>
      </c>
      <c r="J96" s="120">
        <v>0</v>
      </c>
      <c r="K96" s="120">
        <v>1.5266159695817489</v>
      </c>
      <c r="L96" s="120">
        <v>20.175855513307987</v>
      </c>
      <c r="M96" s="120">
        <v>0</v>
      </c>
      <c r="N96" s="120">
        <v>4.7528517110266167E-3</v>
      </c>
      <c r="O96" s="120">
        <v>58.51330798479087</v>
      </c>
      <c r="P96" s="120">
        <v>0.60741444866920158</v>
      </c>
      <c r="Q96" s="8" t="s">
        <v>36</v>
      </c>
      <c r="R96" s="116">
        <v>0</v>
      </c>
      <c r="S96" s="116">
        <v>0</v>
      </c>
      <c r="T96" s="116">
        <v>0</v>
      </c>
      <c r="U96" s="116">
        <v>0</v>
      </c>
      <c r="V96" s="116">
        <v>0.18482864844050828</v>
      </c>
      <c r="W96" s="116">
        <v>21.875</v>
      </c>
      <c r="X96" s="116">
        <v>1.8340068386695676</v>
      </c>
      <c r="Y96" s="116">
        <v>0</v>
      </c>
      <c r="Z96" s="116">
        <v>0</v>
      </c>
      <c r="AA96" s="116">
        <v>53.17559153175592</v>
      </c>
      <c r="AB96" s="116">
        <v>98.873969375736166</v>
      </c>
      <c r="AC96" s="116">
        <v>0</v>
      </c>
      <c r="AD96" s="116">
        <v>20</v>
      </c>
      <c r="AE96" s="98">
        <v>21</v>
      </c>
    </row>
    <row r="97" spans="1:31">
      <c r="A97" s="8" t="s">
        <v>37</v>
      </c>
      <c r="B97" s="120">
        <v>0</v>
      </c>
      <c r="C97" s="120">
        <v>0</v>
      </c>
      <c r="D97" s="120">
        <v>0</v>
      </c>
      <c r="E97" s="120">
        <v>0</v>
      </c>
      <c r="F97" s="120">
        <v>7.8842592592592586</v>
      </c>
      <c r="G97" s="120">
        <v>3.0787037037037037</v>
      </c>
      <c r="H97" s="120">
        <v>5.799382716049382</v>
      </c>
      <c r="I97" s="120">
        <v>0.13425925925925924</v>
      </c>
      <c r="J97" s="120">
        <v>6.0185185185185189E-2</v>
      </c>
      <c r="K97" s="120">
        <v>10.899691358024691</v>
      </c>
      <c r="L97" s="120">
        <v>5.0895061728395055</v>
      </c>
      <c r="M97" s="120">
        <v>0</v>
      </c>
      <c r="N97" s="120">
        <v>0</v>
      </c>
      <c r="O97" s="120">
        <v>46.049382716049386</v>
      </c>
      <c r="P97" s="120">
        <v>0.87808641975308632</v>
      </c>
      <c r="Q97" s="8" t="s">
        <v>37</v>
      </c>
      <c r="R97" s="116">
        <v>0</v>
      </c>
      <c r="S97" s="116">
        <v>0</v>
      </c>
      <c r="T97" s="116">
        <v>0</v>
      </c>
      <c r="U97" s="116">
        <v>0</v>
      </c>
      <c r="V97" s="116">
        <v>0.20770828525271176</v>
      </c>
      <c r="W97" s="116">
        <v>0.25062656641604014</v>
      </c>
      <c r="X97" s="116">
        <v>0.23948908994145821</v>
      </c>
      <c r="Y97" s="116">
        <v>29.885057471264371</v>
      </c>
      <c r="Z97" s="116">
        <v>100</v>
      </c>
      <c r="AA97" s="116">
        <v>67.152767945632178</v>
      </c>
      <c r="AB97" s="116">
        <v>95.997574287446952</v>
      </c>
      <c r="AC97" s="116">
        <v>0</v>
      </c>
      <c r="AD97" s="116">
        <v>0</v>
      </c>
      <c r="AE97" s="98">
        <v>12</v>
      </c>
    </row>
    <row r="98" spans="1:31">
      <c r="A98" s="8" t="s">
        <v>142</v>
      </c>
      <c r="B98" s="120">
        <v>2.0184779204509864</v>
      </c>
      <c r="C98" s="120">
        <v>0</v>
      </c>
      <c r="D98" s="120">
        <v>0</v>
      </c>
      <c r="E98" s="120">
        <v>0</v>
      </c>
      <c r="F98" s="120">
        <v>11.217350454118385</v>
      </c>
      <c r="G98" s="120">
        <v>1.1976197932978392</v>
      </c>
      <c r="H98" s="120">
        <v>3.9439398684622615</v>
      </c>
      <c r="I98" s="120">
        <v>1.8061384278108363</v>
      </c>
      <c r="J98" s="120">
        <v>8.7362981522079544</v>
      </c>
      <c r="K98" s="120">
        <v>28.31819605386784</v>
      </c>
      <c r="L98" s="120">
        <v>0</v>
      </c>
      <c r="M98" s="120">
        <v>0</v>
      </c>
      <c r="N98" s="120">
        <v>3.445036016285625E-3</v>
      </c>
      <c r="O98" s="120">
        <v>28.770748512370808</v>
      </c>
      <c r="P98" s="120">
        <v>1.6273097400563734</v>
      </c>
      <c r="Q98" s="8" t="s">
        <v>142</v>
      </c>
      <c r="R98" s="116">
        <v>0.74476338246702867</v>
      </c>
      <c r="S98" s="116">
        <v>0</v>
      </c>
      <c r="T98" s="116">
        <v>0</v>
      </c>
      <c r="U98" s="116">
        <v>0</v>
      </c>
      <c r="V98" s="116">
        <v>5.9999441605941319</v>
      </c>
      <c r="W98" s="116">
        <v>28.03347280334728</v>
      </c>
      <c r="X98" s="116">
        <v>56.317001508774709</v>
      </c>
      <c r="Y98" s="116">
        <v>95.647650424830914</v>
      </c>
      <c r="Z98" s="116">
        <v>99.849435382685058</v>
      </c>
      <c r="AA98" s="116">
        <v>95.018801150187997</v>
      </c>
      <c r="AB98" s="116">
        <v>0</v>
      </c>
      <c r="AC98" s="116">
        <v>0</v>
      </c>
      <c r="AD98" s="116">
        <v>90.909090909090921</v>
      </c>
      <c r="AE98" s="98">
        <v>41</v>
      </c>
    </row>
    <row r="99" spans="1:31">
      <c r="A99" s="8" t="s">
        <v>143</v>
      </c>
      <c r="B99" s="120">
        <v>1.2422360248447205E-3</v>
      </c>
      <c r="C99" s="120">
        <v>0</v>
      </c>
      <c r="D99" s="120">
        <v>0</v>
      </c>
      <c r="E99" s="120">
        <v>0</v>
      </c>
      <c r="F99" s="120">
        <v>29.177329192546583</v>
      </c>
      <c r="G99" s="120">
        <v>5.1590062111801238</v>
      </c>
      <c r="H99" s="120">
        <v>2.1378881987577638</v>
      </c>
      <c r="I99" s="120">
        <v>0.50683229813664599</v>
      </c>
      <c r="J99" s="120">
        <v>11.030434782608696</v>
      </c>
      <c r="K99" s="120">
        <v>10.918012422360249</v>
      </c>
      <c r="L99" s="120">
        <v>0</v>
      </c>
      <c r="M99" s="120">
        <v>0</v>
      </c>
      <c r="N99" s="120">
        <v>1.3611801242236024</v>
      </c>
      <c r="O99" s="120">
        <v>37.326086956521742</v>
      </c>
      <c r="P99" s="120">
        <v>1.5832298136645964</v>
      </c>
      <c r="Q99" s="8" t="s">
        <v>143</v>
      </c>
      <c r="R99" s="116">
        <v>0</v>
      </c>
      <c r="S99" s="116">
        <v>0</v>
      </c>
      <c r="T99" s="116">
        <v>0</v>
      </c>
      <c r="U99" s="116">
        <v>0</v>
      </c>
      <c r="V99" s="116">
        <v>23.567604389522195</v>
      </c>
      <c r="W99" s="116">
        <v>36.858897182759449</v>
      </c>
      <c r="X99" s="116">
        <v>20.191748983149331</v>
      </c>
      <c r="Y99" s="116">
        <v>46.81372549019607</v>
      </c>
      <c r="Z99" s="116">
        <v>92.944422546314541</v>
      </c>
      <c r="AA99" s="116">
        <v>72.144157469564234</v>
      </c>
      <c r="AB99" s="116">
        <v>0</v>
      </c>
      <c r="AC99" s="116">
        <v>0</v>
      </c>
      <c r="AD99" s="116">
        <v>0.29660050193931098</v>
      </c>
      <c r="AE99" s="98">
        <v>28</v>
      </c>
    </row>
    <row r="100" spans="1:31">
      <c r="A100" s="8" t="s">
        <v>943</v>
      </c>
      <c r="B100" s="120">
        <v>7.4546060303181741E-2</v>
      </c>
      <c r="C100" s="120">
        <v>0</v>
      </c>
      <c r="D100" s="120">
        <v>0</v>
      </c>
      <c r="E100" s="120">
        <v>6.2885224054639338E-2</v>
      </c>
      <c r="F100" s="120">
        <v>8.7072297184740943</v>
      </c>
      <c r="G100" s="120">
        <v>0.22455438947193068</v>
      </c>
      <c r="H100" s="120">
        <v>9.0491420956188584</v>
      </c>
      <c r="I100" s="120">
        <v>0.4914209561885724</v>
      </c>
      <c r="J100" s="120">
        <v>0.11669165417291354</v>
      </c>
      <c r="K100" s="120">
        <v>32.108195902048976</v>
      </c>
      <c r="L100" s="120">
        <v>0</v>
      </c>
      <c r="M100" s="120">
        <v>9.9478594036315169</v>
      </c>
      <c r="N100" s="120">
        <v>0.47642845244044651</v>
      </c>
      <c r="O100" s="120">
        <v>4.6977344661002833</v>
      </c>
      <c r="P100" s="120">
        <v>31.837914376145264</v>
      </c>
      <c r="Q100" s="8" t="s">
        <v>943</v>
      </c>
      <c r="R100" s="116">
        <v>0.53475935828876997</v>
      </c>
      <c r="S100" s="116">
        <v>0</v>
      </c>
      <c r="T100" s="116">
        <v>0</v>
      </c>
      <c r="U100" s="116">
        <v>56.556291390728475</v>
      </c>
      <c r="V100" s="116">
        <v>29.558346645749438</v>
      </c>
      <c r="W100" s="116">
        <v>53.857566765578632</v>
      </c>
      <c r="X100" s="116">
        <v>73.811715327123437</v>
      </c>
      <c r="Y100" s="116">
        <v>39.813559322033896</v>
      </c>
      <c r="Z100" s="116">
        <v>92.648108493932909</v>
      </c>
      <c r="AA100" s="116">
        <v>95.061363300310504</v>
      </c>
      <c r="AB100" s="116">
        <v>0</v>
      </c>
      <c r="AC100" s="116">
        <v>99.056382604618449</v>
      </c>
      <c r="AD100" s="116">
        <v>18.723776223776227</v>
      </c>
      <c r="AE100" s="98">
        <v>50</v>
      </c>
    </row>
    <row r="101" spans="1:31">
      <c r="A101" s="8" t="s">
        <v>38</v>
      </c>
      <c r="B101" s="120">
        <v>7.3288915808600849E-2</v>
      </c>
      <c r="C101" s="120">
        <v>0</v>
      </c>
      <c r="D101" s="120">
        <v>0</v>
      </c>
      <c r="E101" s="120">
        <v>0</v>
      </c>
      <c r="F101" s="120">
        <v>23.901271956390069</v>
      </c>
      <c r="G101" s="120">
        <v>0.41611144760751062</v>
      </c>
      <c r="H101" s="120">
        <v>2.6244700181708054</v>
      </c>
      <c r="I101" s="120">
        <v>0.41732283464566927</v>
      </c>
      <c r="J101" s="120">
        <v>0</v>
      </c>
      <c r="K101" s="120">
        <v>7.5536038764385225</v>
      </c>
      <c r="L101" s="120">
        <v>0.18170805572380377</v>
      </c>
      <c r="M101" s="120">
        <v>0</v>
      </c>
      <c r="N101" s="120">
        <v>0</v>
      </c>
      <c r="O101" s="120">
        <v>60.692307692307693</v>
      </c>
      <c r="P101" s="120">
        <v>0.50333131435493639</v>
      </c>
      <c r="Q101" s="8" t="s">
        <v>38</v>
      </c>
      <c r="R101" s="116">
        <v>0</v>
      </c>
      <c r="S101" s="116">
        <v>0</v>
      </c>
      <c r="T101" s="116">
        <v>0</v>
      </c>
      <c r="U101" s="116">
        <v>0</v>
      </c>
      <c r="V101" s="116">
        <v>1.4263318855850531</v>
      </c>
      <c r="W101" s="116">
        <v>0</v>
      </c>
      <c r="X101" s="116">
        <v>0.1153934918070621</v>
      </c>
      <c r="Y101" s="116">
        <v>0.58055152394775034</v>
      </c>
      <c r="Z101" s="116">
        <v>0</v>
      </c>
      <c r="AA101" s="116">
        <v>16.349931841873147</v>
      </c>
      <c r="AB101" s="116">
        <v>54.333333333333336</v>
      </c>
      <c r="AC101" s="116">
        <v>0</v>
      </c>
      <c r="AD101" s="116">
        <v>0</v>
      </c>
      <c r="AE101" s="98">
        <v>2</v>
      </c>
    </row>
    <row r="102" spans="1:31">
      <c r="A102" s="8" t="s">
        <v>144</v>
      </c>
      <c r="B102" s="120">
        <v>3.3234126984126991E-2</v>
      </c>
      <c r="C102" s="120">
        <v>0</v>
      </c>
      <c r="D102" s="120">
        <v>0</v>
      </c>
      <c r="E102" s="120">
        <v>9.9206349206349201E-3</v>
      </c>
      <c r="F102" s="120">
        <v>17.321180555555557</v>
      </c>
      <c r="G102" s="120">
        <v>1.9603174603174605</v>
      </c>
      <c r="H102" s="120">
        <v>9.4838789682539684</v>
      </c>
      <c r="I102" s="120">
        <v>0.53844246031746035</v>
      </c>
      <c r="J102" s="120">
        <v>16.870783730158731</v>
      </c>
      <c r="K102" s="120">
        <v>6.0587797619047619</v>
      </c>
      <c r="L102" s="120">
        <v>0</v>
      </c>
      <c r="M102" s="120">
        <v>0</v>
      </c>
      <c r="N102" s="120">
        <v>1.201140873015873</v>
      </c>
      <c r="O102" s="120">
        <v>40.249007936507937</v>
      </c>
      <c r="P102" s="120">
        <v>0.70138888888888884</v>
      </c>
      <c r="Q102" s="8" t="s">
        <v>144</v>
      </c>
      <c r="R102" s="116">
        <v>0</v>
      </c>
      <c r="S102" s="116">
        <v>0</v>
      </c>
      <c r="T102" s="116">
        <v>0</v>
      </c>
      <c r="U102" s="116">
        <v>100</v>
      </c>
      <c r="V102" s="116">
        <v>2.4356018843339675</v>
      </c>
      <c r="W102" s="116">
        <v>70.622469635627525</v>
      </c>
      <c r="X102" s="116">
        <v>82.656450220978584</v>
      </c>
      <c r="Y102" s="116">
        <v>47.950253339474898</v>
      </c>
      <c r="Z102" s="116">
        <v>99.367860870587876</v>
      </c>
      <c r="AA102" s="116">
        <v>30.635719841172381</v>
      </c>
      <c r="AB102" s="116">
        <v>0</v>
      </c>
      <c r="AC102" s="116">
        <v>0</v>
      </c>
      <c r="AD102" s="116">
        <v>5.0175511046871772</v>
      </c>
      <c r="AE102" s="98">
        <v>29</v>
      </c>
    </row>
    <row r="103" spans="1:31">
      <c r="A103" s="8" t="s">
        <v>39</v>
      </c>
      <c r="B103" s="120">
        <v>3.2958579881656807</v>
      </c>
      <c r="C103" s="120">
        <v>0</v>
      </c>
      <c r="D103" s="120">
        <v>0</v>
      </c>
      <c r="E103" s="120">
        <v>0</v>
      </c>
      <c r="F103" s="120">
        <v>6.4911242603550292</v>
      </c>
      <c r="G103" s="120">
        <v>1.7810650887573962</v>
      </c>
      <c r="H103" s="120">
        <v>1.4378698224852071</v>
      </c>
      <c r="I103" s="120">
        <v>4.8727810650887573</v>
      </c>
      <c r="J103" s="120">
        <v>0</v>
      </c>
      <c r="K103" s="120">
        <v>7.1035502958579881</v>
      </c>
      <c r="L103" s="120">
        <v>0.46745562130177515</v>
      </c>
      <c r="M103" s="120">
        <v>0</v>
      </c>
      <c r="N103" s="120">
        <v>0</v>
      </c>
      <c r="O103" s="120">
        <v>28.127218934911241</v>
      </c>
      <c r="P103" s="120">
        <v>2.4881656804733723</v>
      </c>
      <c r="Q103" s="8" t="s">
        <v>39</v>
      </c>
      <c r="R103" s="116">
        <v>0</v>
      </c>
      <c r="S103" s="116">
        <v>0</v>
      </c>
      <c r="T103" s="116">
        <v>0</v>
      </c>
      <c r="U103" s="116">
        <v>0</v>
      </c>
      <c r="V103" s="116">
        <v>0.31905195989061075</v>
      </c>
      <c r="W103" s="116">
        <v>0.66445182724252505</v>
      </c>
      <c r="X103" s="116">
        <v>1.0288065843621399</v>
      </c>
      <c r="Y103" s="116">
        <v>29.87249544626594</v>
      </c>
      <c r="Z103" s="116">
        <v>0</v>
      </c>
      <c r="AA103" s="116">
        <v>81.757600999583502</v>
      </c>
      <c r="AB103" s="116">
        <v>94.303797468354418</v>
      </c>
      <c r="AC103" s="116">
        <v>0</v>
      </c>
      <c r="AD103" s="116">
        <v>0</v>
      </c>
      <c r="AE103" s="98">
        <v>8</v>
      </c>
    </row>
    <row r="104" spans="1:31">
      <c r="A104" s="8" t="s">
        <v>40</v>
      </c>
      <c r="B104" s="120">
        <v>7.2067039106145245E-2</v>
      </c>
      <c r="C104" s="120">
        <v>0</v>
      </c>
      <c r="D104" s="120">
        <v>0</v>
      </c>
      <c r="E104" s="120">
        <v>0</v>
      </c>
      <c r="F104" s="120">
        <v>19.598324022346368</v>
      </c>
      <c r="G104" s="120">
        <v>1.257541899441341</v>
      </c>
      <c r="H104" s="120">
        <v>1.0966480446927374</v>
      </c>
      <c r="I104" s="120">
        <v>0.82793296089385471</v>
      </c>
      <c r="J104" s="120">
        <v>7.4860335195530731E-2</v>
      </c>
      <c r="K104" s="120">
        <v>4.967597765363128</v>
      </c>
      <c r="L104" s="120">
        <v>2.6256983240223464E-2</v>
      </c>
      <c r="M104" s="120">
        <v>0</v>
      </c>
      <c r="N104" s="120">
        <v>0</v>
      </c>
      <c r="O104" s="120">
        <v>68.377653631284915</v>
      </c>
      <c r="P104" s="120">
        <v>0.62513966480446936</v>
      </c>
      <c r="Q104" s="8" t="s">
        <v>40</v>
      </c>
      <c r="R104" s="116">
        <v>0</v>
      </c>
      <c r="S104" s="116">
        <v>0</v>
      </c>
      <c r="T104" s="116">
        <v>0</v>
      </c>
      <c r="U104" s="116">
        <v>0</v>
      </c>
      <c r="V104" s="116">
        <v>5.7154288000457236E-2</v>
      </c>
      <c r="W104" s="116">
        <v>0</v>
      </c>
      <c r="X104" s="116">
        <v>5.094243504839531E-2</v>
      </c>
      <c r="Y104" s="116">
        <v>27.800269905533064</v>
      </c>
      <c r="Z104" s="116">
        <v>0</v>
      </c>
      <c r="AA104" s="116">
        <v>18.19613135402609</v>
      </c>
      <c r="AB104" s="116">
        <v>0</v>
      </c>
      <c r="AC104" s="116">
        <v>0</v>
      </c>
      <c r="AD104" s="116">
        <v>0</v>
      </c>
      <c r="AE104" s="98">
        <v>1</v>
      </c>
    </row>
    <row r="105" spans="1:31">
      <c r="A105" s="8" t="s">
        <v>145</v>
      </c>
      <c r="B105" s="120">
        <v>4.9952874646559849E-2</v>
      </c>
      <c r="C105" s="120">
        <v>0</v>
      </c>
      <c r="D105" s="120">
        <v>0</v>
      </c>
      <c r="E105" s="120">
        <v>0</v>
      </c>
      <c r="F105" s="120">
        <v>16.102262016965128</v>
      </c>
      <c r="G105" s="120">
        <v>0.71159283694627706</v>
      </c>
      <c r="H105" s="120">
        <v>4.2813383600377</v>
      </c>
      <c r="I105" s="120">
        <v>0.28699340245051835</v>
      </c>
      <c r="J105" s="120">
        <v>1.9858623939679547</v>
      </c>
      <c r="K105" s="120">
        <v>16.69415645617342</v>
      </c>
      <c r="L105" s="120">
        <v>0</v>
      </c>
      <c r="M105" s="120">
        <v>0</v>
      </c>
      <c r="N105" s="120">
        <v>0</v>
      </c>
      <c r="O105" s="120">
        <v>54.109330819981146</v>
      </c>
      <c r="P105" s="120">
        <v>1.5014137606032048</v>
      </c>
      <c r="Q105" s="8" t="s">
        <v>145</v>
      </c>
      <c r="R105" s="116">
        <v>0</v>
      </c>
      <c r="S105" s="116">
        <v>0</v>
      </c>
      <c r="T105" s="116">
        <v>0</v>
      </c>
      <c r="U105" s="116">
        <v>0</v>
      </c>
      <c r="V105" s="116">
        <v>0.20628278422820773</v>
      </c>
      <c r="W105" s="116">
        <v>0.26490066225165565</v>
      </c>
      <c r="X105" s="116">
        <v>0.50632911392405078</v>
      </c>
      <c r="Y105" s="116">
        <v>49.425287356321832</v>
      </c>
      <c r="Z105" s="116">
        <v>34.646416706217373</v>
      </c>
      <c r="AA105" s="116">
        <v>48.663373323923778</v>
      </c>
      <c r="AB105" s="116">
        <v>0</v>
      </c>
      <c r="AC105" s="116">
        <v>0</v>
      </c>
      <c r="AD105" s="116">
        <v>0</v>
      </c>
      <c r="AE105" s="98">
        <v>9</v>
      </c>
    </row>
    <row r="106" spans="1:31">
      <c r="A106" s="8" t="s">
        <v>41</v>
      </c>
      <c r="B106" s="120">
        <v>0.56225425950196584</v>
      </c>
      <c r="C106" s="120">
        <v>2.9685452162516381</v>
      </c>
      <c r="D106" s="120">
        <v>0</v>
      </c>
      <c r="E106" s="120">
        <v>1.2241153342070774</v>
      </c>
      <c r="F106" s="120">
        <v>23.314547837483619</v>
      </c>
      <c r="G106" s="120">
        <v>9.6985583224115338E-2</v>
      </c>
      <c r="H106" s="120">
        <v>0.78899082568807333</v>
      </c>
      <c r="I106" s="120">
        <v>0</v>
      </c>
      <c r="J106" s="120">
        <v>0</v>
      </c>
      <c r="K106" s="120">
        <v>8.0340760157273916</v>
      </c>
      <c r="L106" s="120">
        <v>12.355176933158583</v>
      </c>
      <c r="M106" s="120">
        <v>0</v>
      </c>
      <c r="N106" s="120">
        <v>0</v>
      </c>
      <c r="O106" s="120">
        <v>35.77064220183486</v>
      </c>
      <c r="P106" s="120">
        <v>2.820445609436435</v>
      </c>
      <c r="Q106" s="8" t="s">
        <v>41</v>
      </c>
      <c r="R106" s="116">
        <v>0.69930069930069927</v>
      </c>
      <c r="S106" s="116">
        <v>93.598233995584991</v>
      </c>
      <c r="T106" s="116">
        <v>0</v>
      </c>
      <c r="U106" s="116">
        <v>94.646680942184162</v>
      </c>
      <c r="V106" s="116">
        <v>0.15177918938669963</v>
      </c>
      <c r="W106" s="116">
        <v>0</v>
      </c>
      <c r="X106" s="116">
        <v>0</v>
      </c>
      <c r="Y106" s="116">
        <v>0</v>
      </c>
      <c r="Z106" s="116">
        <v>0</v>
      </c>
      <c r="AA106" s="116">
        <v>68.499184339314851</v>
      </c>
      <c r="AB106" s="116">
        <v>99.618118171210355</v>
      </c>
      <c r="AC106" s="116">
        <v>0</v>
      </c>
      <c r="AD106" s="116">
        <v>0</v>
      </c>
      <c r="AE106" s="98">
        <v>22</v>
      </c>
    </row>
    <row r="107" spans="1:31">
      <c r="A107" s="8" t="s">
        <v>42</v>
      </c>
      <c r="B107" s="120">
        <v>8.8809946714031984E-3</v>
      </c>
      <c r="C107" s="120">
        <v>0</v>
      </c>
      <c r="D107" s="120">
        <v>0</v>
      </c>
      <c r="E107" s="120">
        <v>0</v>
      </c>
      <c r="F107" s="120">
        <v>42.598579040852577</v>
      </c>
      <c r="G107" s="120">
        <v>0.66252220248667848</v>
      </c>
      <c r="H107" s="120">
        <v>3.8063943161634106</v>
      </c>
      <c r="I107" s="120">
        <v>2.4103019538188279</v>
      </c>
      <c r="J107" s="120">
        <v>0</v>
      </c>
      <c r="K107" s="120">
        <v>9.6039076376554178</v>
      </c>
      <c r="L107" s="120">
        <v>0</v>
      </c>
      <c r="M107" s="120">
        <v>0</v>
      </c>
      <c r="N107" s="120">
        <v>0</v>
      </c>
      <c r="O107" s="120">
        <v>31.861456483126112</v>
      </c>
      <c r="P107" s="120">
        <v>1.1047957371225579</v>
      </c>
      <c r="Q107" s="8" t="s">
        <v>42</v>
      </c>
      <c r="R107" s="116">
        <v>0</v>
      </c>
      <c r="S107" s="116">
        <v>0</v>
      </c>
      <c r="T107" s="116">
        <v>0</v>
      </c>
      <c r="U107" s="116">
        <v>0</v>
      </c>
      <c r="V107" s="116">
        <v>15.1444314576724</v>
      </c>
      <c r="W107" s="116">
        <v>0.80428954423592491</v>
      </c>
      <c r="X107" s="116">
        <v>0.46663555762949144</v>
      </c>
      <c r="Y107" s="116">
        <v>83.787767133382445</v>
      </c>
      <c r="Z107" s="116">
        <v>0</v>
      </c>
      <c r="AA107" s="116">
        <v>84.113186609950063</v>
      </c>
      <c r="AB107" s="116">
        <v>0</v>
      </c>
      <c r="AC107" s="116">
        <v>0</v>
      </c>
      <c r="AD107" s="116">
        <v>0</v>
      </c>
      <c r="AE107" s="98">
        <v>17</v>
      </c>
    </row>
    <row r="108" spans="1:31">
      <c r="A108" s="8" t="s">
        <v>146</v>
      </c>
      <c r="B108" s="120">
        <v>0.36547538772757926</v>
      </c>
      <c r="C108" s="120">
        <v>0</v>
      </c>
      <c r="D108" s="120">
        <v>0</v>
      </c>
      <c r="E108" s="120">
        <v>0</v>
      </c>
      <c r="F108" s="120">
        <v>23.20161834120027</v>
      </c>
      <c r="G108" s="120">
        <v>0.20701281186783546</v>
      </c>
      <c r="H108" s="120">
        <v>2.3594066082265681</v>
      </c>
      <c r="I108" s="120">
        <v>0.2602832097100472</v>
      </c>
      <c r="J108" s="120">
        <v>0.6183412002697235</v>
      </c>
      <c r="K108" s="120">
        <v>14.184086311530681</v>
      </c>
      <c r="L108" s="120">
        <v>0</v>
      </c>
      <c r="M108" s="120">
        <v>0</v>
      </c>
      <c r="N108" s="120">
        <v>0</v>
      </c>
      <c r="O108" s="120">
        <v>51.659474039109909</v>
      </c>
      <c r="P108" s="120">
        <v>2.249494268374916</v>
      </c>
      <c r="Q108" s="8" t="s">
        <v>146</v>
      </c>
      <c r="R108" s="116">
        <v>0.24798512089274646</v>
      </c>
      <c r="S108" s="116">
        <v>0</v>
      </c>
      <c r="T108" s="116">
        <v>0</v>
      </c>
      <c r="U108" s="116">
        <v>0</v>
      </c>
      <c r="V108" s="116">
        <v>0.19947226236099766</v>
      </c>
      <c r="W108" s="116">
        <v>6.8976054225234726</v>
      </c>
      <c r="X108" s="116">
        <v>14.471122647631407</v>
      </c>
      <c r="Y108" s="116">
        <v>60.828360828360829</v>
      </c>
      <c r="Z108" s="116">
        <v>20.454545454545453</v>
      </c>
      <c r="AA108" s="116">
        <v>38.540508574807809</v>
      </c>
      <c r="AB108" s="116">
        <v>93.202280912364941</v>
      </c>
      <c r="AC108" s="116">
        <v>0</v>
      </c>
      <c r="AD108" s="116">
        <v>3.4234851078397806E-2</v>
      </c>
      <c r="AE108" s="98">
        <v>7</v>
      </c>
    </row>
    <row r="109" spans="1:31">
      <c r="A109" s="8" t="s">
        <v>147</v>
      </c>
      <c r="B109" s="120">
        <v>0.55932203389830504</v>
      </c>
      <c r="C109" s="120">
        <v>0</v>
      </c>
      <c r="D109" s="120">
        <v>0</v>
      </c>
      <c r="E109" s="120">
        <v>0</v>
      </c>
      <c r="F109" s="120">
        <v>27.608474576271185</v>
      </c>
      <c r="G109" s="120">
        <v>1.1830508474576273</v>
      </c>
      <c r="H109" s="120">
        <v>0.3728813559322034</v>
      </c>
      <c r="I109" s="120">
        <v>0.23559322033898303</v>
      </c>
      <c r="J109" s="120">
        <v>0</v>
      </c>
      <c r="K109" s="120">
        <v>31.479661016949152</v>
      </c>
      <c r="L109" s="120">
        <v>0</v>
      </c>
      <c r="M109" s="120">
        <v>0</v>
      </c>
      <c r="N109" s="120">
        <v>0</v>
      </c>
      <c r="O109" s="120">
        <v>37.496610169491525</v>
      </c>
      <c r="P109" s="120">
        <v>0.56610169491525419</v>
      </c>
      <c r="Q109" s="8" t="s">
        <v>147</v>
      </c>
      <c r="R109" s="116">
        <v>0</v>
      </c>
      <c r="S109" s="116">
        <v>0</v>
      </c>
      <c r="T109" s="116">
        <v>0</v>
      </c>
      <c r="U109" s="116">
        <v>0</v>
      </c>
      <c r="V109" s="116">
        <v>0.22087886538014415</v>
      </c>
      <c r="W109" s="116">
        <v>0.65146579804560267</v>
      </c>
      <c r="X109" s="116">
        <v>0.14289797084881395</v>
      </c>
      <c r="Y109" s="116">
        <v>50.777202072538863</v>
      </c>
      <c r="Z109" s="116">
        <v>81.897491821155938</v>
      </c>
      <c r="AA109" s="116">
        <v>46.246731637746613</v>
      </c>
      <c r="AB109" s="116">
        <v>0</v>
      </c>
      <c r="AC109" s="116">
        <v>0</v>
      </c>
      <c r="AD109" s="116">
        <v>0</v>
      </c>
      <c r="AE109" s="98">
        <v>31</v>
      </c>
    </row>
    <row r="110" spans="1:31">
      <c r="A110" s="8" t="s">
        <v>43</v>
      </c>
      <c r="B110" s="120">
        <v>0.57992327365728902</v>
      </c>
      <c r="C110" s="120">
        <v>0</v>
      </c>
      <c r="D110" s="120">
        <v>0</v>
      </c>
      <c r="E110" s="120">
        <v>0</v>
      </c>
      <c r="F110" s="120">
        <v>12.330882352941176</v>
      </c>
      <c r="G110" s="120">
        <v>1.5338874680306904</v>
      </c>
      <c r="H110" s="120">
        <v>2.9993606138107411</v>
      </c>
      <c r="I110" s="120">
        <v>1.1301150895140666</v>
      </c>
      <c r="J110" s="120">
        <v>2.2378516624040917E-2</v>
      </c>
      <c r="K110" s="120">
        <v>10.305946291560103</v>
      </c>
      <c r="L110" s="120">
        <v>0.26182864450127874</v>
      </c>
      <c r="M110" s="120">
        <v>0</v>
      </c>
      <c r="N110" s="120">
        <v>0</v>
      </c>
      <c r="O110" s="120">
        <v>49.867647058823536</v>
      </c>
      <c r="P110" s="120">
        <v>2.1521739130434785</v>
      </c>
      <c r="Q110" s="8" t="s">
        <v>43</v>
      </c>
      <c r="R110" s="116">
        <v>2.7272727272727275</v>
      </c>
      <c r="S110" s="116">
        <v>0</v>
      </c>
      <c r="T110" s="116">
        <v>0</v>
      </c>
      <c r="U110" s="116">
        <v>0</v>
      </c>
      <c r="V110" s="116">
        <v>0.4972680950334582</v>
      </c>
      <c r="W110" s="116">
        <v>0.57306590257879653</v>
      </c>
      <c r="X110" s="116">
        <v>0</v>
      </c>
      <c r="Y110" s="116">
        <v>95.683453237410092</v>
      </c>
      <c r="Z110" s="116">
        <v>0</v>
      </c>
      <c r="AA110" s="116">
        <v>98.244763904592688</v>
      </c>
      <c r="AB110" s="116">
        <v>0</v>
      </c>
      <c r="AC110" s="116">
        <v>0</v>
      </c>
      <c r="AD110" s="116">
        <v>0</v>
      </c>
      <c r="AE110" s="98">
        <v>7</v>
      </c>
    </row>
    <row r="111" spans="1:31">
      <c r="A111" s="8" t="s">
        <v>44</v>
      </c>
      <c r="B111" s="120">
        <v>9.9819738621000464E-2</v>
      </c>
      <c r="C111" s="120">
        <v>0</v>
      </c>
      <c r="D111" s="120">
        <v>0</v>
      </c>
      <c r="E111" s="120">
        <v>2.9067147363677336E-2</v>
      </c>
      <c r="F111" s="120">
        <v>17.36457863902659</v>
      </c>
      <c r="G111" s="120">
        <v>3.9186570527264535</v>
      </c>
      <c r="H111" s="120">
        <v>7.658404686795854</v>
      </c>
      <c r="I111" s="120">
        <v>0.47318611987381703</v>
      </c>
      <c r="J111" s="120">
        <v>0</v>
      </c>
      <c r="K111" s="120">
        <v>15.312978819287967</v>
      </c>
      <c r="L111" s="120">
        <v>2.7496620099143758</v>
      </c>
      <c r="M111" s="120">
        <v>0</v>
      </c>
      <c r="N111" s="120">
        <v>3.7345651194231637</v>
      </c>
      <c r="O111" s="120">
        <v>45.218792248760707</v>
      </c>
      <c r="P111" s="120">
        <v>0.30869761153672826</v>
      </c>
      <c r="Q111" s="8" t="s">
        <v>44</v>
      </c>
      <c r="R111" s="116">
        <v>1.1852776044915783</v>
      </c>
      <c r="S111" s="116">
        <v>0</v>
      </c>
      <c r="T111" s="116">
        <v>0</v>
      </c>
      <c r="U111" s="116">
        <v>0</v>
      </c>
      <c r="V111" s="116">
        <v>4.2830105519690962</v>
      </c>
      <c r="W111" s="116">
        <v>0.14589412255106299</v>
      </c>
      <c r="X111" s="116">
        <v>0.18119803879769775</v>
      </c>
      <c r="Y111" s="116">
        <v>44.554455445544555</v>
      </c>
      <c r="Z111" s="116">
        <v>37.142857142857146</v>
      </c>
      <c r="AA111" s="116">
        <v>53.959735707416932</v>
      </c>
      <c r="AB111" s="116">
        <v>98.53479853479854</v>
      </c>
      <c r="AC111" s="116">
        <v>0</v>
      </c>
      <c r="AD111" s="116">
        <v>0</v>
      </c>
      <c r="AE111" s="98">
        <v>10</v>
      </c>
    </row>
    <row r="112" spans="1:31">
      <c r="A112" s="8" t="s">
        <v>45</v>
      </c>
      <c r="B112" s="120">
        <v>3.2173342087984239E-2</v>
      </c>
      <c r="C112" s="120">
        <v>0</v>
      </c>
      <c r="D112" s="120">
        <v>0</v>
      </c>
      <c r="E112" s="120">
        <v>2.6467498358502954</v>
      </c>
      <c r="F112" s="120">
        <v>38.245567957977677</v>
      </c>
      <c r="G112" s="120">
        <v>1.96913985554826</v>
      </c>
      <c r="H112" s="120">
        <v>4.2902166776099806</v>
      </c>
      <c r="I112" s="120">
        <v>1.3755745239658568</v>
      </c>
      <c r="J112" s="120">
        <v>0</v>
      </c>
      <c r="K112" s="120">
        <v>7.4727511490479319</v>
      </c>
      <c r="L112" s="120">
        <v>6.5659881812212731E-2</v>
      </c>
      <c r="M112" s="120">
        <v>0</v>
      </c>
      <c r="N112" s="120">
        <v>0</v>
      </c>
      <c r="O112" s="120">
        <v>32.810242941562706</v>
      </c>
      <c r="P112" s="120">
        <v>3.1503611293499669</v>
      </c>
      <c r="Q112" s="8" t="s">
        <v>45</v>
      </c>
      <c r="R112" s="116">
        <v>1.0928961748633881</v>
      </c>
      <c r="S112" s="116">
        <v>0</v>
      </c>
      <c r="T112" s="116">
        <v>0</v>
      </c>
      <c r="U112" s="116">
        <v>96.124031007751938</v>
      </c>
      <c r="V112" s="116">
        <v>0.22059586836914771</v>
      </c>
      <c r="W112" s="116">
        <v>3.4903110804439077</v>
      </c>
      <c r="X112" s="116">
        <v>0.35895021772390256</v>
      </c>
      <c r="Y112" s="116">
        <v>46.285714285714292</v>
      </c>
      <c r="Z112" s="116">
        <v>0</v>
      </c>
      <c r="AA112" s="116">
        <v>47.331479274268311</v>
      </c>
      <c r="AB112" s="116">
        <v>78.136523805621565</v>
      </c>
      <c r="AC112" s="116">
        <v>0</v>
      </c>
      <c r="AD112" s="116">
        <v>7.2402558223723906E-2</v>
      </c>
      <c r="AE112" s="98">
        <v>10</v>
      </c>
    </row>
    <row r="113" spans="1:31">
      <c r="A113" s="8" t="s">
        <v>46</v>
      </c>
      <c r="B113" s="120">
        <v>0</v>
      </c>
      <c r="C113" s="120">
        <v>0</v>
      </c>
      <c r="D113" s="120">
        <v>0</v>
      </c>
      <c r="E113" s="120">
        <v>0</v>
      </c>
      <c r="F113" s="120">
        <v>18.837535014005603</v>
      </c>
      <c r="G113" s="120">
        <v>0.20728291316526609</v>
      </c>
      <c r="H113" s="120">
        <v>2.7380952380952381</v>
      </c>
      <c r="I113" s="120">
        <v>0</v>
      </c>
      <c r="J113" s="120">
        <v>0</v>
      </c>
      <c r="K113" s="120">
        <v>6.2535014005602241</v>
      </c>
      <c r="L113" s="120">
        <v>0.28291316526610644</v>
      </c>
      <c r="M113" s="120">
        <v>0</v>
      </c>
      <c r="N113" s="120">
        <v>0</v>
      </c>
      <c r="O113" s="120">
        <v>66.19047619047619</v>
      </c>
      <c r="P113" s="120">
        <v>0.54901960784313719</v>
      </c>
      <c r="Q113" s="8" t="s">
        <v>46</v>
      </c>
      <c r="R113" s="116">
        <v>0</v>
      </c>
      <c r="S113" s="116">
        <v>0</v>
      </c>
      <c r="T113" s="116">
        <v>0</v>
      </c>
      <c r="U113" s="116">
        <v>98.908459439345066</v>
      </c>
      <c r="V113" s="116">
        <v>0.14421096003296249</v>
      </c>
      <c r="W113" s="116">
        <v>6.6688896298766259E-2</v>
      </c>
      <c r="X113" s="116">
        <v>0.4591368227731864</v>
      </c>
      <c r="Y113" s="116">
        <v>72.887828162291171</v>
      </c>
      <c r="Z113" s="116">
        <v>0</v>
      </c>
      <c r="AA113" s="116">
        <v>78.973728143396883</v>
      </c>
      <c r="AB113" s="116">
        <v>98</v>
      </c>
      <c r="AC113" s="116">
        <v>0</v>
      </c>
      <c r="AD113" s="116">
        <v>0</v>
      </c>
      <c r="AE113" s="98">
        <v>4</v>
      </c>
    </row>
    <row r="114" spans="1:31">
      <c r="A114" s="8" t="s">
        <v>47</v>
      </c>
      <c r="B114" s="120">
        <v>0.5107122177185871</v>
      </c>
      <c r="C114" s="120">
        <v>1.3896931094383322E-2</v>
      </c>
      <c r="D114" s="120">
        <v>0</v>
      </c>
      <c r="E114" s="120">
        <v>0.21887666473653736</v>
      </c>
      <c r="F114" s="120">
        <v>39.508975101331792</v>
      </c>
      <c r="G114" s="120">
        <v>0.94499131441806594</v>
      </c>
      <c r="H114" s="120">
        <v>8.9322524609148797</v>
      </c>
      <c r="I114" s="120">
        <v>2.1407064273306311</v>
      </c>
      <c r="J114" s="120">
        <v>0</v>
      </c>
      <c r="K114" s="120">
        <v>19.211928199189344</v>
      </c>
      <c r="L114" s="120">
        <v>0.10306890561667632</v>
      </c>
      <c r="M114" s="120">
        <v>0</v>
      </c>
      <c r="N114" s="120">
        <v>0</v>
      </c>
      <c r="O114" s="120">
        <v>16.960046323103647</v>
      </c>
      <c r="P114" s="120">
        <v>4.7568037058482915</v>
      </c>
      <c r="Q114" s="8" t="s">
        <v>47</v>
      </c>
      <c r="R114" s="116">
        <v>0</v>
      </c>
      <c r="S114" s="116">
        <v>0</v>
      </c>
      <c r="T114" s="116">
        <v>0</v>
      </c>
      <c r="U114" s="116">
        <v>0</v>
      </c>
      <c r="V114" s="116">
        <v>0.17100371747211898</v>
      </c>
      <c r="W114" s="116">
        <v>0.67567567567567566</v>
      </c>
      <c r="X114" s="116">
        <v>0.15345268542199486</v>
      </c>
      <c r="Y114" s="116">
        <v>0</v>
      </c>
      <c r="Z114" s="116">
        <v>0</v>
      </c>
      <c r="AA114" s="116">
        <v>53.549832026875698</v>
      </c>
      <c r="AB114" s="116">
        <v>97.524752475247524</v>
      </c>
      <c r="AC114" s="116">
        <v>0</v>
      </c>
      <c r="AD114" s="116">
        <v>0</v>
      </c>
      <c r="AE114" s="98">
        <v>22</v>
      </c>
    </row>
    <row r="115" spans="1:31">
      <c r="A115" s="8" t="s">
        <v>48</v>
      </c>
      <c r="B115" s="120">
        <v>4.795454545454545</v>
      </c>
      <c r="C115" s="120">
        <v>6.3005865102639298</v>
      </c>
      <c r="D115" s="120">
        <v>0.13856304985337242</v>
      </c>
      <c r="E115" s="120">
        <v>5.4846041055718473</v>
      </c>
      <c r="F115" s="120">
        <v>13.887096774193546</v>
      </c>
      <c r="G115" s="120">
        <v>0.33431085043988268</v>
      </c>
      <c r="H115" s="120">
        <v>0.79032258064516114</v>
      </c>
      <c r="I115" s="120">
        <v>3.2991202346041054E-2</v>
      </c>
      <c r="J115" s="120">
        <v>0</v>
      </c>
      <c r="K115" s="120">
        <v>8.1158357771260992</v>
      </c>
      <c r="L115" s="120">
        <v>35.345307917888562</v>
      </c>
      <c r="M115" s="120">
        <v>0</v>
      </c>
      <c r="N115" s="120">
        <v>0</v>
      </c>
      <c r="O115" s="120">
        <v>17.447947214076247</v>
      </c>
      <c r="P115" s="120">
        <v>0.67741935483870974</v>
      </c>
      <c r="Q115" s="8" t="s">
        <v>48</v>
      </c>
      <c r="R115" s="116">
        <v>2.0408163265306123</v>
      </c>
      <c r="S115" s="116">
        <v>0</v>
      </c>
      <c r="T115" s="116">
        <v>0</v>
      </c>
      <c r="U115" s="116">
        <v>98.94179894179895</v>
      </c>
      <c r="V115" s="116">
        <v>0.28399476154740355</v>
      </c>
      <c r="W115" s="116">
        <v>0.18382352941176469</v>
      </c>
      <c r="X115" s="116">
        <v>24.66614806171399</v>
      </c>
      <c r="Y115" s="116">
        <v>88.855829050581562</v>
      </c>
      <c r="Z115" s="116">
        <v>0</v>
      </c>
      <c r="AA115" s="116">
        <v>91.808071370445148</v>
      </c>
      <c r="AB115" s="116">
        <v>83.707865168539314</v>
      </c>
      <c r="AC115" s="116">
        <v>0</v>
      </c>
      <c r="AD115" s="116">
        <v>0</v>
      </c>
      <c r="AE115" s="98">
        <v>52</v>
      </c>
    </row>
    <row r="116" spans="1:31">
      <c r="A116" s="8" t="s">
        <v>148</v>
      </c>
      <c r="B116" s="120">
        <v>0</v>
      </c>
      <c r="C116" s="120">
        <v>0</v>
      </c>
      <c r="D116" s="120">
        <v>0</v>
      </c>
      <c r="E116" s="120">
        <v>0</v>
      </c>
      <c r="F116" s="120">
        <v>14.838362068965516</v>
      </c>
      <c r="G116" s="120">
        <v>4.2726293103448274</v>
      </c>
      <c r="H116" s="120">
        <v>4.1120689655172411</v>
      </c>
      <c r="I116" s="120">
        <v>6.5732758620689655E-2</v>
      </c>
      <c r="J116" s="120">
        <v>8.9288793103448274</v>
      </c>
      <c r="K116" s="120">
        <v>13.142241379310343</v>
      </c>
      <c r="L116" s="120">
        <v>0</v>
      </c>
      <c r="M116" s="120">
        <v>0</v>
      </c>
      <c r="N116" s="120">
        <v>1.9396551724137932E-2</v>
      </c>
      <c r="O116" s="120">
        <v>53.048491379310349</v>
      </c>
      <c r="P116" s="120">
        <v>0.64762931034482751</v>
      </c>
      <c r="Q116" s="8" t="s">
        <v>148</v>
      </c>
      <c r="R116" s="116">
        <v>0.97844366304846353</v>
      </c>
      <c r="S116" s="116">
        <v>94.740516639515945</v>
      </c>
      <c r="T116" s="116">
        <v>0.52910052910052918</v>
      </c>
      <c r="U116" s="116">
        <v>99.104397807779705</v>
      </c>
      <c r="V116" s="116">
        <v>1.0664132615352129</v>
      </c>
      <c r="W116" s="116">
        <v>0.87719298245614052</v>
      </c>
      <c r="X116" s="116">
        <v>14.749536178107608</v>
      </c>
      <c r="Y116" s="116">
        <v>0</v>
      </c>
      <c r="Z116" s="116">
        <v>0</v>
      </c>
      <c r="AA116" s="116">
        <v>64.281842818428174</v>
      </c>
      <c r="AB116" s="116">
        <v>99.211798137354549</v>
      </c>
      <c r="AC116" s="116">
        <v>0</v>
      </c>
      <c r="AD116" s="116">
        <v>0</v>
      </c>
      <c r="AE116" s="98">
        <v>25</v>
      </c>
    </row>
    <row r="117" spans="1:31">
      <c r="A117" s="8" t="s">
        <v>49</v>
      </c>
      <c r="B117" s="120">
        <v>0.56286721504112813</v>
      </c>
      <c r="C117" s="120">
        <v>0</v>
      </c>
      <c r="D117" s="120">
        <v>0</v>
      </c>
      <c r="E117" s="120">
        <v>1.6039952996474736</v>
      </c>
      <c r="F117" s="120">
        <v>23.83078730904818</v>
      </c>
      <c r="G117" s="120">
        <v>0.13278495887191538</v>
      </c>
      <c r="H117" s="120">
        <v>2.0916568742655701</v>
      </c>
      <c r="I117" s="120">
        <v>0.28789659224441833</v>
      </c>
      <c r="J117" s="120">
        <v>0</v>
      </c>
      <c r="K117" s="120">
        <v>5.6451233842538189</v>
      </c>
      <c r="L117" s="120">
        <v>0</v>
      </c>
      <c r="M117" s="120">
        <v>0</v>
      </c>
      <c r="N117" s="120">
        <v>0</v>
      </c>
      <c r="O117" s="120">
        <v>39</v>
      </c>
      <c r="P117" s="120">
        <v>2.1938895417156288</v>
      </c>
      <c r="Q117" s="8" t="s">
        <v>49</v>
      </c>
      <c r="R117" s="116">
        <v>0</v>
      </c>
      <c r="S117" s="116">
        <v>0</v>
      </c>
      <c r="T117" s="116">
        <v>0</v>
      </c>
      <c r="U117" s="116">
        <v>0</v>
      </c>
      <c r="V117" s="116">
        <v>0.39941902687000735</v>
      </c>
      <c r="W117" s="116">
        <v>0.42875157629256</v>
      </c>
      <c r="X117" s="116">
        <v>74.554507337526204</v>
      </c>
      <c r="Y117" s="116">
        <v>88.524590163934434</v>
      </c>
      <c r="Z117" s="116">
        <v>97.851798213854693</v>
      </c>
      <c r="AA117" s="116">
        <v>95.744506395539517</v>
      </c>
      <c r="AB117" s="116">
        <v>0</v>
      </c>
      <c r="AC117" s="116">
        <v>0</v>
      </c>
      <c r="AD117" s="116">
        <v>100</v>
      </c>
      <c r="AE117" s="98">
        <v>2</v>
      </c>
    </row>
    <row r="118" spans="1:31">
      <c r="A118" s="8" t="s">
        <v>149</v>
      </c>
      <c r="B118" s="120">
        <v>0</v>
      </c>
      <c r="C118" s="120">
        <v>0</v>
      </c>
      <c r="D118" s="120">
        <v>3.3109090909090906</v>
      </c>
      <c r="E118" s="120">
        <v>0</v>
      </c>
      <c r="F118" s="120">
        <v>34.147272727272728</v>
      </c>
      <c r="G118" s="120">
        <v>7.4818181818181815</v>
      </c>
      <c r="H118" s="120">
        <v>5.4536363636363641</v>
      </c>
      <c r="I118" s="120">
        <v>2.5454545454545455E-2</v>
      </c>
      <c r="J118" s="120">
        <v>0</v>
      </c>
      <c r="K118" s="120">
        <v>12.603636363636364</v>
      </c>
      <c r="L118" s="120">
        <v>2.607272727272727</v>
      </c>
      <c r="M118" s="120">
        <v>0</v>
      </c>
      <c r="N118" s="120">
        <v>0</v>
      </c>
      <c r="O118" s="120">
        <v>8.2327272727272724</v>
      </c>
      <c r="P118" s="120">
        <v>16.356363636363636</v>
      </c>
      <c r="Q118" s="8" t="s">
        <v>149</v>
      </c>
      <c r="R118" s="116">
        <v>0.20876826722338207</v>
      </c>
      <c r="S118" s="116">
        <v>0</v>
      </c>
      <c r="T118" s="116">
        <v>0</v>
      </c>
      <c r="U118" s="116">
        <v>92.893772893772891</v>
      </c>
      <c r="V118" s="116">
        <v>2.465483234714004E-2</v>
      </c>
      <c r="W118" s="116">
        <v>0</v>
      </c>
      <c r="X118" s="116">
        <v>0.39325842696629215</v>
      </c>
      <c r="Y118" s="116">
        <v>62.04081632653061</v>
      </c>
      <c r="Z118" s="116">
        <v>0</v>
      </c>
      <c r="AA118" s="116">
        <v>13.238967527060783</v>
      </c>
      <c r="AB118" s="116">
        <v>0</v>
      </c>
      <c r="AC118" s="116">
        <v>0</v>
      </c>
      <c r="AD118" s="116">
        <v>0</v>
      </c>
      <c r="AE118" s="98">
        <v>23</v>
      </c>
    </row>
    <row r="119" spans="1:31">
      <c r="A119" s="8" t="s">
        <v>50</v>
      </c>
      <c r="B119" s="120">
        <v>0.90978077571669469</v>
      </c>
      <c r="C119" s="120">
        <v>0</v>
      </c>
      <c r="D119" s="120">
        <v>5.263069139966273</v>
      </c>
      <c r="E119" s="120">
        <v>0.6096121416526139</v>
      </c>
      <c r="F119" s="120">
        <v>16.819561551433388</v>
      </c>
      <c r="G119" s="120">
        <v>0.47470489038785835</v>
      </c>
      <c r="H119" s="120">
        <v>5.3136593591905568</v>
      </c>
      <c r="I119" s="120">
        <v>0.68549747048903886</v>
      </c>
      <c r="J119" s="120">
        <v>0</v>
      </c>
      <c r="K119" s="120">
        <v>3.1332209106239453</v>
      </c>
      <c r="L119" s="120">
        <v>0</v>
      </c>
      <c r="M119" s="120">
        <v>0</v>
      </c>
      <c r="N119" s="120">
        <v>0</v>
      </c>
      <c r="O119" s="120">
        <v>6.4856661045531201</v>
      </c>
      <c r="P119" s="120">
        <v>2.0978077571669478</v>
      </c>
      <c r="Q119" s="8" t="s">
        <v>50</v>
      </c>
      <c r="R119" s="116">
        <v>0</v>
      </c>
      <c r="S119" s="116">
        <v>0</v>
      </c>
      <c r="T119" s="116">
        <v>8.2372322899505759E-2</v>
      </c>
      <c r="U119" s="116">
        <v>0</v>
      </c>
      <c r="V119" s="116">
        <v>3.9028805707896277</v>
      </c>
      <c r="W119" s="116">
        <v>38.31105710814095</v>
      </c>
      <c r="X119" s="116">
        <v>77.362893815635942</v>
      </c>
      <c r="Y119" s="116">
        <v>78.571428571428569</v>
      </c>
      <c r="Z119" s="116">
        <v>0</v>
      </c>
      <c r="AA119" s="116">
        <v>94.604731679169078</v>
      </c>
      <c r="AB119" s="116">
        <v>90.969316596931662</v>
      </c>
      <c r="AC119" s="116">
        <v>0</v>
      </c>
      <c r="AD119" s="116">
        <v>0</v>
      </c>
      <c r="AE119" s="98">
        <v>4</v>
      </c>
    </row>
    <row r="120" spans="1:31">
      <c r="A120" s="8" t="s">
        <v>1033</v>
      </c>
      <c r="B120" s="120">
        <v>0.38456732271165261</v>
      </c>
      <c r="C120" s="120">
        <v>0</v>
      </c>
      <c r="D120" s="120">
        <v>0</v>
      </c>
      <c r="E120" s="120">
        <v>3.3427054045610749E-2</v>
      </c>
      <c r="F120" s="120">
        <v>14.69790690409247</v>
      </c>
      <c r="G120" s="120">
        <v>6.5201499531396436</v>
      </c>
      <c r="H120" s="120">
        <v>2.8937831927522648</v>
      </c>
      <c r="I120" s="120">
        <v>0.23586379256482348</v>
      </c>
      <c r="J120" s="120">
        <v>63.290534208059981</v>
      </c>
      <c r="K120" s="120">
        <v>0.74476726023117779</v>
      </c>
      <c r="L120" s="120">
        <v>0</v>
      </c>
      <c r="M120" s="120">
        <v>0</v>
      </c>
      <c r="N120" s="120">
        <v>5.2174320524835984</v>
      </c>
      <c r="O120" s="120">
        <v>5.6444860980943456</v>
      </c>
      <c r="P120" s="120">
        <v>0</v>
      </c>
      <c r="Q120" s="8" t="s">
        <v>1033</v>
      </c>
      <c r="R120" s="116">
        <v>9.267840593141799E-2</v>
      </c>
      <c r="S120" s="116">
        <v>0</v>
      </c>
      <c r="T120" s="116">
        <v>0</v>
      </c>
      <c r="U120" s="116">
        <v>99.031811894882424</v>
      </c>
      <c r="V120" s="116">
        <v>0.10108818457513233</v>
      </c>
      <c r="W120" s="116">
        <v>0.35523978685612789</v>
      </c>
      <c r="X120" s="116">
        <v>18.121231355125357</v>
      </c>
      <c r="Y120" s="116">
        <v>83.271832718327161</v>
      </c>
      <c r="Z120" s="116">
        <v>0</v>
      </c>
      <c r="AA120" s="116">
        <v>48.950484391819167</v>
      </c>
      <c r="AB120" s="116">
        <v>0</v>
      </c>
      <c r="AC120" s="116">
        <v>0</v>
      </c>
      <c r="AD120" s="116">
        <v>0</v>
      </c>
      <c r="AE120" s="98">
        <v>66</v>
      </c>
    </row>
    <row r="121" spans="1:31">
      <c r="A121" s="8" t="s">
        <v>1034</v>
      </c>
      <c r="B121" s="120">
        <v>0</v>
      </c>
      <c r="C121" s="120">
        <v>0</v>
      </c>
      <c r="D121" s="120">
        <v>0</v>
      </c>
      <c r="E121" s="120">
        <v>0</v>
      </c>
      <c r="F121" s="120">
        <v>2.5699373695198329</v>
      </c>
      <c r="G121" s="120">
        <v>6.778705636743215</v>
      </c>
      <c r="H121" s="120">
        <v>4.5344467640918573</v>
      </c>
      <c r="I121" s="120">
        <v>3.068893528183716</v>
      </c>
      <c r="J121" s="120">
        <v>44.382045929018787</v>
      </c>
      <c r="K121" s="120">
        <v>2.9457202505219207</v>
      </c>
      <c r="L121" s="120">
        <v>0</v>
      </c>
      <c r="M121" s="120">
        <v>0</v>
      </c>
      <c r="N121" s="120">
        <v>0.33194154488517746</v>
      </c>
      <c r="O121" s="120">
        <v>32.05845511482255</v>
      </c>
      <c r="P121" s="120">
        <v>0</v>
      </c>
      <c r="Q121" s="8" t="s">
        <v>1034</v>
      </c>
      <c r="R121" s="116">
        <v>0</v>
      </c>
      <c r="S121" s="116">
        <v>0</v>
      </c>
      <c r="T121" s="116">
        <v>0</v>
      </c>
      <c r="U121" s="116">
        <v>100</v>
      </c>
      <c r="V121" s="116">
        <v>3.1435980275463358</v>
      </c>
      <c r="W121" s="116">
        <v>5.7016913420535671</v>
      </c>
      <c r="X121" s="116">
        <v>28.241390478246792</v>
      </c>
      <c r="Y121" s="116">
        <v>99.072847682119217</v>
      </c>
      <c r="Z121" s="116">
        <v>99.645594862606302</v>
      </c>
      <c r="AA121" s="116">
        <v>93.833892617449663</v>
      </c>
      <c r="AB121" s="116">
        <v>0</v>
      </c>
      <c r="AC121" s="116">
        <v>0</v>
      </c>
      <c r="AD121" s="116">
        <v>11.166995988264174</v>
      </c>
      <c r="AE121" s="98">
        <v>50</v>
      </c>
    </row>
    <row r="122" spans="1:31">
      <c r="A122" s="8" t="s">
        <v>51</v>
      </c>
      <c r="B122" s="120">
        <v>8.2101806239737278E-3</v>
      </c>
      <c r="C122" s="120">
        <v>0</v>
      </c>
      <c r="D122" s="120">
        <v>0</v>
      </c>
      <c r="E122" s="120">
        <v>1.8062397372742199E-2</v>
      </c>
      <c r="F122" s="120">
        <v>11.523809523809526</v>
      </c>
      <c r="G122" s="120">
        <v>1.5435139573070609</v>
      </c>
      <c r="H122" s="120">
        <v>1.4236453201970443</v>
      </c>
      <c r="I122" s="120">
        <v>2.2003284072249589</v>
      </c>
      <c r="J122" s="120">
        <v>0</v>
      </c>
      <c r="K122" s="120">
        <v>1.9720853858784895</v>
      </c>
      <c r="L122" s="120">
        <v>12.284072249589491</v>
      </c>
      <c r="M122" s="120">
        <v>0</v>
      </c>
      <c r="N122" s="120">
        <v>0</v>
      </c>
      <c r="O122" s="120">
        <v>62.266009852216747</v>
      </c>
      <c r="P122" s="120">
        <v>4.1444991789819383</v>
      </c>
      <c r="Q122" s="8" t="s">
        <v>51</v>
      </c>
      <c r="R122" s="116">
        <v>0</v>
      </c>
      <c r="S122" s="116">
        <v>0</v>
      </c>
      <c r="T122" s="116">
        <v>0</v>
      </c>
      <c r="U122" s="116">
        <v>0</v>
      </c>
      <c r="V122" s="116">
        <v>8.1833060556464804E-2</v>
      </c>
      <c r="W122" s="116">
        <v>0.33877425315676013</v>
      </c>
      <c r="X122" s="116">
        <v>21.040515653775323</v>
      </c>
      <c r="Y122" s="116">
        <v>99.387755102040813</v>
      </c>
      <c r="Z122" s="116">
        <v>99.793028834846425</v>
      </c>
      <c r="AA122" s="116">
        <v>54.925584691708011</v>
      </c>
      <c r="AB122" s="116">
        <v>0</v>
      </c>
      <c r="AC122" s="116">
        <v>0</v>
      </c>
      <c r="AD122" s="116">
        <v>1.2578616352201257</v>
      </c>
      <c r="AE122" s="98">
        <v>14</v>
      </c>
    </row>
    <row r="123" spans="1:31">
      <c r="A123" s="8" t="s">
        <v>52</v>
      </c>
      <c r="B123" s="120">
        <v>8.3049196298100342E-2</v>
      </c>
      <c r="C123" s="120">
        <v>0</v>
      </c>
      <c r="D123" s="120">
        <v>0</v>
      </c>
      <c r="E123" s="120">
        <v>0</v>
      </c>
      <c r="F123" s="120">
        <v>9.6592791037506096</v>
      </c>
      <c r="G123" s="120">
        <v>4.1902094495859723</v>
      </c>
      <c r="H123" s="120">
        <v>1.3188017535314174</v>
      </c>
      <c r="I123" s="120">
        <v>1.2101802240623478</v>
      </c>
      <c r="J123" s="120">
        <v>2.070141256697516E-2</v>
      </c>
      <c r="K123" s="120">
        <v>7.1161714564052607</v>
      </c>
      <c r="L123" s="120">
        <v>2.0457866536775452E-2</v>
      </c>
      <c r="M123" s="120">
        <v>0</v>
      </c>
      <c r="N123" s="120">
        <v>0</v>
      </c>
      <c r="O123" s="120">
        <v>72.578421821724305</v>
      </c>
      <c r="P123" s="120">
        <v>1.2978567949342423</v>
      </c>
      <c r="Q123" s="8" t="s">
        <v>52</v>
      </c>
      <c r="R123" s="116">
        <v>0</v>
      </c>
      <c r="S123" s="116">
        <v>0</v>
      </c>
      <c r="T123" s="116">
        <v>0</v>
      </c>
      <c r="U123" s="116">
        <v>90.909090909090921</v>
      </c>
      <c r="V123" s="116">
        <v>0.66970646907950981</v>
      </c>
      <c r="W123" s="116">
        <v>0.42553191489361702</v>
      </c>
      <c r="X123" s="116">
        <v>0.69204152249134954</v>
      </c>
      <c r="Y123" s="116">
        <v>94.552238805970148</v>
      </c>
      <c r="Z123" s="116"/>
      <c r="AA123" s="116">
        <v>5.66194837635304</v>
      </c>
      <c r="AB123" s="116">
        <v>92.273760192487629</v>
      </c>
      <c r="AC123" s="116">
        <v>0</v>
      </c>
      <c r="AD123" s="116">
        <v>0</v>
      </c>
      <c r="AE123" s="98">
        <v>2</v>
      </c>
    </row>
    <row r="124" spans="1:31">
      <c r="A124" s="8" t="s">
        <v>53</v>
      </c>
      <c r="B124" s="120">
        <v>0.52083333333333326</v>
      </c>
      <c r="C124" s="120">
        <v>0.78769841269841279</v>
      </c>
      <c r="D124" s="120">
        <v>3.2162698412698414</v>
      </c>
      <c r="E124" s="120">
        <v>0</v>
      </c>
      <c r="F124" s="120">
        <v>26.877976190476186</v>
      </c>
      <c r="G124" s="120">
        <v>1.1180555555555554</v>
      </c>
      <c r="H124" s="120">
        <v>20.651785714285715</v>
      </c>
      <c r="I124" s="120">
        <v>0.74801587301587302</v>
      </c>
      <c r="J124" s="120">
        <v>0</v>
      </c>
      <c r="K124" s="120">
        <v>8.524801587301587</v>
      </c>
      <c r="L124" s="120">
        <v>9.4077380952380949</v>
      </c>
      <c r="M124" s="120">
        <v>0</v>
      </c>
      <c r="N124" s="120">
        <v>2.7777777777777776E-2</v>
      </c>
      <c r="O124" s="120">
        <v>9.6855158730158735</v>
      </c>
      <c r="P124" s="120">
        <v>0.82242063492063489</v>
      </c>
      <c r="Q124" s="8" t="s">
        <v>53</v>
      </c>
      <c r="R124" s="116">
        <v>0</v>
      </c>
      <c r="S124" s="116">
        <v>0</v>
      </c>
      <c r="T124" s="116">
        <v>0</v>
      </c>
      <c r="U124" s="116">
        <v>0</v>
      </c>
      <c r="V124" s="116">
        <v>0.17194477236565212</v>
      </c>
      <c r="W124" s="116">
        <v>9.8808485905260091E-2</v>
      </c>
      <c r="X124" s="116">
        <v>3.6934441366574332E-2</v>
      </c>
      <c r="Y124" s="116">
        <v>50.010062386798147</v>
      </c>
      <c r="Z124" s="116">
        <v>97.647058823529406</v>
      </c>
      <c r="AA124" s="116">
        <v>24.898182689345973</v>
      </c>
      <c r="AB124" s="116">
        <v>3.5714285714285712</v>
      </c>
      <c r="AC124" s="116">
        <v>0</v>
      </c>
      <c r="AD124" s="116">
        <v>0</v>
      </c>
      <c r="AE124" s="98">
        <v>12</v>
      </c>
    </row>
    <row r="125" spans="1:31">
      <c r="A125" s="8" t="s">
        <v>54</v>
      </c>
      <c r="B125" s="120">
        <v>0.43383947939262474</v>
      </c>
      <c r="C125" s="120">
        <v>0</v>
      </c>
      <c r="D125" s="120">
        <v>0</v>
      </c>
      <c r="E125" s="120">
        <v>0</v>
      </c>
      <c r="F125" s="120">
        <v>15.345384429983129</v>
      </c>
      <c r="G125" s="120">
        <v>8.6763075439865034</v>
      </c>
      <c r="H125" s="120">
        <v>2.9713183899734879</v>
      </c>
      <c r="I125" s="120">
        <v>0.68667148710532655</v>
      </c>
      <c r="J125" s="120">
        <v>7.423475536273802E-2</v>
      </c>
      <c r="K125" s="120">
        <v>10.189202217401784</v>
      </c>
      <c r="L125" s="120">
        <v>1.6061701614846953</v>
      </c>
      <c r="M125" s="120">
        <v>0</v>
      </c>
      <c r="N125" s="120">
        <v>0.70402506628103156</v>
      </c>
      <c r="O125" s="120">
        <v>51.273077850084363</v>
      </c>
      <c r="P125" s="120">
        <v>1.1217160761629308</v>
      </c>
      <c r="Q125" s="8" t="s">
        <v>54</v>
      </c>
      <c r="R125" s="116">
        <v>0.19047619047619047</v>
      </c>
      <c r="S125" s="116">
        <v>99.244332493702771</v>
      </c>
      <c r="T125" s="116">
        <v>0</v>
      </c>
      <c r="U125" s="116">
        <v>0</v>
      </c>
      <c r="V125" s="116">
        <v>0.23253238843981838</v>
      </c>
      <c r="W125" s="116">
        <v>0.44365572315882884</v>
      </c>
      <c r="X125" s="116">
        <v>0.24018830763318441</v>
      </c>
      <c r="Y125" s="116">
        <v>79.177718832891244</v>
      </c>
      <c r="Z125" s="116">
        <v>0</v>
      </c>
      <c r="AA125" s="116">
        <v>48.469684627021991</v>
      </c>
      <c r="AB125" s="116">
        <v>64.072550880523039</v>
      </c>
      <c r="AC125" s="116">
        <v>0</v>
      </c>
      <c r="AD125" s="116">
        <v>0</v>
      </c>
      <c r="AE125" s="98">
        <v>7</v>
      </c>
    </row>
    <row r="126" spans="1:31">
      <c r="A126" s="8" t="s">
        <v>944</v>
      </c>
      <c r="B126" s="120">
        <v>0.1555783009211873</v>
      </c>
      <c r="C126" s="120">
        <v>0</v>
      </c>
      <c r="D126" s="120">
        <v>0</v>
      </c>
      <c r="E126" s="120">
        <v>7.6765609007164786E-4</v>
      </c>
      <c r="F126" s="120">
        <v>6.1775844421699082</v>
      </c>
      <c r="G126" s="120">
        <v>5.7993858751279426</v>
      </c>
      <c r="H126" s="120">
        <v>4.079324462640737</v>
      </c>
      <c r="I126" s="120">
        <v>0.52277379733879226</v>
      </c>
      <c r="J126" s="120">
        <v>33.648669396110542</v>
      </c>
      <c r="K126" s="120">
        <v>19.481064483111567</v>
      </c>
      <c r="L126" s="120">
        <v>0</v>
      </c>
      <c r="M126" s="120">
        <v>0</v>
      </c>
      <c r="N126" s="120">
        <v>0.56243602865916076</v>
      </c>
      <c r="O126" s="120">
        <v>0.38152507676560898</v>
      </c>
      <c r="P126" s="120">
        <v>27.835465711361309</v>
      </c>
      <c r="Q126" s="8" t="s">
        <v>944</v>
      </c>
      <c r="R126" s="116">
        <v>0</v>
      </c>
      <c r="S126" s="116">
        <v>0</v>
      </c>
      <c r="T126" s="116">
        <v>0</v>
      </c>
      <c r="U126" s="116">
        <v>0</v>
      </c>
      <c r="V126" s="116">
        <v>0.6171816750890563</v>
      </c>
      <c r="W126" s="116">
        <v>0.63978115072361452</v>
      </c>
      <c r="X126" s="116">
        <v>0.47672813950570825</v>
      </c>
      <c r="Y126" s="116">
        <v>47.038668624571706</v>
      </c>
      <c r="Z126" s="116">
        <v>99.726994121628309</v>
      </c>
      <c r="AA126" s="116">
        <v>86.614038774759621</v>
      </c>
      <c r="AB126" s="116">
        <v>0</v>
      </c>
      <c r="AC126" s="116">
        <v>0</v>
      </c>
      <c r="AD126" s="116">
        <v>1.0009099181073704</v>
      </c>
      <c r="AE126" s="98">
        <v>51</v>
      </c>
    </row>
    <row r="127" spans="1:31">
      <c r="A127" s="8" t="s">
        <v>150</v>
      </c>
      <c r="B127" s="120">
        <v>0.45374780646778645</v>
      </c>
      <c r="C127" s="120">
        <v>0</v>
      </c>
      <c r="D127" s="120">
        <v>0</v>
      </c>
      <c r="E127" s="120">
        <v>0</v>
      </c>
      <c r="F127" s="120">
        <v>13.986462772624716</v>
      </c>
      <c r="G127" s="120">
        <v>2.0772123339182751</v>
      </c>
      <c r="H127" s="120">
        <v>3.5602907996991728</v>
      </c>
      <c r="I127" s="120">
        <v>2.1524191526698417</v>
      </c>
      <c r="J127" s="120">
        <v>0.753823013286538</v>
      </c>
      <c r="K127" s="120">
        <v>18.215091501629484</v>
      </c>
      <c r="L127" s="120">
        <v>0</v>
      </c>
      <c r="M127" s="120">
        <v>0</v>
      </c>
      <c r="N127" s="120">
        <v>4.412133366758586E-2</v>
      </c>
      <c r="O127" s="120">
        <v>44.422411631987963</v>
      </c>
      <c r="P127" s="120">
        <v>4.3750313361744793</v>
      </c>
      <c r="Q127" s="8" t="s">
        <v>150</v>
      </c>
      <c r="R127" s="116">
        <v>2.0994475138121542</v>
      </c>
      <c r="S127" s="116">
        <v>0</v>
      </c>
      <c r="T127" s="116">
        <v>0</v>
      </c>
      <c r="U127" s="116">
        <v>0</v>
      </c>
      <c r="V127" s="116">
        <v>0.95712646974476634</v>
      </c>
      <c r="W127" s="116">
        <v>2.4619840695148443</v>
      </c>
      <c r="X127" s="116">
        <v>31.375862554569778</v>
      </c>
      <c r="Y127" s="116">
        <v>91.334730957372471</v>
      </c>
      <c r="Z127" s="116">
        <v>97.040239441303626</v>
      </c>
      <c r="AA127" s="116">
        <v>95.350949628406283</v>
      </c>
      <c r="AB127" s="116">
        <v>0</v>
      </c>
      <c r="AC127" s="116">
        <v>0</v>
      </c>
      <c r="AD127" s="116">
        <v>1.7045454545454544</v>
      </c>
      <c r="AE127" s="98">
        <v>22</v>
      </c>
    </row>
    <row r="128" spans="1:31">
      <c r="A128" s="8" t="s">
        <v>151</v>
      </c>
      <c r="B128" s="120">
        <v>1.6431924882629109E-2</v>
      </c>
      <c r="C128" s="120">
        <v>0</v>
      </c>
      <c r="D128" s="120">
        <v>0</v>
      </c>
      <c r="E128" s="120">
        <v>0</v>
      </c>
      <c r="F128" s="120">
        <v>36.05399061032864</v>
      </c>
      <c r="G128" s="120">
        <v>8.2230046948356819</v>
      </c>
      <c r="H128" s="120">
        <v>4.7417840375586859</v>
      </c>
      <c r="I128" s="120">
        <v>0.38497652582159625</v>
      </c>
      <c r="J128" s="120">
        <v>10.887323943661972</v>
      </c>
      <c r="K128" s="120">
        <v>17.154929577464788</v>
      </c>
      <c r="L128" s="120">
        <v>0</v>
      </c>
      <c r="M128" s="120">
        <v>0</v>
      </c>
      <c r="N128" s="120">
        <v>0</v>
      </c>
      <c r="O128" s="120">
        <v>18.018779342723001</v>
      </c>
      <c r="P128" s="120">
        <v>2.795774647887324</v>
      </c>
      <c r="Q128" s="8" t="s">
        <v>151</v>
      </c>
      <c r="R128" s="116">
        <v>0</v>
      </c>
      <c r="S128" s="116">
        <v>0</v>
      </c>
      <c r="T128" s="116">
        <v>0</v>
      </c>
      <c r="U128" s="116">
        <v>0</v>
      </c>
      <c r="V128" s="116">
        <v>2.0313822514486621</v>
      </c>
      <c r="W128" s="116">
        <v>54.210676562946034</v>
      </c>
      <c r="X128" s="116">
        <v>45.396039603960396</v>
      </c>
      <c r="Y128" s="116">
        <v>96.341463414634148</v>
      </c>
      <c r="Z128" s="116">
        <v>98.749460974557991</v>
      </c>
      <c r="AA128" s="116">
        <v>95.032840722495905</v>
      </c>
      <c r="AB128" s="116">
        <v>0</v>
      </c>
      <c r="AC128" s="116">
        <v>0</v>
      </c>
      <c r="AD128" s="116">
        <v>0</v>
      </c>
      <c r="AE128" s="98">
        <v>35</v>
      </c>
    </row>
    <row r="129" spans="1:31">
      <c r="A129" s="8" t="s">
        <v>152</v>
      </c>
      <c r="B129" s="120">
        <v>3.748655913978495</v>
      </c>
      <c r="C129" s="120">
        <v>0.64482526881720437</v>
      </c>
      <c r="D129" s="120">
        <v>3.205645161290323</v>
      </c>
      <c r="E129" s="120">
        <v>8.4660618279569881</v>
      </c>
      <c r="F129" s="120">
        <v>20.38407258064516</v>
      </c>
      <c r="G129" s="120">
        <v>8.758064516129032</v>
      </c>
      <c r="H129" s="120">
        <v>5.3276209677419359</v>
      </c>
      <c r="I129" s="120">
        <v>0.77385752688172049</v>
      </c>
      <c r="J129" s="120">
        <v>0</v>
      </c>
      <c r="K129" s="120">
        <v>17.73891129032258</v>
      </c>
      <c r="L129" s="120">
        <v>0</v>
      </c>
      <c r="M129" s="120">
        <v>0</v>
      </c>
      <c r="N129" s="120">
        <v>0</v>
      </c>
      <c r="O129" s="120">
        <v>16.189852150537632</v>
      </c>
      <c r="P129" s="120">
        <v>2.7940188172043015</v>
      </c>
      <c r="Q129" s="8" t="s">
        <v>152</v>
      </c>
      <c r="R129" s="116">
        <v>0.22409465758336322</v>
      </c>
      <c r="S129" s="116">
        <v>77.748827514330372</v>
      </c>
      <c r="T129" s="116">
        <v>0.19916142557651989</v>
      </c>
      <c r="U129" s="116">
        <v>99.408612820003967</v>
      </c>
      <c r="V129" s="116">
        <v>4.0881591744555985</v>
      </c>
      <c r="W129" s="116">
        <v>93.611878453038671</v>
      </c>
      <c r="X129" s="116">
        <v>96.688741721854313</v>
      </c>
      <c r="Y129" s="116">
        <v>96.786799826313498</v>
      </c>
      <c r="Z129" s="116">
        <v>0</v>
      </c>
      <c r="AA129" s="116">
        <v>98.143622966035878</v>
      </c>
      <c r="AB129" s="116">
        <v>0</v>
      </c>
      <c r="AC129" s="116">
        <v>0</v>
      </c>
      <c r="AD129" s="116">
        <v>0</v>
      </c>
      <c r="AE129" s="98">
        <v>41</v>
      </c>
    </row>
    <row r="130" spans="1:31">
      <c r="A130" s="8" t="s">
        <v>153</v>
      </c>
      <c r="B130" s="120">
        <v>0.30409356725146203</v>
      </c>
      <c r="C130" s="120">
        <v>0</v>
      </c>
      <c r="D130" s="120">
        <v>0</v>
      </c>
      <c r="E130" s="120">
        <v>0</v>
      </c>
      <c r="F130" s="120">
        <v>34.126705653021439</v>
      </c>
      <c r="G130" s="120">
        <v>2.7017543859649122</v>
      </c>
      <c r="H130" s="120">
        <v>3.0214424951267054</v>
      </c>
      <c r="I130" s="120">
        <v>0.17738791423001948</v>
      </c>
      <c r="J130" s="120">
        <v>0.30409356725146203</v>
      </c>
      <c r="K130" s="120">
        <v>19.130604288499026</v>
      </c>
      <c r="L130" s="120">
        <v>0</v>
      </c>
      <c r="M130" s="120">
        <v>0</v>
      </c>
      <c r="N130" s="120">
        <v>0</v>
      </c>
      <c r="O130" s="120">
        <v>26.309941520467838</v>
      </c>
      <c r="P130" s="120">
        <v>3.0584795321637426</v>
      </c>
      <c r="Q130" s="8" t="s">
        <v>153</v>
      </c>
      <c r="R130" s="116">
        <v>0</v>
      </c>
      <c r="S130" s="116">
        <v>0</v>
      </c>
      <c r="T130" s="116">
        <v>0</v>
      </c>
      <c r="U130" s="116">
        <v>0</v>
      </c>
      <c r="V130" s="116">
        <v>0.18849603015936484</v>
      </c>
      <c r="W130" s="116">
        <v>0.50505050505050508</v>
      </c>
      <c r="X130" s="116">
        <v>0.5161290322580645</v>
      </c>
      <c r="Y130" s="116">
        <v>94.505494505494497</v>
      </c>
      <c r="Z130" s="116">
        <v>79.487179487179489</v>
      </c>
      <c r="AA130" s="116">
        <v>81.495822294681076</v>
      </c>
      <c r="AB130" s="116">
        <v>0</v>
      </c>
      <c r="AC130" s="116">
        <v>0</v>
      </c>
      <c r="AD130" s="116">
        <v>0</v>
      </c>
      <c r="AE130" s="98">
        <v>16</v>
      </c>
    </row>
    <row r="131" spans="1:31">
      <c r="A131" s="8" t="s">
        <v>55</v>
      </c>
      <c r="B131" s="120">
        <v>1.1206171107994389</v>
      </c>
      <c r="C131" s="120">
        <v>0</v>
      </c>
      <c r="D131" s="120">
        <v>2.094670406732118</v>
      </c>
      <c r="E131" s="120">
        <v>0</v>
      </c>
      <c r="F131" s="120">
        <v>15.646563814866761</v>
      </c>
      <c r="G131" s="120">
        <v>3.4046283309957923</v>
      </c>
      <c r="H131" s="120">
        <v>6.1809256661991583</v>
      </c>
      <c r="I131" s="120">
        <v>0.15918653576437589</v>
      </c>
      <c r="J131" s="120">
        <v>0</v>
      </c>
      <c r="K131" s="120">
        <v>11.948807854137447</v>
      </c>
      <c r="L131" s="120">
        <v>21.651472650771389</v>
      </c>
      <c r="M131" s="120">
        <v>0</v>
      </c>
      <c r="N131" s="120">
        <v>0</v>
      </c>
      <c r="O131" s="120">
        <v>33.070827489481069</v>
      </c>
      <c r="P131" s="120">
        <v>0.66129032258064513</v>
      </c>
      <c r="Q131" s="8" t="s">
        <v>55</v>
      </c>
      <c r="R131" s="116">
        <v>6.2578222778473094E-2</v>
      </c>
      <c r="S131" s="116">
        <v>0</v>
      </c>
      <c r="T131" s="116">
        <v>0.36826247070639434</v>
      </c>
      <c r="U131" s="116">
        <v>0</v>
      </c>
      <c r="V131" s="116">
        <v>2.240946575833632</v>
      </c>
      <c r="W131" s="116">
        <v>27.991761071060761</v>
      </c>
      <c r="X131" s="116">
        <v>57.351940095302922</v>
      </c>
      <c r="Y131" s="116">
        <v>96.475770925110126</v>
      </c>
      <c r="Z131" s="116">
        <v>0</v>
      </c>
      <c r="AA131" s="116">
        <v>91.642702036504502</v>
      </c>
      <c r="AB131" s="116">
        <v>98.775708502024301</v>
      </c>
      <c r="AC131" s="116">
        <v>0</v>
      </c>
      <c r="AD131" s="116">
        <v>0</v>
      </c>
      <c r="AE131" s="98">
        <v>38</v>
      </c>
    </row>
    <row r="132" spans="1:31">
      <c r="A132" s="8" t="s">
        <v>154</v>
      </c>
      <c r="B132" s="120">
        <v>0.15460750853242322</v>
      </c>
      <c r="C132" s="120">
        <v>0</v>
      </c>
      <c r="D132" s="120">
        <v>0</v>
      </c>
      <c r="E132" s="120">
        <v>0</v>
      </c>
      <c r="F132" s="120">
        <v>20.069283276450513</v>
      </c>
      <c r="G132" s="120">
        <v>2.7010238907849828</v>
      </c>
      <c r="H132" s="120">
        <v>3.1549488054607506</v>
      </c>
      <c r="I132" s="120">
        <v>0.49931740614334474</v>
      </c>
      <c r="J132" s="120">
        <v>7.027645051194539</v>
      </c>
      <c r="K132" s="120">
        <v>19.870307167235495</v>
      </c>
      <c r="L132" s="120">
        <v>0</v>
      </c>
      <c r="M132" s="120">
        <v>0</v>
      </c>
      <c r="N132" s="120">
        <v>1.1262798634812287E-2</v>
      </c>
      <c r="O132" s="120">
        <v>37.946416382252558</v>
      </c>
      <c r="P132" s="120">
        <v>0.67235494880546076</v>
      </c>
      <c r="Q132" s="8" t="s">
        <v>154</v>
      </c>
      <c r="R132" s="116">
        <v>0</v>
      </c>
      <c r="S132" s="116">
        <v>0</v>
      </c>
      <c r="T132" s="116">
        <v>0</v>
      </c>
      <c r="U132" s="116">
        <v>0</v>
      </c>
      <c r="V132" s="116">
        <v>0.14455044810638915</v>
      </c>
      <c r="W132" s="116">
        <v>0.10108668182966893</v>
      </c>
      <c r="X132" s="116">
        <v>1.9472090004327134</v>
      </c>
      <c r="Y132" s="116">
        <v>42.99384825700615</v>
      </c>
      <c r="Z132" s="116">
        <v>96.605313000825603</v>
      </c>
      <c r="AA132" s="116">
        <v>22.933699759532807</v>
      </c>
      <c r="AB132" s="116">
        <v>0</v>
      </c>
      <c r="AC132" s="116">
        <v>0</v>
      </c>
      <c r="AD132" s="116">
        <v>0</v>
      </c>
      <c r="AE132" s="98">
        <v>12</v>
      </c>
    </row>
    <row r="133" spans="1:31">
      <c r="A133" s="8" t="s">
        <v>56</v>
      </c>
      <c r="B133" s="120">
        <v>5.2138254247217346E-2</v>
      </c>
      <c r="C133" s="120">
        <v>0</v>
      </c>
      <c r="D133" s="120">
        <v>0</v>
      </c>
      <c r="E133" s="120">
        <v>0</v>
      </c>
      <c r="F133" s="120">
        <v>15.069127123608668</v>
      </c>
      <c r="G133" s="120">
        <v>0.77738722905682489</v>
      </c>
      <c r="H133" s="120">
        <v>3.7240773286467488</v>
      </c>
      <c r="I133" s="120">
        <v>0.94551845342706509</v>
      </c>
      <c r="J133" s="120">
        <v>0</v>
      </c>
      <c r="K133" s="120">
        <v>3.2161687170474518</v>
      </c>
      <c r="L133" s="120">
        <v>3.1364967779730524</v>
      </c>
      <c r="M133" s="120">
        <v>0</v>
      </c>
      <c r="N133" s="120">
        <v>0</v>
      </c>
      <c r="O133" s="120">
        <v>60.908611599297011</v>
      </c>
      <c r="P133" s="120">
        <v>1.4071470415934388</v>
      </c>
      <c r="Q133" s="8" t="s">
        <v>56</v>
      </c>
      <c r="R133" s="116">
        <v>3.3707865168539324</v>
      </c>
      <c r="S133" s="116">
        <v>0</v>
      </c>
      <c r="T133" s="116">
        <v>0</v>
      </c>
      <c r="U133" s="116">
        <v>0</v>
      </c>
      <c r="V133" s="116">
        <v>0.15939042879912921</v>
      </c>
      <c r="W133" s="116">
        <v>7.5357950263752832E-2</v>
      </c>
      <c r="X133" s="116">
        <v>0.14157621519584709</v>
      </c>
      <c r="Y133" s="116">
        <v>80.669144981412629</v>
      </c>
      <c r="Z133" s="116">
        <v>0</v>
      </c>
      <c r="AA133" s="116">
        <v>35.519125683060111</v>
      </c>
      <c r="AB133" s="116">
        <v>88.793425476279424</v>
      </c>
      <c r="AC133" s="116">
        <v>0</v>
      </c>
      <c r="AD133" s="116">
        <v>0</v>
      </c>
      <c r="AE133" s="98">
        <v>5</v>
      </c>
    </row>
    <row r="134" spans="1:31">
      <c r="A134" s="8" t="s">
        <v>155</v>
      </c>
      <c r="B134" s="120">
        <v>1.5170731707317073</v>
      </c>
      <c r="C134" s="120">
        <v>0</v>
      </c>
      <c r="D134" s="120">
        <v>0</v>
      </c>
      <c r="E134" s="120">
        <v>0</v>
      </c>
      <c r="F134" s="120">
        <v>33.107317073170734</v>
      </c>
      <c r="G134" s="120">
        <v>2.6829268292682928</v>
      </c>
      <c r="H134" s="120">
        <v>0.21463414634146344</v>
      </c>
      <c r="I134" s="120">
        <v>0.74634146341463425</v>
      </c>
      <c r="J134" s="120">
        <v>0</v>
      </c>
      <c r="K134" s="120">
        <v>13.629268292682928</v>
      </c>
      <c r="L134" s="120">
        <v>0</v>
      </c>
      <c r="M134" s="120">
        <v>0</v>
      </c>
      <c r="N134" s="120">
        <v>0</v>
      </c>
      <c r="O134" s="120">
        <v>32.063414634146341</v>
      </c>
      <c r="P134" s="120">
        <v>5.029268292682926</v>
      </c>
      <c r="Q134" s="8" t="s">
        <v>155</v>
      </c>
      <c r="R134" s="116">
        <v>0</v>
      </c>
      <c r="S134" s="116">
        <v>0</v>
      </c>
      <c r="T134" s="116">
        <v>0</v>
      </c>
      <c r="U134" s="116">
        <v>0</v>
      </c>
      <c r="V134" s="116">
        <v>0.2652519893899204</v>
      </c>
      <c r="W134" s="116">
        <v>0.54545454545454541</v>
      </c>
      <c r="X134" s="116">
        <v>0</v>
      </c>
      <c r="Y134" s="116">
        <v>1.3071895424836601</v>
      </c>
      <c r="Z134" s="116">
        <v>0</v>
      </c>
      <c r="AA134" s="116">
        <v>78.167501789549036</v>
      </c>
      <c r="AB134" s="116">
        <v>0</v>
      </c>
      <c r="AC134" s="116">
        <v>0</v>
      </c>
      <c r="AD134" s="116">
        <v>0</v>
      </c>
      <c r="AE134" s="98">
        <v>11</v>
      </c>
    </row>
    <row r="135" spans="1:31">
      <c r="A135" s="8" t="s">
        <v>156</v>
      </c>
      <c r="B135" s="120">
        <v>1.5460840496657113</v>
      </c>
      <c r="C135" s="120">
        <v>0.47874880611270298</v>
      </c>
      <c r="D135" s="120">
        <v>0</v>
      </c>
      <c r="E135" s="120">
        <v>0.11127029608404967</v>
      </c>
      <c r="F135" s="120">
        <v>16.928844317096466</v>
      </c>
      <c r="G135" s="120">
        <v>1.0869149952244508</v>
      </c>
      <c r="H135" s="120">
        <v>7.0489493791786053</v>
      </c>
      <c r="I135" s="120">
        <v>0.31327602674307542</v>
      </c>
      <c r="J135" s="120">
        <v>0.56423113658070678</v>
      </c>
      <c r="K135" s="120">
        <v>23.45702005730659</v>
      </c>
      <c r="L135" s="120">
        <v>0</v>
      </c>
      <c r="M135" s="120">
        <v>0</v>
      </c>
      <c r="N135" s="120">
        <v>8.9541547277936964E-2</v>
      </c>
      <c r="O135" s="120">
        <v>25.783428844317093</v>
      </c>
      <c r="P135" s="120">
        <v>1.9842406876790832</v>
      </c>
      <c r="Q135" s="8" t="s">
        <v>156</v>
      </c>
      <c r="R135" s="116">
        <v>0.74131876706984001</v>
      </c>
      <c r="S135" s="116">
        <v>0</v>
      </c>
      <c r="T135" s="116">
        <v>0</v>
      </c>
      <c r="U135" s="116">
        <v>0</v>
      </c>
      <c r="V135" s="116">
        <v>29.889419795221844</v>
      </c>
      <c r="W135" s="116">
        <v>37.600585223116319</v>
      </c>
      <c r="X135" s="116">
        <v>34.369622576574507</v>
      </c>
      <c r="Y135" s="116">
        <v>53.449197860962563</v>
      </c>
      <c r="Z135" s="116">
        <v>99.151643690349943</v>
      </c>
      <c r="AA135" s="116">
        <v>99.025668210234869</v>
      </c>
      <c r="AB135" s="116">
        <v>0</v>
      </c>
      <c r="AC135" s="116">
        <v>92.065868263473064</v>
      </c>
      <c r="AD135" s="116">
        <v>2.0075282308657467</v>
      </c>
      <c r="AE135" s="98">
        <v>31</v>
      </c>
    </row>
    <row r="136" spans="1:31">
      <c r="A136" s="8" t="s">
        <v>945</v>
      </c>
      <c r="B136" s="120">
        <v>0.48303807010931027</v>
      </c>
      <c r="C136" s="120">
        <v>0</v>
      </c>
      <c r="D136" s="120">
        <v>0</v>
      </c>
      <c r="E136" s="120">
        <v>0</v>
      </c>
      <c r="F136" s="120">
        <v>6.90256313607237</v>
      </c>
      <c r="G136" s="120">
        <v>0.2576328684508104</v>
      </c>
      <c r="H136" s="120">
        <v>4.9285714285714288</v>
      </c>
      <c r="I136" s="120">
        <v>0.70486241990199772</v>
      </c>
      <c r="J136" s="120">
        <v>0.71089332830757634</v>
      </c>
      <c r="K136" s="120">
        <v>43.019035054655106</v>
      </c>
      <c r="L136" s="120">
        <v>0</v>
      </c>
      <c r="M136" s="120">
        <v>0.12589521296645306</v>
      </c>
      <c r="N136" s="120">
        <v>0.15020731247644176</v>
      </c>
      <c r="O136" s="120">
        <v>4.5574820957406708</v>
      </c>
      <c r="P136" s="120">
        <v>25.702600829249906</v>
      </c>
      <c r="Q136" s="8" t="s">
        <v>945</v>
      </c>
      <c r="R136" s="116">
        <v>0.32432432432432429</v>
      </c>
      <c r="S136" s="116">
        <v>99.401496259351617</v>
      </c>
      <c r="T136" s="116">
        <v>0</v>
      </c>
      <c r="U136" s="116">
        <v>97.639484978540764</v>
      </c>
      <c r="V136" s="116">
        <v>2.2454794211402294</v>
      </c>
      <c r="W136" s="116">
        <v>21.441124780316343</v>
      </c>
      <c r="X136" s="116">
        <v>89.949527455032012</v>
      </c>
      <c r="Y136" s="116">
        <v>92.987804878048792</v>
      </c>
      <c r="Z136" s="116">
        <v>97.545493017350836</v>
      </c>
      <c r="AA136" s="116">
        <v>97.670962356725497</v>
      </c>
      <c r="AB136" s="116">
        <v>0</v>
      </c>
      <c r="AC136" s="116">
        <v>0</v>
      </c>
      <c r="AD136" s="116">
        <v>1.0666666666666667</v>
      </c>
      <c r="AE136" s="98">
        <v>48</v>
      </c>
    </row>
    <row r="137" spans="1:31">
      <c r="A137" s="8" t="s">
        <v>157</v>
      </c>
      <c r="B137" s="120">
        <v>1.3758620689655172</v>
      </c>
      <c r="C137" s="120">
        <v>0</v>
      </c>
      <c r="D137" s="120">
        <v>0</v>
      </c>
      <c r="E137" s="120">
        <v>5.1724137931034482E-2</v>
      </c>
      <c r="F137" s="120">
        <v>10.306896551724137</v>
      </c>
      <c r="G137" s="120">
        <v>1.4310344827586208</v>
      </c>
      <c r="H137" s="120">
        <v>0.25862068965517243</v>
      </c>
      <c r="I137" s="120">
        <v>1.1620689655172414</v>
      </c>
      <c r="J137" s="120">
        <v>0.2</v>
      </c>
      <c r="K137" s="120">
        <v>24</v>
      </c>
      <c r="L137" s="120">
        <v>0</v>
      </c>
      <c r="M137" s="120">
        <v>0</v>
      </c>
      <c r="N137" s="120">
        <v>0</v>
      </c>
      <c r="O137" s="120">
        <v>44.248275862068965</v>
      </c>
      <c r="P137" s="120">
        <v>1.8724137931034481</v>
      </c>
      <c r="Q137" s="8" t="s">
        <v>157</v>
      </c>
      <c r="R137" s="116">
        <v>0</v>
      </c>
      <c r="S137" s="116">
        <v>0</v>
      </c>
      <c r="T137" s="116">
        <v>0</v>
      </c>
      <c r="U137" s="116">
        <v>0</v>
      </c>
      <c r="V137" s="116">
        <v>0.70257611241217799</v>
      </c>
      <c r="W137" s="116">
        <v>0</v>
      </c>
      <c r="X137" s="116">
        <v>0</v>
      </c>
      <c r="Y137" s="116">
        <v>0</v>
      </c>
      <c r="Z137" s="116">
        <v>46.551724137931039</v>
      </c>
      <c r="AA137" s="116">
        <v>89.008620689655189</v>
      </c>
      <c r="AB137" s="116">
        <v>0</v>
      </c>
      <c r="AC137" s="116">
        <v>0</v>
      </c>
      <c r="AD137" s="116">
        <v>0</v>
      </c>
      <c r="AE137" s="98">
        <v>22</v>
      </c>
    </row>
    <row r="138" spans="1:31">
      <c r="A138" s="8" t="s">
        <v>207</v>
      </c>
      <c r="B138" s="120">
        <v>0.72657743785850859</v>
      </c>
      <c r="C138" s="120">
        <v>0</v>
      </c>
      <c r="D138" s="120">
        <v>0</v>
      </c>
      <c r="E138" s="120">
        <v>0.17378372636498832</v>
      </c>
      <c r="F138" s="120">
        <v>1.8351391544508178</v>
      </c>
      <c r="G138" s="120">
        <v>0.8262162736350116</v>
      </c>
      <c r="H138" s="120">
        <v>3.3711493520288931</v>
      </c>
      <c r="I138" s="120">
        <v>1.0278308901635862</v>
      </c>
      <c r="J138" s="120">
        <v>22.918844274484808</v>
      </c>
      <c r="K138" s="120">
        <v>6.2215848735925228</v>
      </c>
      <c r="L138" s="120">
        <v>0</v>
      </c>
      <c r="M138" s="120">
        <v>0</v>
      </c>
      <c r="N138" s="120">
        <v>1.3809220310176333E-2</v>
      </c>
      <c r="O138" s="120">
        <v>4.1691098364138517</v>
      </c>
      <c r="P138" s="120">
        <v>55.936265137029949</v>
      </c>
      <c r="Q138" s="8" t="s">
        <v>207</v>
      </c>
      <c r="R138" s="116">
        <v>0.66162570888468808</v>
      </c>
      <c r="S138" s="116">
        <v>0</v>
      </c>
      <c r="T138" s="116">
        <v>0</v>
      </c>
      <c r="U138" s="116">
        <v>98.655256723716391</v>
      </c>
      <c r="V138" s="116">
        <v>0.39360963185922671</v>
      </c>
      <c r="W138" s="116">
        <v>3.3684751864232449</v>
      </c>
      <c r="X138" s="116">
        <v>2.2624149231157045</v>
      </c>
      <c r="Y138" s="116">
        <v>17.445225299710625</v>
      </c>
      <c r="Z138" s="116">
        <v>99.780309420739911</v>
      </c>
      <c r="AA138" s="116">
        <v>94.71401741505889</v>
      </c>
      <c r="AB138" s="116">
        <v>0</v>
      </c>
      <c r="AC138" s="116">
        <v>0</v>
      </c>
      <c r="AD138" s="116">
        <v>0</v>
      </c>
      <c r="AE138" s="98">
        <v>29</v>
      </c>
    </row>
    <row r="139" spans="1:31">
      <c r="A139" s="8" t="s">
        <v>57</v>
      </c>
      <c r="B139" s="120">
        <v>2.6672496720594664E-2</v>
      </c>
      <c r="C139" s="120">
        <v>0</v>
      </c>
      <c r="D139" s="120">
        <v>0.53344993441189326</v>
      </c>
      <c r="E139" s="120">
        <v>1.4429383471797116E-2</v>
      </c>
      <c r="F139" s="120">
        <v>13.175338871884565</v>
      </c>
      <c r="G139" s="120">
        <v>1.1482291211193703</v>
      </c>
      <c r="H139" s="120">
        <v>3.2667249672059464</v>
      </c>
      <c r="I139" s="120">
        <v>3.1482291211193704E-2</v>
      </c>
      <c r="J139" s="120">
        <v>0</v>
      </c>
      <c r="K139" s="120">
        <v>3.7923043288150415</v>
      </c>
      <c r="L139" s="120">
        <v>21.661128115435066</v>
      </c>
      <c r="M139" s="120">
        <v>0</v>
      </c>
      <c r="N139" s="120">
        <v>1.2243113248797552E-2</v>
      </c>
      <c r="O139" s="120">
        <v>51.739833843463046</v>
      </c>
      <c r="P139" s="120">
        <v>1.4669873196327066</v>
      </c>
      <c r="Q139" s="8" t="s">
        <v>57</v>
      </c>
      <c r="R139" s="116">
        <v>0</v>
      </c>
      <c r="S139" s="116">
        <v>0</v>
      </c>
      <c r="T139" s="116">
        <v>0.49180327868852464</v>
      </c>
      <c r="U139" s="116">
        <v>96.969696969696969</v>
      </c>
      <c r="V139" s="116">
        <v>0.20576131687242799</v>
      </c>
      <c r="W139" s="116">
        <v>6.0929169840060933</v>
      </c>
      <c r="X139" s="116">
        <v>40.3560433676884</v>
      </c>
      <c r="Y139" s="116">
        <v>0</v>
      </c>
      <c r="Z139" s="116">
        <v>0</v>
      </c>
      <c r="AA139" s="116">
        <v>18.667127868096394</v>
      </c>
      <c r="AB139" s="116">
        <v>93.758452936070583</v>
      </c>
      <c r="AC139" s="116">
        <v>0</v>
      </c>
      <c r="AD139" s="116">
        <v>0</v>
      </c>
      <c r="AE139" s="98">
        <v>23</v>
      </c>
    </row>
    <row r="140" spans="1:31">
      <c r="A140" s="8" t="s">
        <v>158</v>
      </c>
      <c r="B140" s="120">
        <v>0.44519015659955258</v>
      </c>
      <c r="C140" s="120">
        <v>0</v>
      </c>
      <c r="D140" s="120">
        <v>0</v>
      </c>
      <c r="E140" s="120">
        <v>0</v>
      </c>
      <c r="F140" s="120">
        <v>12.448545861297539</v>
      </c>
      <c r="G140" s="120">
        <v>2.2080536912751678</v>
      </c>
      <c r="H140" s="120">
        <v>1.2751677852348993</v>
      </c>
      <c r="I140" s="120">
        <v>0.86241610738255026</v>
      </c>
      <c r="J140" s="120">
        <v>13.706935123042507</v>
      </c>
      <c r="K140" s="120">
        <v>28.872483221476511</v>
      </c>
      <c r="L140" s="120">
        <v>0</v>
      </c>
      <c r="M140" s="120">
        <v>0</v>
      </c>
      <c r="N140" s="120">
        <v>0.42393736017897093</v>
      </c>
      <c r="O140" s="120">
        <v>35.289709172259506</v>
      </c>
      <c r="P140" s="120">
        <v>1.4507829977628635</v>
      </c>
      <c r="Q140" s="8" t="s">
        <v>158</v>
      </c>
      <c r="R140" s="116">
        <v>0.75376884422110546</v>
      </c>
      <c r="S140" s="116">
        <v>0</v>
      </c>
      <c r="T140" s="116">
        <v>0</v>
      </c>
      <c r="U140" s="116">
        <v>0</v>
      </c>
      <c r="V140" s="116">
        <v>0.67391499685506329</v>
      </c>
      <c r="W140" s="116">
        <v>0.81053698074974678</v>
      </c>
      <c r="X140" s="116">
        <v>0.35087719298245612</v>
      </c>
      <c r="Y140" s="116">
        <v>91.180285343709471</v>
      </c>
      <c r="Z140" s="116">
        <v>93.202219683368682</v>
      </c>
      <c r="AA140" s="116">
        <v>96.841190871041618</v>
      </c>
      <c r="AB140" s="116">
        <v>0</v>
      </c>
      <c r="AC140" s="116">
        <v>0</v>
      </c>
      <c r="AD140" s="116">
        <v>1.3192612137203166</v>
      </c>
      <c r="AE140" s="98">
        <v>42</v>
      </c>
    </row>
    <row r="141" spans="1:31">
      <c r="A141" s="8" t="s">
        <v>58</v>
      </c>
      <c r="B141" s="120">
        <v>0.2647214854111406</v>
      </c>
      <c r="C141" s="120">
        <v>0</v>
      </c>
      <c r="D141" s="120">
        <v>0</v>
      </c>
      <c r="E141" s="120">
        <v>0.11511936339522547</v>
      </c>
      <c r="F141" s="120">
        <v>22.529973474801061</v>
      </c>
      <c r="G141" s="120">
        <v>0.10079575596816975</v>
      </c>
      <c r="H141" s="120">
        <v>1.7952254641909817</v>
      </c>
      <c r="I141" s="120">
        <v>1.7809018567639259</v>
      </c>
      <c r="J141" s="120">
        <v>0</v>
      </c>
      <c r="K141" s="120">
        <v>10.416445623342174</v>
      </c>
      <c r="L141" s="120">
        <v>0</v>
      </c>
      <c r="M141" s="120">
        <v>0</v>
      </c>
      <c r="N141" s="120">
        <v>0</v>
      </c>
      <c r="O141" s="120">
        <v>46.029708222811671</v>
      </c>
      <c r="P141" s="120">
        <v>0.96392572944297095</v>
      </c>
      <c r="Q141" s="8" t="s">
        <v>58</v>
      </c>
      <c r="R141" s="116">
        <v>1.0416666666666667</v>
      </c>
      <c r="S141" s="116">
        <v>0</v>
      </c>
      <c r="T141" s="116">
        <v>0</v>
      </c>
      <c r="U141" s="116">
        <v>100</v>
      </c>
      <c r="V141" s="116">
        <v>0.14834349761002144</v>
      </c>
      <c r="W141" s="116">
        <v>0.52631578947368429</v>
      </c>
      <c r="X141" s="116">
        <v>0.26595744680851058</v>
      </c>
      <c r="Y141" s="116">
        <v>71.611557938635684</v>
      </c>
      <c r="Z141" s="116">
        <v>0</v>
      </c>
      <c r="AA141" s="116">
        <v>53.572701807995927</v>
      </c>
      <c r="AB141" s="116">
        <v>0</v>
      </c>
      <c r="AC141" s="116">
        <v>0</v>
      </c>
      <c r="AD141" s="116">
        <v>0</v>
      </c>
      <c r="AE141" s="98">
        <v>7</v>
      </c>
    </row>
    <row r="142" spans="1:31">
      <c r="A142" s="8" t="s">
        <v>59</v>
      </c>
      <c r="B142" s="120">
        <v>0</v>
      </c>
      <c r="C142" s="120">
        <v>0</v>
      </c>
      <c r="D142" s="120">
        <v>0</v>
      </c>
      <c r="E142" s="120">
        <v>0</v>
      </c>
      <c r="F142" s="120">
        <v>22.422018348623855</v>
      </c>
      <c r="G142" s="120">
        <v>1.0183486238532111</v>
      </c>
      <c r="H142" s="120">
        <v>0.74082568807339455</v>
      </c>
      <c r="I142" s="120">
        <v>1.1811926605504588</v>
      </c>
      <c r="J142" s="120">
        <v>1.7087155963302754</v>
      </c>
      <c r="K142" s="120">
        <v>4.8165137614678901</v>
      </c>
      <c r="L142" s="120">
        <v>1.5275229357798166</v>
      </c>
      <c r="M142" s="120">
        <v>0</v>
      </c>
      <c r="N142" s="120">
        <v>2.6490825688073394</v>
      </c>
      <c r="O142" s="120">
        <v>55.779816513761475</v>
      </c>
      <c r="P142" s="120">
        <v>1.2270642201834863</v>
      </c>
      <c r="Q142" s="8" t="s">
        <v>59</v>
      </c>
      <c r="R142" s="116">
        <v>0</v>
      </c>
      <c r="S142" s="116">
        <v>0</v>
      </c>
      <c r="T142" s="116">
        <v>0</v>
      </c>
      <c r="U142" s="116">
        <v>0</v>
      </c>
      <c r="V142" s="116">
        <v>0.27618657937806873</v>
      </c>
      <c r="W142" s="116">
        <v>6.3063063063063058</v>
      </c>
      <c r="X142" s="116">
        <v>0</v>
      </c>
      <c r="Y142" s="116">
        <v>53.980582524271838</v>
      </c>
      <c r="Z142" s="116">
        <v>33.825503355704697</v>
      </c>
      <c r="AA142" s="116">
        <v>77.857142857142875</v>
      </c>
      <c r="AB142" s="116">
        <v>99.249249249249246</v>
      </c>
      <c r="AC142" s="116">
        <v>0</v>
      </c>
      <c r="AD142" s="116">
        <v>0.60606060606060608</v>
      </c>
      <c r="AE142" s="98">
        <v>7</v>
      </c>
    </row>
    <row r="143" spans="1:31">
      <c r="A143" s="8" t="s">
        <v>955</v>
      </c>
      <c r="B143" s="120">
        <v>5.3856190200057982E-2</v>
      </c>
      <c r="C143" s="120">
        <v>0</v>
      </c>
      <c r="D143" s="120">
        <v>0</v>
      </c>
      <c r="E143" s="120">
        <v>0.29791243838793852</v>
      </c>
      <c r="F143" s="120">
        <v>37.859452015076833</v>
      </c>
      <c r="G143" s="120">
        <v>3.2889968106697594</v>
      </c>
      <c r="H143" s="120">
        <v>15.882067265874166</v>
      </c>
      <c r="I143" s="120">
        <v>1.0522615250797331</v>
      </c>
      <c r="J143" s="120">
        <v>5.6650478399536093</v>
      </c>
      <c r="K143" s="120">
        <v>11.221368512612351</v>
      </c>
      <c r="L143" s="120">
        <v>1.434256306175703</v>
      </c>
      <c r="M143" s="120">
        <v>0</v>
      </c>
      <c r="N143" s="120">
        <v>1.9055523340098579</v>
      </c>
      <c r="O143" s="120">
        <v>19.1885329080893</v>
      </c>
      <c r="P143" s="120">
        <v>0.19454914467961726</v>
      </c>
      <c r="Q143" s="8" t="s">
        <v>955</v>
      </c>
      <c r="R143" s="116">
        <v>0</v>
      </c>
      <c r="S143" s="116">
        <v>0</v>
      </c>
      <c r="T143" s="116">
        <v>0</v>
      </c>
      <c r="U143" s="116">
        <v>86.399026763990264</v>
      </c>
      <c r="V143" s="116">
        <v>8.3284033014939446E-2</v>
      </c>
      <c r="W143" s="116">
        <v>0.18071625344352615</v>
      </c>
      <c r="X143" s="116">
        <v>3.5562208763674699</v>
      </c>
      <c r="Y143" s="116">
        <v>54.157195012743685</v>
      </c>
      <c r="Z143" s="116">
        <v>99.67756381549485</v>
      </c>
      <c r="AA143" s="116">
        <v>42.50371423034688</v>
      </c>
      <c r="AB143" s="116">
        <v>77.091019356142922</v>
      </c>
      <c r="AC143" s="116">
        <v>0</v>
      </c>
      <c r="AD143" s="116">
        <v>2.2823234052265207E-2</v>
      </c>
      <c r="AE143" s="98">
        <v>13</v>
      </c>
    </row>
    <row r="144" spans="1:31">
      <c r="A144" s="8" t="s">
        <v>60</v>
      </c>
      <c r="B144" s="120">
        <v>0.30203045685279184</v>
      </c>
      <c r="C144" s="120">
        <v>1.877326565143824</v>
      </c>
      <c r="D144" s="120">
        <v>0</v>
      </c>
      <c r="E144" s="120">
        <v>2.1988155668358713</v>
      </c>
      <c r="F144" s="120">
        <v>20.302030456852791</v>
      </c>
      <c r="G144" s="120">
        <v>0.33925549915397629</v>
      </c>
      <c r="H144" s="120">
        <v>2.5626057529610828</v>
      </c>
      <c r="I144" s="120">
        <v>0.4720812182741117</v>
      </c>
      <c r="J144" s="120">
        <v>0</v>
      </c>
      <c r="K144" s="120">
        <v>9.203891708967852</v>
      </c>
      <c r="L144" s="120">
        <v>8.3434856175972936</v>
      </c>
      <c r="M144" s="120">
        <v>0</v>
      </c>
      <c r="N144" s="120">
        <v>0</v>
      </c>
      <c r="O144" s="120">
        <v>47.880710659898476</v>
      </c>
      <c r="P144" s="120">
        <v>2.5194585448392557</v>
      </c>
      <c r="Q144" s="8" t="s">
        <v>60</v>
      </c>
      <c r="R144" s="116">
        <v>0.28011204481792717</v>
      </c>
      <c r="S144" s="116">
        <v>92.789544840018024</v>
      </c>
      <c r="T144" s="116">
        <v>0</v>
      </c>
      <c r="U144" s="116">
        <v>98.961138899576767</v>
      </c>
      <c r="V144" s="116">
        <v>0.2166937533858399</v>
      </c>
      <c r="W144" s="116">
        <v>14.214463840399002</v>
      </c>
      <c r="X144" s="116">
        <v>5.2822713766919778</v>
      </c>
      <c r="Y144" s="116">
        <v>0</v>
      </c>
      <c r="Z144" s="116">
        <v>0</v>
      </c>
      <c r="AA144" s="116">
        <v>51.328247081533227</v>
      </c>
      <c r="AB144" s="116">
        <v>99.634962482255119</v>
      </c>
      <c r="AC144" s="116">
        <v>0</v>
      </c>
      <c r="AD144" s="116">
        <v>0</v>
      </c>
      <c r="AE144" s="98">
        <v>17</v>
      </c>
    </row>
    <row r="145" spans="1:31">
      <c r="A145" s="8" t="s">
        <v>208</v>
      </c>
      <c r="B145" s="120">
        <v>0</v>
      </c>
      <c r="C145" s="120">
        <v>0</v>
      </c>
      <c r="D145" s="120">
        <v>0</v>
      </c>
      <c r="E145" s="120">
        <v>8.7929656274980013E-3</v>
      </c>
      <c r="F145" s="120">
        <v>6.3988808952837726</v>
      </c>
      <c r="G145" s="120">
        <v>6.2438049560351727</v>
      </c>
      <c r="H145" s="120">
        <v>1.8665067945643488</v>
      </c>
      <c r="I145" s="120">
        <v>1.0695443645083933</v>
      </c>
      <c r="J145" s="120">
        <v>4.0327737809752202</v>
      </c>
      <c r="K145" s="120">
        <v>16.132693844924059</v>
      </c>
      <c r="L145" s="120">
        <v>0</v>
      </c>
      <c r="M145" s="120">
        <v>0</v>
      </c>
      <c r="N145" s="120">
        <v>1.490007993605116</v>
      </c>
      <c r="O145" s="120">
        <v>0.30455635491606714</v>
      </c>
      <c r="P145" s="120">
        <v>60.232613908872906</v>
      </c>
      <c r="Q145" s="8" t="s">
        <v>208</v>
      </c>
      <c r="R145" s="116">
        <v>0</v>
      </c>
      <c r="S145" s="116">
        <v>0</v>
      </c>
      <c r="T145" s="116">
        <v>0</v>
      </c>
      <c r="U145" s="116">
        <v>0</v>
      </c>
      <c r="V145" s="116">
        <v>14.068584348699911</v>
      </c>
      <c r="W145" s="116">
        <v>0.74378045652731462</v>
      </c>
      <c r="X145" s="116">
        <v>0.64239828693790135</v>
      </c>
      <c r="Y145" s="116">
        <v>11.808669656203289</v>
      </c>
      <c r="Z145" s="116">
        <v>99.544103072348861</v>
      </c>
      <c r="AA145" s="116">
        <v>84.332573580418185</v>
      </c>
      <c r="AB145" s="116">
        <v>0</v>
      </c>
      <c r="AC145" s="116">
        <v>0</v>
      </c>
      <c r="AD145" s="116">
        <v>1.0729613733905579</v>
      </c>
      <c r="AE145" s="98">
        <v>19</v>
      </c>
    </row>
    <row r="146" spans="1:31">
      <c r="A146" s="8" t="s">
        <v>209</v>
      </c>
      <c r="B146" s="120">
        <v>6.6848729517929237E-2</v>
      </c>
      <c r="C146" s="120">
        <v>0</v>
      </c>
      <c r="D146" s="120">
        <v>0</v>
      </c>
      <c r="E146" s="120">
        <v>0</v>
      </c>
      <c r="F146" s="120">
        <v>14.304915696984089</v>
      </c>
      <c r="G146" s="120">
        <v>4.5268344811208747</v>
      </c>
      <c r="H146" s="120">
        <v>18.738541914034673</v>
      </c>
      <c r="I146" s="120">
        <v>1.5661363096651628</v>
      </c>
      <c r="J146" s="120">
        <v>10.068748515791974</v>
      </c>
      <c r="K146" s="120">
        <v>15.735573497981479</v>
      </c>
      <c r="L146" s="120">
        <v>0</v>
      </c>
      <c r="M146" s="120">
        <v>19.178104963191643</v>
      </c>
      <c r="N146" s="120">
        <v>1.1773925433388743</v>
      </c>
      <c r="O146" s="120">
        <v>1.2448349560674423</v>
      </c>
      <c r="P146" s="120">
        <v>10.581097126573262</v>
      </c>
      <c r="Q146" s="8" t="s">
        <v>209</v>
      </c>
      <c r="R146" s="116">
        <v>4.2628774422735338</v>
      </c>
      <c r="S146" s="116">
        <v>0</v>
      </c>
      <c r="T146" s="116">
        <v>0</v>
      </c>
      <c r="U146" s="116">
        <v>0</v>
      </c>
      <c r="V146" s="116">
        <v>21.630864238520534</v>
      </c>
      <c r="W146" s="116">
        <v>46.402622950819669</v>
      </c>
      <c r="X146" s="116">
        <v>56.880797891215082</v>
      </c>
      <c r="Y146" s="116">
        <v>93.115996967399539</v>
      </c>
      <c r="Z146" s="116">
        <v>98.696918595738154</v>
      </c>
      <c r="AA146" s="116">
        <v>97.106960950764005</v>
      </c>
      <c r="AB146" s="116">
        <v>0</v>
      </c>
      <c r="AC146" s="116">
        <v>99.153654701024024</v>
      </c>
      <c r="AD146" s="116">
        <v>9.4695441710367092</v>
      </c>
      <c r="AE146" s="98">
        <v>62</v>
      </c>
    </row>
    <row r="147" spans="1:31">
      <c r="A147" s="8" t="s">
        <v>946</v>
      </c>
      <c r="B147" s="120">
        <v>1.0887960302951163</v>
      </c>
      <c r="C147" s="120">
        <v>0</v>
      </c>
      <c r="D147" s="120">
        <v>0</v>
      </c>
      <c r="E147" s="120">
        <v>0.20867067119352312</v>
      </c>
      <c r="F147" s="120">
        <v>15.137895011752416</v>
      </c>
      <c r="G147" s="120">
        <v>14.522851919561244</v>
      </c>
      <c r="H147" s="120">
        <v>1.2713502219900756</v>
      </c>
      <c r="I147" s="120">
        <v>1.3188822146774615</v>
      </c>
      <c r="J147" s="120">
        <v>1.1752415774353618E-2</v>
      </c>
      <c r="K147" s="120">
        <v>11.537215983285451</v>
      </c>
      <c r="L147" s="120">
        <v>0</v>
      </c>
      <c r="M147" s="120">
        <v>0</v>
      </c>
      <c r="N147" s="120">
        <v>1.7106294071559156</v>
      </c>
      <c r="O147" s="120">
        <v>8.7437973361190924</v>
      </c>
      <c r="P147" s="120">
        <v>39.166361974405845</v>
      </c>
      <c r="Q147" s="8" t="s">
        <v>946</v>
      </c>
      <c r="R147" s="116">
        <v>0.19469457288878073</v>
      </c>
      <c r="S147" s="116">
        <v>0</v>
      </c>
      <c r="T147" s="116">
        <v>0</v>
      </c>
      <c r="U147" s="116">
        <v>56.946182728410513</v>
      </c>
      <c r="V147" s="116">
        <v>74.825319600434753</v>
      </c>
      <c r="W147" s="116">
        <v>3.0858869227449284</v>
      </c>
      <c r="X147" s="116">
        <v>1.4174198849630237</v>
      </c>
      <c r="Y147" s="116">
        <v>39.782178217821787</v>
      </c>
      <c r="Z147" s="116">
        <v>95.555555555555543</v>
      </c>
      <c r="AA147" s="116">
        <v>99.222214641468256</v>
      </c>
      <c r="AB147" s="116">
        <v>0</v>
      </c>
      <c r="AC147" s="116">
        <v>0</v>
      </c>
      <c r="AD147" s="116">
        <v>1.2213740458015268</v>
      </c>
      <c r="AE147" s="98">
        <v>24</v>
      </c>
    </row>
    <row r="148" spans="1:31">
      <c r="A148" s="8" t="s">
        <v>210</v>
      </c>
      <c r="B148" s="120">
        <v>0.13970425954535423</v>
      </c>
      <c r="C148" s="120">
        <v>0</v>
      </c>
      <c r="D148" s="120">
        <v>0</v>
      </c>
      <c r="E148" s="120">
        <v>0</v>
      </c>
      <c r="F148" s="120">
        <v>7.844625910395056</v>
      </c>
      <c r="G148" s="120">
        <v>4.7186051644228639</v>
      </c>
      <c r="H148" s="120">
        <v>1.8093136173030238</v>
      </c>
      <c r="I148" s="120">
        <v>5.3189141469874211E-2</v>
      </c>
      <c r="J148" s="120">
        <v>34.965129110571617</v>
      </c>
      <c r="K148" s="120">
        <v>31.488854557492829</v>
      </c>
      <c r="L148" s="120">
        <v>0</v>
      </c>
      <c r="M148" s="120">
        <v>0</v>
      </c>
      <c r="N148" s="120">
        <v>0.9031118958287353</v>
      </c>
      <c r="O148" s="120">
        <v>0.58640476715956746</v>
      </c>
      <c r="P148" s="120">
        <v>15.888324873096449</v>
      </c>
      <c r="Q148" s="8" t="s">
        <v>210</v>
      </c>
      <c r="R148" s="116">
        <v>0.15797788309636651</v>
      </c>
      <c r="S148" s="116">
        <v>0</v>
      </c>
      <c r="T148" s="116">
        <v>0</v>
      </c>
      <c r="U148" s="116">
        <v>0</v>
      </c>
      <c r="V148" s="116">
        <v>1.2829169480081024</v>
      </c>
      <c r="W148" s="116">
        <v>0.64078578110383544</v>
      </c>
      <c r="X148" s="116">
        <v>0.84166869968284941</v>
      </c>
      <c r="Y148" s="116">
        <v>56.431535269709542</v>
      </c>
      <c r="Z148" s="116">
        <v>99.793595788596647</v>
      </c>
      <c r="AA148" s="116">
        <v>89.194398497294571</v>
      </c>
      <c r="AB148" s="116">
        <v>0</v>
      </c>
      <c r="AC148" s="116">
        <v>0</v>
      </c>
      <c r="AD148" s="116">
        <v>0.51319648093841641</v>
      </c>
      <c r="AE148" s="98">
        <v>63</v>
      </c>
    </row>
    <row r="149" spans="1:31">
      <c r="A149" s="8" t="s">
        <v>211</v>
      </c>
      <c r="B149" s="120">
        <v>1.1491712707182322</v>
      </c>
      <c r="C149" s="120">
        <v>0</v>
      </c>
      <c r="D149" s="120">
        <v>0</v>
      </c>
      <c r="E149" s="120">
        <v>0.41964395334561078</v>
      </c>
      <c r="F149" s="120">
        <v>12.161694290976058</v>
      </c>
      <c r="G149" s="120">
        <v>9.8718232044198881</v>
      </c>
      <c r="H149" s="120">
        <v>1.4845917740945367</v>
      </c>
      <c r="I149" s="120">
        <v>0.86347452424800486</v>
      </c>
      <c r="J149" s="120">
        <v>0.52584407612031925</v>
      </c>
      <c r="K149" s="120">
        <v>9.3873542050337626</v>
      </c>
      <c r="L149" s="120">
        <v>0</v>
      </c>
      <c r="M149" s="120">
        <v>0</v>
      </c>
      <c r="N149" s="120">
        <v>1.4623695518723143</v>
      </c>
      <c r="O149" s="120">
        <v>1.190669122160835</v>
      </c>
      <c r="P149" s="120">
        <v>57.8378146101903</v>
      </c>
      <c r="Q149" s="8" t="s">
        <v>211</v>
      </c>
      <c r="R149" s="116">
        <v>0</v>
      </c>
      <c r="S149" s="116">
        <v>0</v>
      </c>
      <c r="T149" s="116">
        <v>0</v>
      </c>
      <c r="U149" s="116">
        <v>0.14628437682855472</v>
      </c>
      <c r="V149" s="116">
        <v>8.1407674369302541</v>
      </c>
      <c r="W149" s="116">
        <v>0.12875591193605548</v>
      </c>
      <c r="X149" s="116">
        <v>0.3886867350314257</v>
      </c>
      <c r="Y149" s="116">
        <v>8.5312100099530788E-2</v>
      </c>
      <c r="Z149" s="116">
        <v>98.785897735232325</v>
      </c>
      <c r="AA149" s="116">
        <v>91.446507978027739</v>
      </c>
      <c r="AB149" s="116">
        <v>0</v>
      </c>
      <c r="AC149" s="116">
        <v>0</v>
      </c>
      <c r="AD149" s="116">
        <v>0.65485685500797586</v>
      </c>
      <c r="AE149" s="98">
        <v>10</v>
      </c>
    </row>
    <row r="150" spans="1:31">
      <c r="A150" s="8" t="s">
        <v>947</v>
      </c>
      <c r="B150" s="120">
        <v>0.48212083847102344</v>
      </c>
      <c r="C150" s="120">
        <v>0</v>
      </c>
      <c r="D150" s="120">
        <v>0</v>
      </c>
      <c r="E150" s="120">
        <v>0.23838882038635431</v>
      </c>
      <c r="F150" s="120">
        <v>18.114673242909987</v>
      </c>
      <c r="G150" s="120">
        <v>13.959309494451293</v>
      </c>
      <c r="H150" s="120">
        <v>0</v>
      </c>
      <c r="I150" s="120">
        <v>1.5022605836415948</v>
      </c>
      <c r="J150" s="120">
        <v>0</v>
      </c>
      <c r="K150" s="120">
        <v>0.78421701602959315</v>
      </c>
      <c r="L150" s="120">
        <v>0</v>
      </c>
      <c r="M150" s="120">
        <v>0</v>
      </c>
      <c r="N150" s="120">
        <v>0</v>
      </c>
      <c r="O150" s="120">
        <v>0.1491985203452528</v>
      </c>
      <c r="P150" s="120">
        <v>61.274969173859439</v>
      </c>
      <c r="Q150" s="8" t="s">
        <v>947</v>
      </c>
      <c r="R150" s="116">
        <v>0.11261261261261261</v>
      </c>
      <c r="S150" s="116">
        <v>0</v>
      </c>
      <c r="T150" s="116">
        <v>0</v>
      </c>
      <c r="U150" s="116">
        <v>0</v>
      </c>
      <c r="V150" s="116">
        <v>64.45442788101559</v>
      </c>
      <c r="W150" s="116">
        <v>3.6804758119129644</v>
      </c>
      <c r="X150" s="116">
        <v>0</v>
      </c>
      <c r="Y150" s="116">
        <v>20.820793433652536</v>
      </c>
      <c r="Z150" s="116">
        <v>0</v>
      </c>
      <c r="AA150" s="116">
        <v>44.48938321536906</v>
      </c>
      <c r="AB150" s="116">
        <v>0</v>
      </c>
      <c r="AC150" s="116">
        <v>0</v>
      </c>
      <c r="AD150" s="116">
        <v>0</v>
      </c>
      <c r="AE150" s="98">
        <v>13</v>
      </c>
    </row>
    <row r="151" spans="1:31">
      <c r="A151" s="8" t="s">
        <v>61</v>
      </c>
      <c r="B151" s="120">
        <v>0.39473684210526316</v>
      </c>
      <c r="C151" s="120">
        <v>0</v>
      </c>
      <c r="D151" s="120">
        <v>0</v>
      </c>
      <c r="E151" s="120">
        <v>0</v>
      </c>
      <c r="F151" s="120">
        <v>43.587719298245617</v>
      </c>
      <c r="G151" s="120">
        <v>0</v>
      </c>
      <c r="H151" s="120">
        <v>4.7017543859649127</v>
      </c>
      <c r="I151" s="120">
        <v>8.5350877192982448</v>
      </c>
      <c r="J151" s="120">
        <v>0</v>
      </c>
      <c r="K151" s="120">
        <v>11.666666666666666</v>
      </c>
      <c r="L151" s="120">
        <v>3.4473684210526314</v>
      </c>
      <c r="M151" s="120">
        <v>0</v>
      </c>
      <c r="N151" s="120">
        <v>0</v>
      </c>
      <c r="O151" s="120">
        <v>14.37719298245614</v>
      </c>
      <c r="P151" s="120">
        <v>0.91228070175438603</v>
      </c>
      <c r="Q151" s="8" t="s">
        <v>61</v>
      </c>
      <c r="R151" s="116">
        <v>0</v>
      </c>
      <c r="S151" s="116">
        <v>0</v>
      </c>
      <c r="T151" s="116">
        <v>0</v>
      </c>
      <c r="U151" s="116">
        <v>0</v>
      </c>
      <c r="V151" s="116">
        <v>0.70479258960934354</v>
      </c>
      <c r="W151" s="116">
        <v>0</v>
      </c>
      <c r="X151" s="116">
        <v>21.082089552238802</v>
      </c>
      <c r="Y151" s="116">
        <v>57.656731757451183</v>
      </c>
      <c r="Z151" s="116">
        <v>0</v>
      </c>
      <c r="AA151" s="116">
        <v>37.969924812030072</v>
      </c>
      <c r="AB151" s="116">
        <v>97.455470737913487</v>
      </c>
      <c r="AC151" s="116">
        <v>0</v>
      </c>
      <c r="AD151" s="116">
        <v>0</v>
      </c>
      <c r="AE151" s="98">
        <v>14</v>
      </c>
    </row>
    <row r="152" spans="1:31">
      <c r="A152" s="8" t="s">
        <v>212</v>
      </c>
      <c r="B152" s="120">
        <v>1.321470761961016</v>
      </c>
      <c r="C152" s="120">
        <v>0</v>
      </c>
      <c r="D152" s="120">
        <v>0</v>
      </c>
      <c r="E152" s="120">
        <v>0.33549911399881865</v>
      </c>
      <c r="F152" s="120">
        <v>11.684878913171884</v>
      </c>
      <c r="G152" s="120">
        <v>1.0221500295333728</v>
      </c>
      <c r="H152" s="120">
        <v>1.68502658003544</v>
      </c>
      <c r="I152" s="120">
        <v>0.64692852923803901</v>
      </c>
      <c r="J152" s="120">
        <v>0.76181334908446552</v>
      </c>
      <c r="K152" s="120">
        <v>16.469875959834614</v>
      </c>
      <c r="L152" s="120">
        <v>0</v>
      </c>
      <c r="M152" s="120">
        <v>6.1885705847607797</v>
      </c>
      <c r="N152" s="120">
        <v>0.38777318369757829</v>
      </c>
      <c r="O152" s="120">
        <v>1.3511518015357353</v>
      </c>
      <c r="P152" s="120">
        <v>54.681482575310099</v>
      </c>
      <c r="Q152" s="8" t="s">
        <v>212</v>
      </c>
      <c r="R152" s="116">
        <v>0.20113979215554806</v>
      </c>
      <c r="S152" s="116">
        <v>0</v>
      </c>
      <c r="T152" s="116">
        <v>0</v>
      </c>
      <c r="U152" s="116">
        <v>56.426056338028175</v>
      </c>
      <c r="V152" s="116">
        <v>18.913180841652977</v>
      </c>
      <c r="W152" s="116">
        <v>85.249927766541461</v>
      </c>
      <c r="X152" s="116">
        <v>42.231180439926383</v>
      </c>
      <c r="Y152" s="116">
        <v>2.5108422734535494</v>
      </c>
      <c r="Z152" s="116">
        <v>99.980616398526834</v>
      </c>
      <c r="AA152" s="116">
        <v>81.776857281187816</v>
      </c>
      <c r="AB152" s="116">
        <v>0</v>
      </c>
      <c r="AC152" s="116">
        <v>98.797394354434616</v>
      </c>
      <c r="AD152" s="116">
        <v>3.9223153084539222</v>
      </c>
      <c r="AE152" s="98">
        <v>24</v>
      </c>
    </row>
    <row r="153" spans="1:31">
      <c r="A153" s="8" t="s">
        <v>213</v>
      </c>
      <c r="B153" s="120">
        <v>3.0317195325542574</v>
      </c>
      <c r="C153" s="120">
        <v>0</v>
      </c>
      <c r="D153" s="120">
        <v>0</v>
      </c>
      <c r="E153" s="120">
        <v>2.8380634390651086E-2</v>
      </c>
      <c r="F153" s="120">
        <v>10.393989983305509</v>
      </c>
      <c r="G153" s="120">
        <v>11.682804674457429</v>
      </c>
      <c r="H153" s="120">
        <v>0</v>
      </c>
      <c r="I153" s="120">
        <v>1.4340567612687811</v>
      </c>
      <c r="J153" s="120">
        <v>0</v>
      </c>
      <c r="K153" s="120">
        <v>0</v>
      </c>
      <c r="L153" s="120">
        <v>0</v>
      </c>
      <c r="M153" s="120">
        <v>0</v>
      </c>
      <c r="N153" s="120">
        <v>0</v>
      </c>
      <c r="O153" s="120">
        <v>2.4006677796327214</v>
      </c>
      <c r="P153" s="120">
        <v>62.131886477462444</v>
      </c>
      <c r="Q153" s="8" t="s">
        <v>213</v>
      </c>
      <c r="R153" s="116">
        <v>2</v>
      </c>
      <c r="S153" s="116">
        <v>0</v>
      </c>
      <c r="T153" s="116">
        <v>0</v>
      </c>
      <c r="U153" s="116">
        <v>0</v>
      </c>
      <c r="V153" s="116">
        <v>51.220687439768717</v>
      </c>
      <c r="W153" s="116">
        <v>0.15718776793369535</v>
      </c>
      <c r="X153" s="116">
        <v>0</v>
      </c>
      <c r="Y153" s="116">
        <v>0</v>
      </c>
      <c r="Z153" s="116">
        <v>0</v>
      </c>
      <c r="AA153" s="116">
        <v>0</v>
      </c>
      <c r="AB153" s="116">
        <v>0</v>
      </c>
      <c r="AC153" s="116">
        <v>0</v>
      </c>
      <c r="AD153" s="116">
        <v>0</v>
      </c>
      <c r="AE153" s="98">
        <v>5</v>
      </c>
    </row>
    <row r="154" spans="1:31">
      <c r="A154" s="8" t="s">
        <v>62</v>
      </c>
      <c r="B154" s="120">
        <v>3.9479795633999074E-2</v>
      </c>
      <c r="C154" s="120">
        <v>0</v>
      </c>
      <c r="D154" s="120">
        <v>0</v>
      </c>
      <c r="E154" s="120">
        <v>0.1202972596377148</v>
      </c>
      <c r="F154" s="120">
        <v>21.692986530422665</v>
      </c>
      <c r="G154" s="120">
        <v>0.70552717138875987</v>
      </c>
      <c r="H154" s="120">
        <v>2.6423594983743612</v>
      </c>
      <c r="I154" s="120">
        <v>0.21597770552717141</v>
      </c>
      <c r="J154" s="120">
        <v>0</v>
      </c>
      <c r="K154" s="120">
        <v>9.5392475615420338</v>
      </c>
      <c r="L154" s="120">
        <v>0.49651648862052949</v>
      </c>
      <c r="M154" s="120">
        <v>0</v>
      </c>
      <c r="N154" s="120">
        <v>0</v>
      </c>
      <c r="O154" s="120">
        <v>54.614955875522519</v>
      </c>
      <c r="P154" s="120">
        <v>1.7157454714352065</v>
      </c>
      <c r="Q154" s="8" t="s">
        <v>62</v>
      </c>
      <c r="R154" s="116">
        <v>0</v>
      </c>
      <c r="S154" s="116">
        <v>0</v>
      </c>
      <c r="T154" s="116">
        <v>0</v>
      </c>
      <c r="U154" s="116">
        <v>91.891891891891902</v>
      </c>
      <c r="V154" s="116">
        <v>6.6425250166063127E-2</v>
      </c>
      <c r="W154" s="116">
        <v>0.1316655694535879</v>
      </c>
      <c r="X154" s="116">
        <v>8.7888908419757425E-2</v>
      </c>
      <c r="Y154" s="116">
        <v>13.118279569892472</v>
      </c>
      <c r="Z154" s="116">
        <v>0</v>
      </c>
      <c r="AA154" s="116">
        <v>20.415814587593729</v>
      </c>
      <c r="AB154" s="116">
        <v>64.733395696913007</v>
      </c>
      <c r="AC154" s="116">
        <v>0</v>
      </c>
      <c r="AD154" s="116">
        <v>0</v>
      </c>
      <c r="AE154" s="98">
        <v>2</v>
      </c>
    </row>
    <row r="155" spans="1:31">
      <c r="A155" s="8" t="s">
        <v>159</v>
      </c>
      <c r="B155" s="120">
        <v>5.3859964093357273E-3</v>
      </c>
      <c r="C155" s="120">
        <v>0</v>
      </c>
      <c r="D155" s="120">
        <v>0</v>
      </c>
      <c r="E155" s="120">
        <v>0</v>
      </c>
      <c r="F155" s="120">
        <v>34.752244165170552</v>
      </c>
      <c r="G155" s="120">
        <v>1.926391382405745</v>
      </c>
      <c r="H155" s="120">
        <v>1.5026929982046677</v>
      </c>
      <c r="I155" s="120">
        <v>1.9748653500897665E-2</v>
      </c>
      <c r="J155" s="120">
        <v>1.9156193895870737</v>
      </c>
      <c r="K155" s="120">
        <v>40.520646319569117</v>
      </c>
      <c r="L155" s="120">
        <v>0</v>
      </c>
      <c r="M155" s="120">
        <v>0</v>
      </c>
      <c r="N155" s="120">
        <v>0</v>
      </c>
      <c r="O155" s="120">
        <v>16.093357271095151</v>
      </c>
      <c r="P155" s="120">
        <v>1.6696588868940754</v>
      </c>
      <c r="Q155" s="8" t="s">
        <v>159</v>
      </c>
      <c r="R155" s="116">
        <v>0</v>
      </c>
      <c r="S155" s="116">
        <v>0</v>
      </c>
      <c r="T155" s="116">
        <v>0</v>
      </c>
      <c r="U155" s="116">
        <v>0</v>
      </c>
      <c r="V155" s="116">
        <v>76.463294932065921</v>
      </c>
      <c r="W155" s="116">
        <v>1.6775396085740912</v>
      </c>
      <c r="X155" s="116">
        <v>4.1816009557945044</v>
      </c>
      <c r="Y155" s="116">
        <v>100</v>
      </c>
      <c r="Z155" s="116">
        <v>96.813495782567955</v>
      </c>
      <c r="AA155" s="116">
        <v>98.249889233495793</v>
      </c>
      <c r="AB155" s="116">
        <v>0</v>
      </c>
      <c r="AC155" s="116">
        <v>0</v>
      </c>
      <c r="AD155" s="116">
        <v>0</v>
      </c>
      <c r="AE155" s="98">
        <v>69</v>
      </c>
    </row>
    <row r="156" spans="1:31">
      <c r="A156" s="8" t="s">
        <v>160</v>
      </c>
      <c r="B156" s="120">
        <v>1.1323024054982818</v>
      </c>
      <c r="C156" s="120">
        <v>0</v>
      </c>
      <c r="D156" s="120">
        <v>0</v>
      </c>
      <c r="E156" s="120">
        <v>0</v>
      </c>
      <c r="F156" s="120">
        <v>32.402061855670105</v>
      </c>
      <c r="G156" s="120">
        <v>4.5378006872852232</v>
      </c>
      <c r="H156" s="120">
        <v>5.7766323024054982</v>
      </c>
      <c r="I156" s="120">
        <v>0.72680412371134029</v>
      </c>
      <c r="J156" s="120">
        <v>0</v>
      </c>
      <c r="K156" s="120">
        <v>15.714776632302405</v>
      </c>
      <c r="L156" s="120">
        <v>0</v>
      </c>
      <c r="M156" s="120">
        <v>0</v>
      </c>
      <c r="N156" s="120">
        <v>0</v>
      </c>
      <c r="O156" s="120">
        <v>8.5807560137457042</v>
      </c>
      <c r="P156" s="120">
        <v>3.1357388316151202</v>
      </c>
      <c r="Q156" s="8" t="s">
        <v>160</v>
      </c>
      <c r="R156" s="116">
        <v>0.30349013657056145</v>
      </c>
      <c r="S156" s="116">
        <v>0</v>
      </c>
      <c r="T156" s="116">
        <v>0</v>
      </c>
      <c r="U156" s="116">
        <v>0</v>
      </c>
      <c r="V156" s="116">
        <v>8.4420405133100012</v>
      </c>
      <c r="W156" s="116">
        <v>0.68156001514577813</v>
      </c>
      <c r="X156" s="116">
        <v>85.752528256989891</v>
      </c>
      <c r="Y156" s="116">
        <v>84.869976359338054</v>
      </c>
      <c r="Z156" s="116">
        <v>0</v>
      </c>
      <c r="AA156" s="116">
        <v>92.269844740870326</v>
      </c>
      <c r="AB156" s="116">
        <v>0</v>
      </c>
      <c r="AC156" s="116">
        <v>0</v>
      </c>
      <c r="AD156" s="116">
        <v>0</v>
      </c>
      <c r="AE156" s="98">
        <v>23</v>
      </c>
    </row>
    <row r="157" spans="1:31">
      <c r="A157" s="8" t="s">
        <v>948</v>
      </c>
      <c r="B157" s="120">
        <v>0.4086050240513095</v>
      </c>
      <c r="C157" s="120">
        <v>0</v>
      </c>
      <c r="D157" s="120">
        <v>0</v>
      </c>
      <c r="E157" s="120">
        <v>0</v>
      </c>
      <c r="F157" s="120">
        <v>14.377605558524852</v>
      </c>
      <c r="G157" s="120">
        <v>4.647781934794228</v>
      </c>
      <c r="H157" s="120">
        <v>1.9535008017103153</v>
      </c>
      <c r="I157" s="120">
        <v>0.33083912346338862</v>
      </c>
      <c r="J157" s="120">
        <v>0.21459112773917688</v>
      </c>
      <c r="K157" s="120">
        <v>9.747461250668092</v>
      </c>
      <c r="L157" s="120">
        <v>1.1133083912346338</v>
      </c>
      <c r="M157" s="120">
        <v>0</v>
      </c>
      <c r="N157" s="120">
        <v>0.27632282202031</v>
      </c>
      <c r="O157" s="120">
        <v>57.794227685729545</v>
      </c>
      <c r="P157" s="120">
        <v>1.0900587920897915</v>
      </c>
      <c r="Q157" s="8" t="s">
        <v>948</v>
      </c>
      <c r="R157" s="116">
        <v>0.19620667102681491</v>
      </c>
      <c r="S157" s="116">
        <v>0</v>
      </c>
      <c r="T157" s="116">
        <v>0</v>
      </c>
      <c r="U157" s="116">
        <v>0</v>
      </c>
      <c r="V157" s="116">
        <v>1.215590788275311</v>
      </c>
      <c r="W157" s="116">
        <v>22.527598896044161</v>
      </c>
      <c r="X157" s="116">
        <v>9.3570451436388513</v>
      </c>
      <c r="Y157" s="116">
        <v>83.925686591276246</v>
      </c>
      <c r="Z157" s="116">
        <v>30.012453300124537</v>
      </c>
      <c r="AA157" s="116">
        <v>59.525702535983548</v>
      </c>
      <c r="AB157" s="116">
        <v>99.231877100336078</v>
      </c>
      <c r="AC157" s="116">
        <v>0</v>
      </c>
      <c r="AD157" s="116">
        <v>0.67698259187620902</v>
      </c>
      <c r="AE157" s="98">
        <v>9</v>
      </c>
    </row>
    <row r="158" spans="1:31">
      <c r="A158" s="8" t="s">
        <v>63</v>
      </c>
      <c r="B158" s="120">
        <v>1.6049382716049384E-2</v>
      </c>
      <c r="C158" s="120">
        <v>0</v>
      </c>
      <c r="D158" s="120">
        <v>0</v>
      </c>
      <c r="E158" s="120">
        <v>0</v>
      </c>
      <c r="F158" s="120">
        <v>41.466666666666669</v>
      </c>
      <c r="G158" s="120">
        <v>0.17407407407407405</v>
      </c>
      <c r="H158" s="120">
        <v>4.9135802469135799</v>
      </c>
      <c r="I158" s="120">
        <v>0.56296296296296289</v>
      </c>
      <c r="J158" s="120">
        <v>0</v>
      </c>
      <c r="K158" s="120">
        <v>11.985185185185184</v>
      </c>
      <c r="L158" s="120">
        <v>0.16913580246913582</v>
      </c>
      <c r="M158" s="120">
        <v>0</v>
      </c>
      <c r="N158" s="120">
        <v>0</v>
      </c>
      <c r="O158" s="120">
        <v>28.298765432098765</v>
      </c>
      <c r="P158" s="120">
        <v>0.79999999999999993</v>
      </c>
      <c r="Q158" s="8" t="s">
        <v>63</v>
      </c>
      <c r="R158" s="116">
        <v>0</v>
      </c>
      <c r="S158" s="116">
        <v>0</v>
      </c>
      <c r="T158" s="116">
        <v>0</v>
      </c>
      <c r="U158" s="116">
        <v>0</v>
      </c>
      <c r="V158" s="116">
        <v>0.25306657139454569</v>
      </c>
      <c r="W158" s="116">
        <v>0</v>
      </c>
      <c r="X158" s="116">
        <v>1.4321608040201006</v>
      </c>
      <c r="Y158" s="116">
        <v>81.798245614035096</v>
      </c>
      <c r="Z158" s="116">
        <v>0</v>
      </c>
      <c r="AA158" s="116">
        <v>76.67902760609806</v>
      </c>
      <c r="AB158" s="116">
        <v>58.394160583941598</v>
      </c>
      <c r="AC158" s="116">
        <v>0</v>
      </c>
      <c r="AD158" s="116">
        <v>0</v>
      </c>
      <c r="AE158" s="98">
        <v>10</v>
      </c>
    </row>
    <row r="159" spans="1:31">
      <c r="A159" s="8" t="s">
        <v>161</v>
      </c>
      <c r="B159" s="120">
        <v>0.1906816220880069</v>
      </c>
      <c r="C159" s="120">
        <v>0</v>
      </c>
      <c r="D159" s="120">
        <v>0</v>
      </c>
      <c r="E159" s="120">
        <v>0</v>
      </c>
      <c r="F159" s="120">
        <v>22.192407247627262</v>
      </c>
      <c r="G159" s="120">
        <v>1.8464193270060394</v>
      </c>
      <c r="H159" s="120">
        <v>1.0163934426229508</v>
      </c>
      <c r="I159" s="120">
        <v>0.52631578947368418</v>
      </c>
      <c r="J159" s="120">
        <v>4.3891285591026747</v>
      </c>
      <c r="K159" s="120">
        <v>16.839516824849007</v>
      </c>
      <c r="L159" s="120">
        <v>0</v>
      </c>
      <c r="M159" s="120">
        <v>0</v>
      </c>
      <c r="N159" s="120">
        <v>0</v>
      </c>
      <c r="O159" s="120">
        <v>42.933563416738558</v>
      </c>
      <c r="P159" s="120">
        <v>1.5133735979292493</v>
      </c>
      <c r="Q159" s="8" t="s">
        <v>161</v>
      </c>
      <c r="R159" s="116">
        <v>0</v>
      </c>
      <c r="S159" s="116">
        <v>0</v>
      </c>
      <c r="T159" s="116">
        <v>0</v>
      </c>
      <c r="U159" s="116">
        <v>0</v>
      </c>
      <c r="V159" s="116">
        <v>1.753431048559543</v>
      </c>
      <c r="W159" s="116">
        <v>3.6448598130841128</v>
      </c>
      <c r="X159" s="116">
        <v>68.590831918505941</v>
      </c>
      <c r="Y159" s="116">
        <v>88.688524590163937</v>
      </c>
      <c r="Z159" s="116">
        <v>99.3906034991154</v>
      </c>
      <c r="AA159" s="116">
        <v>91.007839319567566</v>
      </c>
      <c r="AB159" s="116">
        <v>0</v>
      </c>
      <c r="AC159" s="116">
        <v>0</v>
      </c>
      <c r="AD159" s="116">
        <v>0</v>
      </c>
      <c r="AE159" s="98">
        <v>21</v>
      </c>
    </row>
    <row r="160" spans="1:31">
      <c r="A160" s="8" t="s">
        <v>162</v>
      </c>
      <c r="B160" s="120">
        <v>0.19461077844311378</v>
      </c>
      <c r="C160" s="120">
        <v>0</v>
      </c>
      <c r="D160" s="120">
        <v>0</v>
      </c>
      <c r="E160" s="120">
        <v>0</v>
      </c>
      <c r="F160" s="120">
        <v>31.724550898203592</v>
      </c>
      <c r="G160" s="120">
        <v>0.93113772455089816</v>
      </c>
      <c r="H160" s="120">
        <v>4.158682634730539</v>
      </c>
      <c r="I160" s="120">
        <v>0.85628742514970058</v>
      </c>
      <c r="J160" s="120">
        <v>0</v>
      </c>
      <c r="K160" s="120">
        <v>16.185628742514972</v>
      </c>
      <c r="L160" s="120">
        <v>0.16167664670658682</v>
      </c>
      <c r="M160" s="120">
        <v>0</v>
      </c>
      <c r="N160" s="120">
        <v>0</v>
      </c>
      <c r="O160" s="120">
        <v>38.029940119760475</v>
      </c>
      <c r="P160" s="120">
        <v>2.2365269461077846</v>
      </c>
      <c r="Q160" s="8" t="s">
        <v>162</v>
      </c>
      <c r="R160" s="116">
        <v>1.5384615384615383</v>
      </c>
      <c r="S160" s="116">
        <v>0</v>
      </c>
      <c r="T160" s="116">
        <v>0</v>
      </c>
      <c r="U160" s="116">
        <v>0</v>
      </c>
      <c r="V160" s="116">
        <v>0.60400151000377511</v>
      </c>
      <c r="W160" s="116">
        <v>0.64308681672025736</v>
      </c>
      <c r="X160" s="116">
        <v>0.50395968322534201</v>
      </c>
      <c r="Y160" s="116">
        <v>93.35664335664336</v>
      </c>
      <c r="Z160" s="116">
        <v>0</v>
      </c>
      <c r="AA160" s="116">
        <v>87.199408065112834</v>
      </c>
      <c r="AB160" s="116">
        <v>94.444444444444443</v>
      </c>
      <c r="AC160" s="116">
        <v>0</v>
      </c>
      <c r="AD160" s="116">
        <v>0</v>
      </c>
      <c r="AE160" s="98">
        <v>15</v>
      </c>
    </row>
    <row r="161" spans="1:31">
      <c r="A161" s="8" t="s">
        <v>163</v>
      </c>
      <c r="B161" s="120">
        <v>0.38556505223171894</v>
      </c>
      <c r="C161" s="120">
        <v>0</v>
      </c>
      <c r="D161" s="120">
        <v>0</v>
      </c>
      <c r="E161" s="120">
        <v>1.1633428300094966E-2</v>
      </c>
      <c r="F161" s="120">
        <v>10.221747388414055</v>
      </c>
      <c r="G161" s="120">
        <v>0.66049382716049376</v>
      </c>
      <c r="H161" s="120">
        <v>2.3846153846153846</v>
      </c>
      <c r="I161" s="120">
        <v>0.66381766381766383</v>
      </c>
      <c r="J161" s="120">
        <v>7.2305318138651469</v>
      </c>
      <c r="K161" s="120">
        <v>12.613010446343779</v>
      </c>
      <c r="L161" s="120">
        <v>0</v>
      </c>
      <c r="M161" s="120">
        <v>0</v>
      </c>
      <c r="N161" s="120">
        <v>1.3314339981006647</v>
      </c>
      <c r="O161" s="120">
        <v>59.615622032288705</v>
      </c>
      <c r="P161" s="120">
        <v>0.53774928774928776</v>
      </c>
      <c r="Q161" s="8" t="s">
        <v>163</v>
      </c>
      <c r="R161" s="116">
        <v>0.21723388848660388</v>
      </c>
      <c r="S161" s="116">
        <v>0</v>
      </c>
      <c r="T161" s="116">
        <v>0</v>
      </c>
      <c r="U161" s="116">
        <v>0</v>
      </c>
      <c r="V161" s="116">
        <v>4.4130626654898496E-2</v>
      </c>
      <c r="W161" s="116">
        <v>12.001463593121112</v>
      </c>
      <c r="X161" s="116">
        <v>10.583432895260854</v>
      </c>
      <c r="Y161" s="116">
        <v>7.1530758226037189E-2</v>
      </c>
      <c r="Z161" s="116">
        <v>84.554260384173361</v>
      </c>
      <c r="AA161" s="116">
        <v>18.394006701050333</v>
      </c>
      <c r="AB161" s="116">
        <v>0</v>
      </c>
      <c r="AC161" s="116">
        <v>0</v>
      </c>
      <c r="AD161" s="116">
        <v>1.783166904422254E-2</v>
      </c>
      <c r="AE161" s="98">
        <v>9</v>
      </c>
    </row>
    <row r="162" spans="1:31">
      <c r="A162" s="8" t="s">
        <v>164</v>
      </c>
      <c r="B162" s="120">
        <v>0.95581395348837206</v>
      </c>
      <c r="C162" s="120">
        <v>0</v>
      </c>
      <c r="D162" s="120">
        <v>0</v>
      </c>
      <c r="E162" s="120">
        <v>0</v>
      </c>
      <c r="F162" s="120">
        <v>16.138372093023257</v>
      </c>
      <c r="G162" s="120">
        <v>0.6</v>
      </c>
      <c r="H162" s="120">
        <v>1.0209302325581395</v>
      </c>
      <c r="I162" s="120">
        <v>0.77441860465116275</v>
      </c>
      <c r="J162" s="120">
        <v>0.79069767441860461</v>
      </c>
      <c r="K162" s="120">
        <v>28.051162790697674</v>
      </c>
      <c r="L162" s="120">
        <v>0</v>
      </c>
      <c r="M162" s="120">
        <v>0</v>
      </c>
      <c r="N162" s="120">
        <v>2.5581395348837209E-2</v>
      </c>
      <c r="O162" s="120">
        <v>43.973255813953486</v>
      </c>
      <c r="P162" s="120">
        <v>1.5151162790697672</v>
      </c>
      <c r="Q162" s="8" t="s">
        <v>164</v>
      </c>
      <c r="R162" s="116">
        <v>1.6229712858926344</v>
      </c>
      <c r="S162" s="116">
        <v>0</v>
      </c>
      <c r="T162" s="116">
        <v>0</v>
      </c>
      <c r="U162" s="116">
        <v>0</v>
      </c>
      <c r="V162" s="116">
        <v>3.0982059226169025</v>
      </c>
      <c r="W162" s="116">
        <v>1.7441860465116279</v>
      </c>
      <c r="X162" s="116">
        <v>61.275626423690213</v>
      </c>
      <c r="Y162" s="116">
        <v>86.336336336336345</v>
      </c>
      <c r="Z162" s="116">
        <v>95.588235294117652</v>
      </c>
      <c r="AA162" s="116">
        <v>81.081081081081081</v>
      </c>
      <c r="AB162" s="116">
        <v>0</v>
      </c>
      <c r="AC162" s="116">
        <v>0</v>
      </c>
      <c r="AD162" s="116">
        <v>0</v>
      </c>
      <c r="AE162" s="98">
        <v>26</v>
      </c>
    </row>
    <row r="163" spans="1:31">
      <c r="A163" s="8" t="s">
        <v>214</v>
      </c>
      <c r="B163" s="120">
        <v>14.180195865070727</v>
      </c>
      <c r="C163" s="120">
        <v>0</v>
      </c>
      <c r="D163" s="120">
        <v>0</v>
      </c>
      <c r="E163" s="120">
        <v>0.91577801958650695</v>
      </c>
      <c r="F163" s="120">
        <v>20.35495103373232</v>
      </c>
      <c r="G163" s="120">
        <v>3.6206746463547339</v>
      </c>
      <c r="H163" s="120">
        <v>2.8278563656147986</v>
      </c>
      <c r="I163" s="120">
        <v>1.1349292709466812</v>
      </c>
      <c r="J163" s="120">
        <v>8.8933623503808477</v>
      </c>
      <c r="K163" s="120">
        <v>23.897062023939064</v>
      </c>
      <c r="L163" s="120">
        <v>0</v>
      </c>
      <c r="M163" s="120">
        <v>0.27334058759521218</v>
      </c>
      <c r="N163" s="120">
        <v>7.1817192600652884E-3</v>
      </c>
      <c r="O163" s="120">
        <v>11.801305767138194</v>
      </c>
      <c r="P163" s="120">
        <v>3.3342763873775842</v>
      </c>
      <c r="Q163" s="8" t="s">
        <v>214</v>
      </c>
      <c r="R163" s="116">
        <v>4.1437735964885362E-2</v>
      </c>
      <c r="S163" s="116">
        <v>0</v>
      </c>
      <c r="T163" s="116">
        <v>0</v>
      </c>
      <c r="U163" s="116">
        <v>65.304182509505708</v>
      </c>
      <c r="V163" s="116">
        <v>4.5407405031486885</v>
      </c>
      <c r="W163" s="116">
        <v>6.611768948728737E-2</v>
      </c>
      <c r="X163" s="116">
        <v>4.140372479605972</v>
      </c>
      <c r="Y163" s="116">
        <v>29.683604985618413</v>
      </c>
      <c r="Z163" s="116">
        <v>98.893919001590604</v>
      </c>
      <c r="AA163" s="116">
        <v>14.665731692879328</v>
      </c>
      <c r="AB163" s="116">
        <v>0</v>
      </c>
      <c r="AC163" s="116">
        <v>94.108280254777071</v>
      </c>
      <c r="AD163" s="116">
        <v>0</v>
      </c>
      <c r="AE163" s="98">
        <v>15</v>
      </c>
    </row>
    <row r="164" spans="1:31">
      <c r="A164" s="8" t="s">
        <v>287</v>
      </c>
      <c r="B164" s="120">
        <v>6.8027210884353739E-3</v>
      </c>
      <c r="C164" s="120">
        <v>0</v>
      </c>
      <c r="D164" s="120">
        <v>0</v>
      </c>
      <c r="E164" s="120">
        <v>0</v>
      </c>
      <c r="F164" s="120">
        <v>8.8925170068027217</v>
      </c>
      <c r="G164" s="120">
        <v>2.9020408163265303</v>
      </c>
      <c r="H164" s="120">
        <v>3.7918367346938777</v>
      </c>
      <c r="I164" s="120">
        <v>0.38231292517006804</v>
      </c>
      <c r="J164" s="120">
        <v>41.564625850340136</v>
      </c>
      <c r="K164" s="120">
        <v>10.370068027210884</v>
      </c>
      <c r="L164" s="120">
        <v>0</v>
      </c>
      <c r="M164" s="120">
        <v>0</v>
      </c>
      <c r="N164" s="120">
        <v>0</v>
      </c>
      <c r="O164" s="120">
        <v>30.646258503401359</v>
      </c>
      <c r="P164" s="120">
        <v>2.4489795918367346E-2</v>
      </c>
      <c r="Q164" s="8" t="s">
        <v>287</v>
      </c>
      <c r="R164" s="116">
        <v>0</v>
      </c>
      <c r="S164" s="116">
        <v>0</v>
      </c>
      <c r="T164" s="116">
        <v>0</v>
      </c>
      <c r="U164" s="116">
        <v>0</v>
      </c>
      <c r="V164" s="116">
        <v>22.597919216646268</v>
      </c>
      <c r="W164" s="116">
        <v>79.887482419127991</v>
      </c>
      <c r="X164" s="116">
        <v>75.618945102260497</v>
      </c>
      <c r="Y164" s="116">
        <v>82.740213523131672</v>
      </c>
      <c r="Z164" s="116">
        <v>99.793780687397714</v>
      </c>
      <c r="AA164" s="116">
        <v>97.080818682760437</v>
      </c>
      <c r="AB164" s="116">
        <v>0</v>
      </c>
      <c r="AC164" s="116">
        <v>0</v>
      </c>
      <c r="AD164" s="116">
        <v>0</v>
      </c>
      <c r="AE164" s="98">
        <v>59</v>
      </c>
    </row>
    <row r="165" spans="1:31">
      <c r="A165" s="8" t="s">
        <v>64</v>
      </c>
      <c r="B165" s="120">
        <v>2.6726835138387486</v>
      </c>
      <c r="C165" s="120">
        <v>0</v>
      </c>
      <c r="D165" s="120">
        <v>0</v>
      </c>
      <c r="E165" s="120">
        <v>0</v>
      </c>
      <c r="F165" s="120">
        <v>24.29121540312876</v>
      </c>
      <c r="G165" s="120">
        <v>3.8892900120336944</v>
      </c>
      <c r="H165" s="120">
        <v>6.8194945848375461</v>
      </c>
      <c r="I165" s="120">
        <v>0.45367027677496991</v>
      </c>
      <c r="J165" s="120">
        <v>0</v>
      </c>
      <c r="K165" s="120">
        <v>4.1600481347773766</v>
      </c>
      <c r="L165" s="120">
        <v>0</v>
      </c>
      <c r="M165" s="120">
        <v>0</v>
      </c>
      <c r="N165" s="120">
        <v>0</v>
      </c>
      <c r="O165" s="120">
        <v>1.381468110709988</v>
      </c>
      <c r="P165" s="120">
        <v>4.196149217809868</v>
      </c>
      <c r="Q165" s="8" t="s">
        <v>64</v>
      </c>
      <c r="R165" s="116">
        <v>0</v>
      </c>
      <c r="S165" s="116">
        <v>0</v>
      </c>
      <c r="T165" s="116">
        <v>0</v>
      </c>
      <c r="U165" s="116">
        <v>0</v>
      </c>
      <c r="V165" s="116">
        <v>7.9262855444367383E-2</v>
      </c>
      <c r="W165" s="116">
        <v>0.12376237623762376</v>
      </c>
      <c r="X165" s="116">
        <v>82.512793365096158</v>
      </c>
      <c r="Y165" s="116">
        <v>22.811671087533156</v>
      </c>
      <c r="Z165" s="116">
        <v>0</v>
      </c>
      <c r="AA165" s="116">
        <v>34.856812264969626</v>
      </c>
      <c r="AB165" s="116">
        <v>0</v>
      </c>
      <c r="AC165" s="116">
        <v>0</v>
      </c>
      <c r="AD165" s="116">
        <v>0</v>
      </c>
      <c r="AE165" s="98">
        <v>7</v>
      </c>
    </row>
    <row r="166" spans="1:31">
      <c r="A166" s="8" t="s">
        <v>65</v>
      </c>
      <c r="B166" s="120">
        <v>2.7637362637362637</v>
      </c>
      <c r="C166" s="120">
        <v>0.85164835164835173</v>
      </c>
      <c r="D166" s="120">
        <v>4.3901098901098905</v>
      </c>
      <c r="E166" s="120">
        <v>0</v>
      </c>
      <c r="F166" s="120">
        <v>16.901098901098901</v>
      </c>
      <c r="G166" s="120">
        <v>0.5494505494505495</v>
      </c>
      <c r="H166" s="120">
        <v>0.53296703296703296</v>
      </c>
      <c r="I166" s="120">
        <v>0</v>
      </c>
      <c r="J166" s="120">
        <v>0</v>
      </c>
      <c r="K166" s="120">
        <v>1.4615384615384617</v>
      </c>
      <c r="L166" s="120">
        <v>7.2582417582417582</v>
      </c>
      <c r="M166" s="120">
        <v>0</v>
      </c>
      <c r="N166" s="120">
        <v>0</v>
      </c>
      <c r="O166" s="120">
        <v>1.7142857142857142</v>
      </c>
      <c r="P166" s="120">
        <v>18.637362637362639</v>
      </c>
      <c r="Q166" s="8" t="s">
        <v>65</v>
      </c>
      <c r="R166" s="116">
        <v>0.59642147117296218</v>
      </c>
      <c r="S166" s="116">
        <v>65.806451612903231</v>
      </c>
      <c r="T166" s="116">
        <v>0</v>
      </c>
      <c r="U166" s="116">
        <v>0</v>
      </c>
      <c r="V166" s="116">
        <v>7.8904991948470213</v>
      </c>
      <c r="W166" s="116">
        <v>0</v>
      </c>
      <c r="X166" s="116">
        <v>0</v>
      </c>
      <c r="Y166" s="116">
        <v>0</v>
      </c>
      <c r="Z166" s="116">
        <v>0</v>
      </c>
      <c r="AA166" s="116">
        <v>44.73684210526315</v>
      </c>
      <c r="AB166" s="116">
        <v>86.828160484481458</v>
      </c>
      <c r="AC166" s="116">
        <v>0</v>
      </c>
      <c r="AD166" s="116">
        <v>0</v>
      </c>
      <c r="AE166" s="98">
        <v>8</v>
      </c>
    </row>
    <row r="167" spans="1:31">
      <c r="A167" s="8" t="s">
        <v>66</v>
      </c>
      <c r="B167" s="120">
        <v>0.67077122488658447</v>
      </c>
      <c r="C167" s="120">
        <v>0</v>
      </c>
      <c r="D167" s="120">
        <v>0</v>
      </c>
      <c r="E167" s="120">
        <v>0</v>
      </c>
      <c r="F167" s="120">
        <v>13.298768632534026</v>
      </c>
      <c r="G167" s="120">
        <v>0.40440699935191182</v>
      </c>
      <c r="H167" s="120">
        <v>3.4711600777705769</v>
      </c>
      <c r="I167" s="120">
        <v>1.440699935191186</v>
      </c>
      <c r="J167" s="120">
        <v>0</v>
      </c>
      <c r="K167" s="120">
        <v>8.1036941023979256</v>
      </c>
      <c r="L167" s="120">
        <v>2.8003888528839926</v>
      </c>
      <c r="M167" s="120">
        <v>0</v>
      </c>
      <c r="N167" s="120">
        <v>0</v>
      </c>
      <c r="O167" s="120">
        <v>54.061568373298769</v>
      </c>
      <c r="P167" s="120">
        <v>1.0207388204795853</v>
      </c>
      <c r="Q167" s="8" t="s">
        <v>66</v>
      </c>
      <c r="R167" s="116">
        <v>1.1956521739130435</v>
      </c>
      <c r="S167" s="116">
        <v>0</v>
      </c>
      <c r="T167" s="116">
        <v>0</v>
      </c>
      <c r="U167" s="116">
        <v>0</v>
      </c>
      <c r="V167" s="116">
        <v>0.27779131536624591</v>
      </c>
      <c r="W167" s="116">
        <v>0.64102564102564097</v>
      </c>
      <c r="X167" s="116">
        <v>0.13069454817027634</v>
      </c>
      <c r="Y167" s="116">
        <v>69.140800719748086</v>
      </c>
      <c r="Z167" s="116">
        <v>0</v>
      </c>
      <c r="AA167" s="116">
        <v>45.625399872040944</v>
      </c>
      <c r="AB167" s="116">
        <v>89.377458921545923</v>
      </c>
      <c r="AC167" s="116">
        <v>0</v>
      </c>
      <c r="AD167" s="116">
        <v>0</v>
      </c>
      <c r="AE167" s="98">
        <v>7</v>
      </c>
    </row>
    <row r="168" spans="1:31">
      <c r="A168" s="8" t="s">
        <v>67</v>
      </c>
      <c r="B168" s="120">
        <v>0.46821120689655177</v>
      </c>
      <c r="C168" s="120">
        <v>0</v>
      </c>
      <c r="D168" s="120">
        <v>1.5533405172413792</v>
      </c>
      <c r="E168" s="120">
        <v>0</v>
      </c>
      <c r="F168" s="120">
        <v>15.989224137931036</v>
      </c>
      <c r="G168" s="120">
        <v>1.5344827586206897</v>
      </c>
      <c r="H168" s="120">
        <v>12.75053879310345</v>
      </c>
      <c r="I168" s="120">
        <v>0.59590517241379315</v>
      </c>
      <c r="J168" s="120">
        <v>0</v>
      </c>
      <c r="K168" s="120">
        <v>8.2570043103448274</v>
      </c>
      <c r="L168" s="120">
        <v>1.3119612068965518</v>
      </c>
      <c r="M168" s="120">
        <v>0</v>
      </c>
      <c r="N168" s="120">
        <v>0</v>
      </c>
      <c r="O168" s="120">
        <v>49.661637931034484</v>
      </c>
      <c r="P168" s="120">
        <v>1.2338362068965518</v>
      </c>
      <c r="Q168" s="8" t="s">
        <v>67</v>
      </c>
      <c r="R168" s="116">
        <v>0.45523520485584218</v>
      </c>
      <c r="S168" s="116">
        <v>0</v>
      </c>
      <c r="T168" s="116">
        <v>0.17343045438779053</v>
      </c>
      <c r="U168" s="116">
        <v>0</v>
      </c>
      <c r="V168" s="116">
        <v>2.9282922226715193</v>
      </c>
      <c r="W168" s="116">
        <v>7.1980337078651671</v>
      </c>
      <c r="X168" s="116">
        <v>62.826959645045434</v>
      </c>
      <c r="Y168" s="116">
        <v>74.773960216998177</v>
      </c>
      <c r="Z168" s="116">
        <v>0</v>
      </c>
      <c r="AA168" s="116">
        <v>85.755301794453501</v>
      </c>
      <c r="AB168" s="116">
        <v>84.147843942505119</v>
      </c>
      <c r="AC168" s="116">
        <v>0</v>
      </c>
      <c r="AD168" s="116">
        <v>0</v>
      </c>
      <c r="AE168" s="98">
        <v>17</v>
      </c>
    </row>
    <row r="169" spans="1:31">
      <c r="A169" s="8" t="s">
        <v>215</v>
      </c>
      <c r="B169" s="120">
        <v>0</v>
      </c>
      <c r="C169" s="120">
        <v>0</v>
      </c>
      <c r="D169" s="120">
        <v>0</v>
      </c>
      <c r="E169" s="120">
        <v>0.71920668058455117</v>
      </c>
      <c r="F169" s="120">
        <v>12.620041753653444</v>
      </c>
      <c r="G169" s="120">
        <v>8.1805845511482271</v>
      </c>
      <c r="H169" s="120">
        <v>0</v>
      </c>
      <c r="I169" s="120">
        <v>1.1388308977035491</v>
      </c>
      <c r="J169" s="120">
        <v>0</v>
      </c>
      <c r="K169" s="120">
        <v>8.0949895615866403</v>
      </c>
      <c r="L169" s="120">
        <v>0</v>
      </c>
      <c r="M169" s="120">
        <v>8.3507306889352817E-2</v>
      </c>
      <c r="N169" s="120">
        <v>1.3068893528183716</v>
      </c>
      <c r="O169" s="120">
        <v>4.3966597077244254</v>
      </c>
      <c r="P169" s="120">
        <v>60.647181628392481</v>
      </c>
      <c r="Q169" s="8" t="s">
        <v>215</v>
      </c>
      <c r="R169" s="116">
        <v>0</v>
      </c>
      <c r="S169" s="116">
        <v>0</v>
      </c>
      <c r="T169" s="116">
        <v>0</v>
      </c>
      <c r="U169" s="116">
        <v>44.847605224963715</v>
      </c>
      <c r="V169" s="116">
        <v>12.749269920734251</v>
      </c>
      <c r="W169" s="116">
        <v>0.26038276266111182</v>
      </c>
      <c r="X169" s="116">
        <v>0</v>
      </c>
      <c r="Y169" s="116">
        <v>34.922089825847848</v>
      </c>
      <c r="Z169" s="116">
        <v>0</v>
      </c>
      <c r="AA169" s="116">
        <v>83.687943262411352</v>
      </c>
      <c r="AB169" s="116">
        <v>0</v>
      </c>
      <c r="AC169" s="116">
        <v>95</v>
      </c>
      <c r="AD169" s="116">
        <v>2.3162939297124598</v>
      </c>
      <c r="AE169" s="98">
        <v>9</v>
      </c>
    </row>
    <row r="170" spans="1:31">
      <c r="A170" s="8" t="s">
        <v>68</v>
      </c>
      <c r="B170" s="120">
        <v>2.0769700671960906E-2</v>
      </c>
      <c r="C170" s="120">
        <v>0</v>
      </c>
      <c r="D170" s="120">
        <v>0</v>
      </c>
      <c r="E170" s="120">
        <v>0</v>
      </c>
      <c r="F170" s="120">
        <v>26.690897984117289</v>
      </c>
      <c r="G170" s="120">
        <v>0.69456322541233961</v>
      </c>
      <c r="H170" s="120">
        <v>2.3811850946853999</v>
      </c>
      <c r="I170" s="120">
        <v>0.36408063530849116</v>
      </c>
      <c r="J170" s="120">
        <v>0</v>
      </c>
      <c r="K170" s="120">
        <v>9.4227244960293213</v>
      </c>
      <c r="L170" s="120">
        <v>0.12706169822846669</v>
      </c>
      <c r="M170" s="120">
        <v>0</v>
      </c>
      <c r="N170" s="120">
        <v>0</v>
      </c>
      <c r="O170" s="120">
        <v>46.170433720219911</v>
      </c>
      <c r="P170" s="120">
        <v>3.6432498472816128</v>
      </c>
      <c r="Q170" s="8" t="s">
        <v>68</v>
      </c>
      <c r="R170" s="116">
        <v>0</v>
      </c>
      <c r="S170" s="116">
        <v>0</v>
      </c>
      <c r="T170" s="116">
        <v>0</v>
      </c>
      <c r="U170" s="116">
        <v>0</v>
      </c>
      <c r="V170" s="116">
        <v>0.13503307165907583</v>
      </c>
      <c r="W170" s="116">
        <v>0.17590149516270889</v>
      </c>
      <c r="X170" s="116">
        <v>0.15392508978963571</v>
      </c>
      <c r="Y170" s="116">
        <v>0</v>
      </c>
      <c r="Z170" s="116">
        <v>0</v>
      </c>
      <c r="AA170" s="116">
        <v>71.688816855753643</v>
      </c>
      <c r="AB170" s="116">
        <v>100</v>
      </c>
      <c r="AC170" s="116">
        <v>0</v>
      </c>
      <c r="AD170" s="116">
        <v>0</v>
      </c>
      <c r="AE170" s="98">
        <v>7</v>
      </c>
    </row>
    <row r="171" spans="1:31">
      <c r="A171" s="8" t="s">
        <v>165</v>
      </c>
      <c r="B171" s="120">
        <v>1.062573789846517E-2</v>
      </c>
      <c r="C171" s="120">
        <v>0</v>
      </c>
      <c r="D171" s="120">
        <v>0</v>
      </c>
      <c r="E171" s="120">
        <v>0.11097992916174733</v>
      </c>
      <c r="F171" s="120">
        <v>38.238488783943332</v>
      </c>
      <c r="G171" s="120">
        <v>1.1735537190082646</v>
      </c>
      <c r="H171" s="120">
        <v>0.73317591499409673</v>
      </c>
      <c r="I171" s="120">
        <v>0.30224321133412041</v>
      </c>
      <c r="J171" s="120">
        <v>0</v>
      </c>
      <c r="K171" s="120">
        <v>17.426210153482881</v>
      </c>
      <c r="L171" s="120">
        <v>0</v>
      </c>
      <c r="M171" s="120">
        <v>0</v>
      </c>
      <c r="N171" s="120">
        <v>0</v>
      </c>
      <c r="O171" s="120">
        <v>23.97638724911452</v>
      </c>
      <c r="P171" s="120">
        <v>2.9657615112160571</v>
      </c>
      <c r="Q171" s="8" t="s">
        <v>165</v>
      </c>
      <c r="R171" s="116">
        <v>0</v>
      </c>
      <c r="S171" s="116">
        <v>0</v>
      </c>
      <c r="T171" s="116">
        <v>0</v>
      </c>
      <c r="U171" s="116">
        <v>98.936170212765973</v>
      </c>
      <c r="V171" s="116">
        <v>4.3936025688526614</v>
      </c>
      <c r="W171" s="116">
        <v>45.674044265593565</v>
      </c>
      <c r="X171" s="116">
        <v>97.745571658615134</v>
      </c>
      <c r="Y171" s="116">
        <v>96.875</v>
      </c>
      <c r="Z171" s="116">
        <v>0</v>
      </c>
      <c r="AA171" s="116">
        <v>96.626016260162601</v>
      </c>
      <c r="AB171" s="116">
        <v>0</v>
      </c>
      <c r="AC171" s="116">
        <v>0</v>
      </c>
      <c r="AD171" s="116">
        <v>0</v>
      </c>
      <c r="AE171" s="98">
        <v>20</v>
      </c>
    </row>
    <row r="172" spans="1:31">
      <c r="A172" s="8" t="s">
        <v>993</v>
      </c>
      <c r="B172" s="120">
        <v>0.35540069686411146</v>
      </c>
      <c r="C172" s="120">
        <v>0</v>
      </c>
      <c r="D172" s="120">
        <v>0</v>
      </c>
      <c r="E172" s="120">
        <v>0</v>
      </c>
      <c r="F172" s="120">
        <v>27.355400696864113</v>
      </c>
      <c r="G172" s="120">
        <v>1.1149825783972125</v>
      </c>
      <c r="H172" s="120">
        <v>3.5975609756097557</v>
      </c>
      <c r="I172" s="120">
        <v>4.0209059233449471</v>
      </c>
      <c r="J172" s="120">
        <v>12.355400696864113</v>
      </c>
      <c r="K172" s="120">
        <v>15.94425087108014</v>
      </c>
      <c r="L172" s="120">
        <v>0</v>
      </c>
      <c r="M172" s="120">
        <v>0</v>
      </c>
      <c r="N172" s="120">
        <v>0</v>
      </c>
      <c r="O172" s="120">
        <v>32.134146341463413</v>
      </c>
      <c r="P172" s="120">
        <v>0.58362369337979092</v>
      </c>
      <c r="Q172" s="8" t="s">
        <v>993</v>
      </c>
      <c r="R172" s="116">
        <v>1.9607843137254901</v>
      </c>
      <c r="S172" s="116">
        <v>0</v>
      </c>
      <c r="T172" s="116">
        <v>0</v>
      </c>
      <c r="U172" s="116">
        <v>0</v>
      </c>
      <c r="V172" s="116">
        <v>53.201122305828342</v>
      </c>
      <c r="W172" s="116">
        <v>4.5312499999999991</v>
      </c>
      <c r="X172" s="116">
        <v>54.430992736077485</v>
      </c>
      <c r="Y172" s="116">
        <v>89.038128249566739</v>
      </c>
      <c r="Z172" s="116">
        <v>99.788494077834173</v>
      </c>
      <c r="AA172" s="116">
        <v>95.552884615384627</v>
      </c>
      <c r="AB172" s="116">
        <v>0</v>
      </c>
      <c r="AC172" s="116">
        <v>0</v>
      </c>
      <c r="AD172" s="116">
        <v>0</v>
      </c>
      <c r="AE172" s="98">
        <v>48</v>
      </c>
    </row>
    <row r="173" spans="1:31">
      <c r="A173" s="8" t="s">
        <v>166</v>
      </c>
      <c r="B173" s="120">
        <v>0.19043693322341304</v>
      </c>
      <c r="C173" s="120">
        <v>0</v>
      </c>
      <c r="D173" s="120">
        <v>0</v>
      </c>
      <c r="E173" s="120">
        <v>0</v>
      </c>
      <c r="F173" s="120">
        <v>13.021434460016488</v>
      </c>
      <c r="G173" s="120">
        <v>12.832646331409729</v>
      </c>
      <c r="H173" s="120">
        <v>1.7361912613355315</v>
      </c>
      <c r="I173" s="120">
        <v>0.95795548227535032</v>
      </c>
      <c r="J173" s="120">
        <v>19.251442704039572</v>
      </c>
      <c r="K173" s="120">
        <v>11.431986809563066</v>
      </c>
      <c r="L173" s="120">
        <v>8.4064303380049452</v>
      </c>
      <c r="M173" s="120">
        <v>0</v>
      </c>
      <c r="N173" s="120">
        <v>0.42951360263808736</v>
      </c>
      <c r="O173" s="120">
        <v>28.455070074196215</v>
      </c>
      <c r="P173" s="120">
        <v>0.92827699917559758</v>
      </c>
      <c r="Q173" s="8" t="s">
        <v>166</v>
      </c>
      <c r="R173" s="116">
        <v>0.4329004329004329</v>
      </c>
      <c r="S173" s="116">
        <v>0</v>
      </c>
      <c r="T173" s="116">
        <v>0</v>
      </c>
      <c r="U173" s="116">
        <v>0</v>
      </c>
      <c r="V173" s="116">
        <v>4.855967078189301</v>
      </c>
      <c r="W173" s="116">
        <v>0.95079018373377866</v>
      </c>
      <c r="X173" s="116">
        <v>16.096866096866101</v>
      </c>
      <c r="Y173" s="116">
        <v>87.779690189328747</v>
      </c>
      <c r="Z173" s="116">
        <v>99.387632750942103</v>
      </c>
      <c r="AA173" s="116">
        <v>93.560250955505893</v>
      </c>
      <c r="AB173" s="116">
        <v>99.264489555751695</v>
      </c>
      <c r="AC173" s="116">
        <v>0</v>
      </c>
      <c r="AD173" s="116">
        <v>2.6871401151631482</v>
      </c>
      <c r="AE173" s="98">
        <v>40</v>
      </c>
    </row>
    <row r="174" spans="1:31">
      <c r="A174" s="8" t="s">
        <v>69</v>
      </c>
      <c r="B174" s="120">
        <v>4.5969353764157228E-2</v>
      </c>
      <c r="C174" s="120">
        <v>0</v>
      </c>
      <c r="D174" s="120">
        <v>0</v>
      </c>
      <c r="E174" s="120">
        <v>0</v>
      </c>
      <c r="F174" s="120">
        <v>27.50366422385077</v>
      </c>
      <c r="G174" s="120">
        <v>6.5349766822118589</v>
      </c>
      <c r="H174" s="120">
        <v>3.1085942704863423</v>
      </c>
      <c r="I174" s="120">
        <v>0.45569620253164561</v>
      </c>
      <c r="J174" s="120">
        <v>0</v>
      </c>
      <c r="K174" s="120">
        <v>11.401065956029313</v>
      </c>
      <c r="L174" s="120">
        <v>0.61958694203864095</v>
      </c>
      <c r="M174" s="120">
        <v>0</v>
      </c>
      <c r="N174" s="120">
        <v>0</v>
      </c>
      <c r="O174" s="120">
        <v>19.970019986675549</v>
      </c>
      <c r="P174" s="120">
        <v>3.263157894736842</v>
      </c>
      <c r="Q174" s="8" t="s">
        <v>69</v>
      </c>
      <c r="R174" s="116">
        <v>0</v>
      </c>
      <c r="S174" s="116">
        <v>0</v>
      </c>
      <c r="T174" s="116">
        <v>0</v>
      </c>
      <c r="U174" s="116">
        <v>0</v>
      </c>
      <c r="V174" s="116">
        <v>13.884649855872876</v>
      </c>
      <c r="W174" s="116">
        <v>13.314303190947088</v>
      </c>
      <c r="X174" s="116">
        <v>57.651093013287614</v>
      </c>
      <c r="Y174" s="116">
        <v>44.883040935672511</v>
      </c>
      <c r="Z174" s="116">
        <v>0</v>
      </c>
      <c r="AA174" s="116">
        <v>91.287325425115412</v>
      </c>
      <c r="AB174" s="116">
        <v>96.344086021505376</v>
      </c>
      <c r="AC174" s="116">
        <v>0</v>
      </c>
      <c r="AD174" s="116">
        <v>0</v>
      </c>
      <c r="AE174" s="98">
        <v>18</v>
      </c>
    </row>
    <row r="175" spans="1:31">
      <c r="A175" s="8" t="s">
        <v>70</v>
      </c>
      <c r="B175" s="120">
        <v>0</v>
      </c>
      <c r="C175" s="120">
        <v>0</v>
      </c>
      <c r="D175" s="120">
        <v>0</v>
      </c>
      <c r="E175" s="120">
        <v>0</v>
      </c>
      <c r="F175" s="120">
        <v>19.503030303030304</v>
      </c>
      <c r="G175" s="120">
        <v>0.89350649350649347</v>
      </c>
      <c r="H175" s="120">
        <v>4.283549783549784</v>
      </c>
      <c r="I175" s="120">
        <v>0.4878787878787878</v>
      </c>
      <c r="J175" s="120">
        <v>5.4112554112554112E-2</v>
      </c>
      <c r="K175" s="120">
        <v>4.1883116883116882</v>
      </c>
      <c r="L175" s="120">
        <v>0.40346320346320347</v>
      </c>
      <c r="M175" s="120">
        <v>0</v>
      </c>
      <c r="N175" s="120">
        <v>0</v>
      </c>
      <c r="O175" s="120">
        <v>61.868398268398259</v>
      </c>
      <c r="P175" s="120">
        <v>0.80692640692640694</v>
      </c>
      <c r="Q175" s="8" t="s">
        <v>70</v>
      </c>
      <c r="R175" s="116">
        <v>0</v>
      </c>
      <c r="S175" s="116">
        <v>0</v>
      </c>
      <c r="T175" s="116">
        <v>0</v>
      </c>
      <c r="U175" s="116">
        <v>100</v>
      </c>
      <c r="V175" s="116">
        <v>5.5733610822060342</v>
      </c>
      <c r="W175" s="116">
        <v>56.593014967925882</v>
      </c>
      <c r="X175" s="116">
        <v>30.014822134387352</v>
      </c>
      <c r="Y175" s="116">
        <v>85.643375334096987</v>
      </c>
      <c r="Z175" s="116">
        <v>98.655031911441256</v>
      </c>
      <c r="AA175" s="116">
        <v>69.628956927867165</v>
      </c>
      <c r="AB175" s="116">
        <v>98.028809704321446</v>
      </c>
      <c r="AC175" s="116">
        <v>0</v>
      </c>
      <c r="AD175" s="116">
        <v>0.4831741700773079</v>
      </c>
      <c r="AE175" s="98">
        <v>2</v>
      </c>
    </row>
    <row r="176" spans="1:31">
      <c r="A176" s="8" t="s">
        <v>71</v>
      </c>
      <c r="B176" s="120">
        <v>7.9681274900398405E-3</v>
      </c>
      <c r="C176" s="120">
        <v>0</v>
      </c>
      <c r="D176" s="120">
        <v>0</v>
      </c>
      <c r="E176" s="120">
        <v>3.4149117814456461E-3</v>
      </c>
      <c r="F176" s="120">
        <v>13.673875924871941</v>
      </c>
      <c r="G176" s="120">
        <v>0.79852020489470688</v>
      </c>
      <c r="H176" s="120">
        <v>2.3039271485486621</v>
      </c>
      <c r="I176" s="120">
        <v>1.4906089926010244</v>
      </c>
      <c r="J176" s="120">
        <v>15.784291405805348</v>
      </c>
      <c r="K176" s="120">
        <v>4.3870233352305066</v>
      </c>
      <c r="L176" s="120">
        <v>14.263517359134889</v>
      </c>
      <c r="M176" s="120">
        <v>0</v>
      </c>
      <c r="N176" s="120">
        <v>10.012521343198634</v>
      </c>
      <c r="O176" s="120">
        <v>32.014228799089359</v>
      </c>
      <c r="P176" s="120">
        <v>0.11269208878770631</v>
      </c>
      <c r="Q176" s="8" t="s">
        <v>71</v>
      </c>
      <c r="R176" s="116">
        <v>0</v>
      </c>
      <c r="S176" s="116">
        <v>0</v>
      </c>
      <c r="T176" s="116">
        <v>0</v>
      </c>
      <c r="U176" s="116">
        <v>0</v>
      </c>
      <c r="V176" s="116">
        <v>5.9930746692710653E-2</v>
      </c>
      <c r="W176" s="116">
        <v>0.14534883720930233</v>
      </c>
      <c r="X176" s="116">
        <v>3.1935320869125823</v>
      </c>
      <c r="Y176" s="116">
        <v>31.588287488908605</v>
      </c>
      <c r="Z176" s="116">
        <v>89.600000000000009</v>
      </c>
      <c r="AA176" s="116">
        <v>32.961240310077521</v>
      </c>
      <c r="AB176" s="116">
        <v>98.71244635193132</v>
      </c>
      <c r="AC176" s="116">
        <v>0</v>
      </c>
      <c r="AD176" s="116">
        <v>0</v>
      </c>
      <c r="AE176" s="98">
        <v>36</v>
      </c>
    </row>
    <row r="177" spans="1:31">
      <c r="A177" s="8" t="s">
        <v>72</v>
      </c>
      <c r="B177" s="120">
        <v>0.15192392746572314</v>
      </c>
      <c r="C177" s="120">
        <v>0</v>
      </c>
      <c r="D177" s="120">
        <v>0</v>
      </c>
      <c r="E177" s="120">
        <v>0</v>
      </c>
      <c r="F177" s="120">
        <v>15.83370190181336</v>
      </c>
      <c r="G177" s="120">
        <v>0.55816010614772216</v>
      </c>
      <c r="H177" s="120">
        <v>1.9825298540468821</v>
      </c>
      <c r="I177" s="120">
        <v>0.89141972578505091</v>
      </c>
      <c r="J177" s="120">
        <v>0.32551968155683325</v>
      </c>
      <c r="K177" s="120">
        <v>5.7768686421937199</v>
      </c>
      <c r="L177" s="120">
        <v>4.4951348960636892</v>
      </c>
      <c r="M177" s="120">
        <v>0</v>
      </c>
      <c r="N177" s="120">
        <v>0</v>
      </c>
      <c r="O177" s="120">
        <v>66.13732861565677</v>
      </c>
      <c r="P177" s="120">
        <v>0.59995577178239712</v>
      </c>
      <c r="Q177" s="8" t="s">
        <v>72</v>
      </c>
      <c r="R177" s="116">
        <v>0.43668122270742354</v>
      </c>
      <c r="S177" s="116">
        <v>0</v>
      </c>
      <c r="T177" s="116">
        <v>0</v>
      </c>
      <c r="U177" s="116">
        <v>0</v>
      </c>
      <c r="V177" s="116">
        <v>0.15363128491620112</v>
      </c>
      <c r="W177" s="116">
        <v>0.23771790808240889</v>
      </c>
      <c r="X177" s="116">
        <v>37.066369213608468</v>
      </c>
      <c r="Y177" s="116">
        <v>39.245844703547505</v>
      </c>
      <c r="Z177" s="116">
        <v>69.769021739130437</v>
      </c>
      <c r="AA177" s="116">
        <v>20.124028633771005</v>
      </c>
      <c r="AB177" s="116">
        <v>88.837506764402036</v>
      </c>
      <c r="AC177" s="116">
        <v>0</v>
      </c>
      <c r="AD177" s="116">
        <v>0</v>
      </c>
      <c r="AE177" s="98">
        <v>7</v>
      </c>
    </row>
    <row r="178" spans="1:31">
      <c r="A178" s="8" t="s">
        <v>73</v>
      </c>
      <c r="B178" s="120">
        <v>4.9498746867167917E-2</v>
      </c>
      <c r="C178" s="120">
        <v>0</v>
      </c>
      <c r="D178" s="120">
        <v>0</v>
      </c>
      <c r="E178" s="120">
        <v>0</v>
      </c>
      <c r="F178" s="120">
        <v>19.411654135338345</v>
      </c>
      <c r="G178" s="120">
        <v>0.42982456140350878</v>
      </c>
      <c r="H178" s="120">
        <v>3.6697994987468672</v>
      </c>
      <c r="I178" s="120">
        <v>1.355889724310777</v>
      </c>
      <c r="J178" s="120">
        <v>0</v>
      </c>
      <c r="K178" s="120">
        <v>5.7700501253132837</v>
      </c>
      <c r="L178" s="120">
        <v>0</v>
      </c>
      <c r="M178" s="120">
        <v>0</v>
      </c>
      <c r="N178" s="120">
        <v>0</v>
      </c>
      <c r="O178" s="120">
        <v>63.629699248120303</v>
      </c>
      <c r="P178" s="120">
        <v>0.89849624060150379</v>
      </c>
      <c r="Q178" s="8" t="s">
        <v>73</v>
      </c>
      <c r="R178" s="116">
        <v>1.2658227848101267</v>
      </c>
      <c r="S178" s="116">
        <v>0</v>
      </c>
      <c r="T178" s="116">
        <v>0</v>
      </c>
      <c r="U178" s="116">
        <v>0</v>
      </c>
      <c r="V178" s="116">
        <v>1.4040863755204804</v>
      </c>
      <c r="W178" s="116">
        <v>0</v>
      </c>
      <c r="X178" s="116">
        <v>83.745945023049345</v>
      </c>
      <c r="Y178" s="116">
        <v>91.543438077633994</v>
      </c>
      <c r="Z178" s="116">
        <v>0</v>
      </c>
      <c r="AA178" s="116">
        <v>89.607992181561514</v>
      </c>
      <c r="AB178" s="116">
        <v>0</v>
      </c>
      <c r="AC178" s="116">
        <v>0</v>
      </c>
      <c r="AD178" s="116">
        <v>0</v>
      </c>
      <c r="AE178" s="98">
        <v>10</v>
      </c>
    </row>
    <row r="179" spans="1:31">
      <c r="A179" s="8" t="s">
        <v>167</v>
      </c>
      <c r="B179" s="120">
        <v>0.67721518987341778</v>
      </c>
      <c r="C179" s="120">
        <v>0</v>
      </c>
      <c r="D179" s="120">
        <v>0</v>
      </c>
      <c r="E179" s="120">
        <v>0</v>
      </c>
      <c r="F179" s="120">
        <v>10.204905063291138</v>
      </c>
      <c r="G179" s="120">
        <v>1.2444620253164558</v>
      </c>
      <c r="H179" s="120">
        <v>3.3097310126582276</v>
      </c>
      <c r="I179" s="120">
        <v>0.12776898734177214</v>
      </c>
      <c r="J179" s="120">
        <v>0.85957278481012656</v>
      </c>
      <c r="K179" s="120">
        <v>12.737341772151899</v>
      </c>
      <c r="L179" s="120">
        <v>19.883702531645568</v>
      </c>
      <c r="M179" s="120">
        <v>0</v>
      </c>
      <c r="N179" s="120">
        <v>0.75118670886075944</v>
      </c>
      <c r="O179" s="120">
        <v>47.264240506329109</v>
      </c>
      <c r="P179" s="120">
        <v>0.28204113924050633</v>
      </c>
      <c r="Q179" s="8" t="s">
        <v>167</v>
      </c>
      <c r="R179" s="116">
        <v>0</v>
      </c>
      <c r="S179" s="116">
        <v>0</v>
      </c>
      <c r="T179" s="116">
        <v>0</v>
      </c>
      <c r="U179" s="116">
        <v>0</v>
      </c>
      <c r="V179" s="116">
        <v>0.16826345249132929</v>
      </c>
      <c r="W179" s="116">
        <v>0.22338049143708116</v>
      </c>
      <c r="X179" s="116">
        <v>6.1124694376528114E-2</v>
      </c>
      <c r="Y179" s="116">
        <v>95.543672014260252</v>
      </c>
      <c r="Z179" s="116">
        <v>0</v>
      </c>
      <c r="AA179" s="116">
        <v>57.132667617689016</v>
      </c>
      <c r="AB179" s="116">
        <v>0</v>
      </c>
      <c r="AC179" s="116">
        <v>0</v>
      </c>
      <c r="AD179" s="116">
        <v>0</v>
      </c>
      <c r="AE179" s="98">
        <v>28</v>
      </c>
    </row>
    <row r="180" spans="1:31">
      <c r="A180" s="8" t="s">
        <v>74</v>
      </c>
      <c r="B180" s="120">
        <v>1.9806338028169015E-2</v>
      </c>
      <c r="C180" s="120">
        <v>0</v>
      </c>
      <c r="D180" s="120">
        <v>0</v>
      </c>
      <c r="E180" s="120">
        <v>0.23679577464788731</v>
      </c>
      <c r="F180" s="120">
        <v>10.014084507042254</v>
      </c>
      <c r="G180" s="120">
        <v>0.17121478873239437</v>
      </c>
      <c r="H180" s="120">
        <v>1.015845070422535</v>
      </c>
      <c r="I180" s="120">
        <v>0.52904929577464788</v>
      </c>
      <c r="J180" s="120">
        <v>0</v>
      </c>
      <c r="K180" s="120">
        <v>10.29269366197183</v>
      </c>
      <c r="L180" s="120">
        <v>0</v>
      </c>
      <c r="M180" s="120">
        <v>0</v>
      </c>
      <c r="N180" s="120">
        <v>0</v>
      </c>
      <c r="O180" s="120">
        <v>75.341109154929583</v>
      </c>
      <c r="P180" s="120">
        <v>0.55545774647887325</v>
      </c>
      <c r="Q180" s="8" t="s">
        <v>74</v>
      </c>
      <c r="R180" s="116">
        <v>0.29205607476635514</v>
      </c>
      <c r="S180" s="116">
        <v>0</v>
      </c>
      <c r="T180" s="116">
        <v>0</v>
      </c>
      <c r="U180" s="116">
        <v>0</v>
      </c>
      <c r="V180" s="116">
        <v>0.34111171408636332</v>
      </c>
      <c r="W180" s="116">
        <v>3.0197075651621104</v>
      </c>
      <c r="X180" s="116">
        <v>58.312417831958882</v>
      </c>
      <c r="Y180" s="116">
        <v>96.59442724458205</v>
      </c>
      <c r="Z180" s="116">
        <v>84.997699033594103</v>
      </c>
      <c r="AA180" s="116">
        <v>40.608695652173907</v>
      </c>
      <c r="AB180" s="116">
        <v>98.330879719890177</v>
      </c>
      <c r="AC180" s="116">
        <v>0</v>
      </c>
      <c r="AD180" s="116">
        <v>0.52659294365455511</v>
      </c>
      <c r="AE180" s="98">
        <v>0</v>
      </c>
    </row>
    <row r="181" spans="1:31">
      <c r="A181" s="8" t="s">
        <v>75</v>
      </c>
      <c r="B181" s="120">
        <v>0.96531791907514453</v>
      </c>
      <c r="C181" s="120">
        <v>0.30057803468208094</v>
      </c>
      <c r="D181" s="120">
        <v>1.9855491329479769</v>
      </c>
      <c r="E181" s="120">
        <v>0</v>
      </c>
      <c r="F181" s="120">
        <v>26.813583815028903</v>
      </c>
      <c r="G181" s="120">
        <v>2.2369942196531789</v>
      </c>
      <c r="H181" s="120">
        <v>0.13728323699421965</v>
      </c>
      <c r="I181" s="120">
        <v>0.93208092485549143</v>
      </c>
      <c r="J181" s="120">
        <v>0</v>
      </c>
      <c r="K181" s="120">
        <v>4.0924855491329479</v>
      </c>
      <c r="L181" s="120">
        <v>0.3945086705202312</v>
      </c>
      <c r="M181" s="120">
        <v>0</v>
      </c>
      <c r="N181" s="120">
        <v>0</v>
      </c>
      <c r="O181" s="120">
        <v>56.460982658959537</v>
      </c>
      <c r="P181" s="120">
        <v>1.4927745664739887</v>
      </c>
      <c r="Q181" s="8" t="s">
        <v>75</v>
      </c>
      <c r="R181" s="116">
        <v>2.2222222222222223</v>
      </c>
      <c r="S181" s="116">
        <v>0</v>
      </c>
      <c r="T181" s="116">
        <v>0</v>
      </c>
      <c r="U181" s="116">
        <v>92.379182156133822</v>
      </c>
      <c r="V181" s="116">
        <v>1.7580872011251757E-2</v>
      </c>
      <c r="W181" s="116">
        <v>0</v>
      </c>
      <c r="X181" s="116">
        <v>1.3864818024263432</v>
      </c>
      <c r="Y181" s="116">
        <v>5.7404326123128113</v>
      </c>
      <c r="Z181" s="116">
        <v>0</v>
      </c>
      <c r="AA181" s="116">
        <v>0.25229848193286297</v>
      </c>
      <c r="AB181" s="116">
        <v>0</v>
      </c>
      <c r="AC181" s="116">
        <v>0</v>
      </c>
      <c r="AD181" s="116">
        <v>0</v>
      </c>
      <c r="AE181" s="98">
        <v>4</v>
      </c>
    </row>
    <row r="182" spans="1:31">
      <c r="A182" s="8" t="s">
        <v>76</v>
      </c>
      <c r="B182" s="120">
        <v>1.6840417000801924E-2</v>
      </c>
      <c r="C182" s="120">
        <v>0</v>
      </c>
      <c r="D182" s="120">
        <v>0</v>
      </c>
      <c r="E182" s="120">
        <v>1.2028869286287089E-2</v>
      </c>
      <c r="F182" s="120">
        <v>24.634322373696868</v>
      </c>
      <c r="G182" s="120">
        <v>1.0769847634322374</v>
      </c>
      <c r="H182" s="120">
        <v>2.6238973536487569</v>
      </c>
      <c r="I182" s="120">
        <v>0.44987971130713716</v>
      </c>
      <c r="J182" s="120">
        <v>0</v>
      </c>
      <c r="K182" s="120">
        <v>8.9943865276663999</v>
      </c>
      <c r="L182" s="120">
        <v>1.2830793905372897E-2</v>
      </c>
      <c r="M182" s="120">
        <v>0</v>
      </c>
      <c r="N182" s="120">
        <v>0</v>
      </c>
      <c r="O182" s="120">
        <v>56.850040096230956</v>
      </c>
      <c r="P182" s="120">
        <v>0.40497193263833198</v>
      </c>
      <c r="Q182" s="8" t="s">
        <v>76</v>
      </c>
      <c r="R182" s="116">
        <v>0.44910179640718562</v>
      </c>
      <c r="S182" s="116">
        <v>92.788461538461533</v>
      </c>
      <c r="T182" s="116">
        <v>0.14556040756914121</v>
      </c>
      <c r="U182" s="116">
        <v>0</v>
      </c>
      <c r="V182" s="116">
        <v>9.172826849403766E-2</v>
      </c>
      <c r="W182" s="116">
        <v>6.4599483204134375E-2</v>
      </c>
      <c r="X182" s="116">
        <v>0</v>
      </c>
      <c r="Y182" s="116">
        <v>33.95348837209302</v>
      </c>
      <c r="Z182" s="116">
        <v>0</v>
      </c>
      <c r="AA182" s="116">
        <v>74.329096045197744</v>
      </c>
      <c r="AB182" s="116">
        <v>79.853479853479854</v>
      </c>
      <c r="AC182" s="116">
        <v>0</v>
      </c>
      <c r="AD182" s="116">
        <v>0</v>
      </c>
      <c r="AE182" s="98">
        <v>6</v>
      </c>
    </row>
    <row r="183" spans="1:31">
      <c r="A183" s="8" t="s">
        <v>949</v>
      </c>
      <c r="B183" s="120">
        <v>1.1415525114155251E-3</v>
      </c>
      <c r="C183" s="120">
        <v>0</v>
      </c>
      <c r="D183" s="120">
        <v>0</v>
      </c>
      <c r="E183" s="120">
        <v>4.5662100456621002E-3</v>
      </c>
      <c r="F183" s="120">
        <v>5.8607305936073057</v>
      </c>
      <c r="G183" s="120">
        <v>19.460045662100455</v>
      </c>
      <c r="H183" s="120">
        <v>0</v>
      </c>
      <c r="I183" s="120">
        <v>1.4794520547945207</v>
      </c>
      <c r="J183" s="120">
        <v>0</v>
      </c>
      <c r="K183" s="120">
        <v>1.0273972602739725E-2</v>
      </c>
      <c r="L183" s="120">
        <v>0</v>
      </c>
      <c r="M183" s="120">
        <v>0</v>
      </c>
      <c r="N183" s="120">
        <v>0</v>
      </c>
      <c r="O183" s="120">
        <v>2.0776255707762559</v>
      </c>
      <c r="P183" s="120">
        <v>68.115296803652967</v>
      </c>
      <c r="Q183" s="8" t="s">
        <v>949</v>
      </c>
      <c r="R183" s="116">
        <v>0</v>
      </c>
      <c r="S183" s="116">
        <v>0</v>
      </c>
      <c r="T183" s="116">
        <v>0</v>
      </c>
      <c r="U183" s="116">
        <v>0</v>
      </c>
      <c r="V183" s="116">
        <v>0</v>
      </c>
      <c r="W183" s="116">
        <v>0</v>
      </c>
      <c r="X183" s="116">
        <v>0</v>
      </c>
      <c r="Y183" s="116">
        <v>0</v>
      </c>
      <c r="Z183" s="116">
        <v>0</v>
      </c>
      <c r="AA183" s="116">
        <v>0</v>
      </c>
      <c r="AB183" s="116">
        <v>0</v>
      </c>
      <c r="AC183" s="116">
        <v>0</v>
      </c>
      <c r="AD183" s="116">
        <v>0</v>
      </c>
      <c r="AE183" s="98">
        <v>0</v>
      </c>
    </row>
    <row r="184" spans="1:31">
      <c r="A184" s="8" t="s">
        <v>77</v>
      </c>
      <c r="B184" s="120">
        <v>0</v>
      </c>
      <c r="C184" s="120">
        <v>0</v>
      </c>
      <c r="D184" s="120">
        <v>0</v>
      </c>
      <c r="E184" s="120">
        <v>0</v>
      </c>
      <c r="F184" s="120">
        <v>24.215916955017303</v>
      </c>
      <c r="G184" s="120">
        <v>2.9757785467128029E-2</v>
      </c>
      <c r="H184" s="120">
        <v>3.3280276816608998</v>
      </c>
      <c r="I184" s="120">
        <v>0.23875432525951559</v>
      </c>
      <c r="J184" s="120">
        <v>0</v>
      </c>
      <c r="K184" s="120">
        <v>5.6595155709342562</v>
      </c>
      <c r="L184" s="120">
        <v>0</v>
      </c>
      <c r="M184" s="120">
        <v>0</v>
      </c>
      <c r="N184" s="120">
        <v>0</v>
      </c>
      <c r="O184" s="120">
        <v>62.233217993079577</v>
      </c>
      <c r="P184" s="120">
        <v>1.4173010380622839</v>
      </c>
      <c r="Q184" s="8" t="s">
        <v>77</v>
      </c>
      <c r="R184" s="116">
        <v>0</v>
      </c>
      <c r="S184" s="116">
        <v>0</v>
      </c>
      <c r="T184" s="116">
        <v>0</v>
      </c>
      <c r="U184" s="116">
        <v>0</v>
      </c>
      <c r="V184" s="116">
        <v>1.0459533607681755</v>
      </c>
      <c r="W184" s="116">
        <v>0</v>
      </c>
      <c r="X184" s="116">
        <v>6.2383031815346213E-2</v>
      </c>
      <c r="Y184" s="116">
        <v>52.463768115942031</v>
      </c>
      <c r="Z184" s="116">
        <v>0</v>
      </c>
      <c r="AA184" s="116">
        <v>41.367082416238688</v>
      </c>
      <c r="AB184" s="116">
        <v>0</v>
      </c>
      <c r="AC184" s="116">
        <v>0</v>
      </c>
      <c r="AD184" s="116">
        <v>0</v>
      </c>
      <c r="AE184" s="98">
        <v>3</v>
      </c>
    </row>
    <row r="185" spans="1:31">
      <c r="A185" s="8" t="s">
        <v>78</v>
      </c>
      <c r="B185" s="120">
        <v>0.11675126903553301</v>
      </c>
      <c r="C185" s="120">
        <v>0</v>
      </c>
      <c r="D185" s="120">
        <v>2.3553299492385786</v>
      </c>
      <c r="E185" s="120">
        <v>0</v>
      </c>
      <c r="F185" s="120">
        <v>33.505076142131976</v>
      </c>
      <c r="G185" s="120">
        <v>0.23604060913705585</v>
      </c>
      <c r="H185" s="120">
        <v>5.4796954314720816</v>
      </c>
      <c r="I185" s="120">
        <v>0</v>
      </c>
      <c r="J185" s="120">
        <v>0</v>
      </c>
      <c r="K185" s="120">
        <v>7.7690355329949234</v>
      </c>
      <c r="L185" s="120">
        <v>4.6040609137055846</v>
      </c>
      <c r="M185" s="120">
        <v>0</v>
      </c>
      <c r="N185" s="120">
        <v>0</v>
      </c>
      <c r="O185" s="120">
        <v>32.459390862944161</v>
      </c>
      <c r="P185" s="120">
        <v>0.84263959390862941</v>
      </c>
      <c r="Q185" s="8" t="s">
        <v>78</v>
      </c>
      <c r="R185" s="116">
        <v>4.3478260869565215</v>
      </c>
      <c r="S185" s="116">
        <v>0</v>
      </c>
      <c r="T185" s="116">
        <v>0.32327586206896552</v>
      </c>
      <c r="U185" s="116"/>
      <c r="V185" s="116">
        <v>0.12877812286947959</v>
      </c>
      <c r="W185" s="116">
        <v>1.075268817204301</v>
      </c>
      <c r="X185" s="116">
        <v>0.23158869847151459</v>
      </c>
      <c r="Y185" s="116">
        <v>0</v>
      </c>
      <c r="Z185" s="116">
        <v>0</v>
      </c>
      <c r="AA185" s="116">
        <v>52.891212022214972</v>
      </c>
      <c r="AB185" s="116">
        <v>98.346196251378174</v>
      </c>
      <c r="AC185" s="116">
        <v>0</v>
      </c>
      <c r="AD185" s="116">
        <v>0</v>
      </c>
      <c r="AE185" s="98">
        <v>9</v>
      </c>
    </row>
    <row r="186" spans="1:31">
      <c r="A186" s="8" t="s">
        <v>79</v>
      </c>
      <c r="B186" s="120">
        <v>0.24352914697276612</v>
      </c>
      <c r="C186" s="120">
        <v>0</v>
      </c>
      <c r="D186" s="120">
        <v>0</v>
      </c>
      <c r="E186" s="120">
        <v>2.0065271213144271</v>
      </c>
      <c r="F186" s="120">
        <v>27.576412334008555</v>
      </c>
      <c r="G186" s="120">
        <v>1.1845599819941481</v>
      </c>
      <c r="H186" s="120">
        <v>3.82804411433716</v>
      </c>
      <c r="I186" s="120">
        <v>1.2928201665541301</v>
      </c>
      <c r="J186" s="120">
        <v>0</v>
      </c>
      <c r="K186" s="120">
        <v>8.4895340985820393</v>
      </c>
      <c r="L186" s="120">
        <v>0.74319153724960618</v>
      </c>
      <c r="M186" s="120">
        <v>0</v>
      </c>
      <c r="N186" s="120">
        <v>0</v>
      </c>
      <c r="O186" s="120">
        <v>35.047265361242403</v>
      </c>
      <c r="P186" s="120">
        <v>1.4683772225973444</v>
      </c>
      <c r="Q186" s="8" t="s">
        <v>79</v>
      </c>
      <c r="R186" s="116">
        <v>2.8846153846153846</v>
      </c>
      <c r="S186" s="116">
        <v>0</v>
      </c>
      <c r="T186" s="116">
        <v>0</v>
      </c>
      <c r="U186" s="116">
        <v>98.541783510936611</v>
      </c>
      <c r="V186" s="116">
        <v>0.16568453012520198</v>
      </c>
      <c r="W186" s="116">
        <v>0.58901767053011589</v>
      </c>
      <c r="X186" s="116">
        <v>39.751881467544678</v>
      </c>
      <c r="Y186" s="116">
        <v>81.772284122562681</v>
      </c>
      <c r="Z186" s="116">
        <v>0</v>
      </c>
      <c r="AA186" s="116">
        <v>71.234656274026349</v>
      </c>
      <c r="AB186" s="116">
        <v>83.979406420351296</v>
      </c>
      <c r="AC186" s="116">
        <v>0</v>
      </c>
      <c r="AD186" s="116">
        <v>0</v>
      </c>
      <c r="AE186" s="98">
        <v>11</v>
      </c>
    </row>
    <row r="187" spans="1:31">
      <c r="A187" s="8" t="s">
        <v>80</v>
      </c>
      <c r="B187" s="120">
        <v>1.8937834499794155E-2</v>
      </c>
      <c r="C187" s="120">
        <v>0</v>
      </c>
      <c r="D187" s="120">
        <v>0</v>
      </c>
      <c r="E187" s="120">
        <v>2.2643062988884317E-2</v>
      </c>
      <c r="F187" s="120">
        <v>9.4495677233429376</v>
      </c>
      <c r="G187" s="120">
        <v>0.2383696994648003</v>
      </c>
      <c r="H187" s="120">
        <v>7.0312885961300946</v>
      </c>
      <c r="I187" s="120">
        <v>0.53272951832029647</v>
      </c>
      <c r="J187" s="120">
        <v>0.68793742280773984</v>
      </c>
      <c r="K187" s="120">
        <v>4.7373404693289416</v>
      </c>
      <c r="L187" s="120">
        <v>0</v>
      </c>
      <c r="M187" s="120">
        <v>0</v>
      </c>
      <c r="N187" s="120">
        <v>0</v>
      </c>
      <c r="O187" s="120">
        <v>74.969534787978603</v>
      </c>
      <c r="P187" s="120">
        <v>0.56442980650473451</v>
      </c>
      <c r="Q187" s="8" t="s">
        <v>80</v>
      </c>
      <c r="R187" s="116">
        <v>0</v>
      </c>
      <c r="S187" s="116">
        <v>0</v>
      </c>
      <c r="T187" s="116">
        <v>0</v>
      </c>
      <c r="U187" s="116">
        <v>100</v>
      </c>
      <c r="V187" s="116">
        <v>40.432900432900432</v>
      </c>
      <c r="W187" s="116">
        <v>95.509499136442145</v>
      </c>
      <c r="X187" s="116">
        <v>81.31038116985772</v>
      </c>
      <c r="Y187" s="116">
        <v>0</v>
      </c>
      <c r="Z187" s="116">
        <v>77.318970676241776</v>
      </c>
      <c r="AA187" s="116">
        <v>5.1881463457026156</v>
      </c>
      <c r="AB187" s="116">
        <v>0</v>
      </c>
      <c r="AC187" s="116">
        <v>0</v>
      </c>
      <c r="AD187" s="116">
        <v>0</v>
      </c>
      <c r="AE187" s="98">
        <v>7</v>
      </c>
    </row>
    <row r="188" spans="1:31">
      <c r="A188" s="8" t="s">
        <v>81</v>
      </c>
      <c r="B188" s="120">
        <v>5.6679174484052535</v>
      </c>
      <c r="C188" s="120">
        <v>13.891181988742964</v>
      </c>
      <c r="D188" s="120">
        <v>0</v>
      </c>
      <c r="E188" s="120">
        <v>0.42776735459662291</v>
      </c>
      <c r="F188" s="120">
        <v>20.870544090056285</v>
      </c>
      <c r="G188" s="120">
        <v>2.6266416510318948E-2</v>
      </c>
      <c r="H188" s="120">
        <v>1.848030018761726</v>
      </c>
      <c r="I188" s="120">
        <v>0.62664165103189484</v>
      </c>
      <c r="J188" s="120">
        <v>0</v>
      </c>
      <c r="K188" s="120">
        <v>10.136960600375234</v>
      </c>
      <c r="L188" s="120">
        <v>14.410881801125704</v>
      </c>
      <c r="M188" s="120">
        <v>0</v>
      </c>
      <c r="N188" s="120">
        <v>0</v>
      </c>
      <c r="O188" s="120">
        <v>19.245778611632272</v>
      </c>
      <c r="P188" s="120">
        <v>0.24953095684803001</v>
      </c>
      <c r="Q188" s="8" t="s">
        <v>81</v>
      </c>
      <c r="R188" s="116">
        <v>1.0261502813637868</v>
      </c>
      <c r="S188" s="116">
        <v>96.663965424095068</v>
      </c>
      <c r="T188" s="116">
        <v>0</v>
      </c>
      <c r="U188" s="116">
        <v>97.368421052631589</v>
      </c>
      <c r="V188" s="116">
        <v>7.2137060414788096E-2</v>
      </c>
      <c r="W188" s="116">
        <v>0</v>
      </c>
      <c r="X188" s="116">
        <v>0.50761421319796962</v>
      </c>
      <c r="Y188" s="116">
        <v>65.568862275449106</v>
      </c>
      <c r="Z188" s="116">
        <v>0</v>
      </c>
      <c r="AA188" s="116">
        <v>69.646492689246713</v>
      </c>
      <c r="AB188" s="116">
        <v>99.960942585600833</v>
      </c>
      <c r="AC188" s="116">
        <v>0</v>
      </c>
      <c r="AD188" s="116">
        <v>0</v>
      </c>
      <c r="AE188" s="98">
        <v>36</v>
      </c>
    </row>
    <row r="189" spans="1:31">
      <c r="A189" s="8" t="s">
        <v>82</v>
      </c>
      <c r="B189" s="120">
        <v>0.89164677804295933</v>
      </c>
      <c r="C189" s="120">
        <v>0.63150357995226725</v>
      </c>
      <c r="D189" s="120">
        <v>1.1618138424821003</v>
      </c>
      <c r="E189" s="120">
        <v>0</v>
      </c>
      <c r="F189" s="120">
        <v>22.506921241050119</v>
      </c>
      <c r="G189" s="120">
        <v>7.9369928400954652</v>
      </c>
      <c r="H189" s="120">
        <v>4.6835322195704059</v>
      </c>
      <c r="I189" s="120">
        <v>0.51551312649164682</v>
      </c>
      <c r="J189" s="120">
        <v>0</v>
      </c>
      <c r="K189" s="120">
        <v>4.8525059665871124</v>
      </c>
      <c r="L189" s="120">
        <v>0.64964200477326961</v>
      </c>
      <c r="M189" s="120">
        <v>0</v>
      </c>
      <c r="N189" s="120">
        <v>2.5775656324582341E-2</v>
      </c>
      <c r="O189" s="120">
        <v>34.733651551312647</v>
      </c>
      <c r="P189" s="120">
        <v>1.8085918854415275</v>
      </c>
      <c r="Q189" s="8" t="s">
        <v>82</v>
      </c>
      <c r="R189" s="116">
        <v>0.26766595289079231</v>
      </c>
      <c r="S189" s="116">
        <v>98.412698412698404</v>
      </c>
      <c r="T189" s="116">
        <v>4.1084634346754315E-2</v>
      </c>
      <c r="U189" s="116">
        <v>0</v>
      </c>
      <c r="V189" s="116">
        <v>0.12512724804886322</v>
      </c>
      <c r="W189" s="116">
        <v>12.569160452249218</v>
      </c>
      <c r="X189" s="116">
        <v>3.3326538931920098</v>
      </c>
      <c r="Y189" s="116">
        <v>73.333333333333329</v>
      </c>
      <c r="Z189" s="116">
        <v>0</v>
      </c>
      <c r="AA189" s="116">
        <v>45.730867597875275</v>
      </c>
      <c r="AB189" s="116">
        <v>39.456282145481261</v>
      </c>
      <c r="AC189" s="116">
        <v>0</v>
      </c>
      <c r="AD189" s="116">
        <v>0</v>
      </c>
      <c r="AE189" s="98">
        <v>5</v>
      </c>
    </row>
    <row r="190" spans="1:31">
      <c r="A190" s="8" t="s">
        <v>168</v>
      </c>
      <c r="B190" s="120">
        <v>0.14617169373549882</v>
      </c>
      <c r="C190" s="120">
        <v>0</v>
      </c>
      <c r="D190" s="120">
        <v>0</v>
      </c>
      <c r="E190" s="120">
        <v>0</v>
      </c>
      <c r="F190" s="120">
        <v>16.314385150812065</v>
      </c>
      <c r="G190" s="120">
        <v>0.27842227378190254</v>
      </c>
      <c r="H190" s="120">
        <v>4.6368909512761025</v>
      </c>
      <c r="I190" s="120">
        <v>0.28422273781902552</v>
      </c>
      <c r="J190" s="120">
        <v>0</v>
      </c>
      <c r="K190" s="120">
        <v>12.585846867749421</v>
      </c>
      <c r="L190" s="120">
        <v>0</v>
      </c>
      <c r="M190" s="120">
        <v>0</v>
      </c>
      <c r="N190" s="120">
        <v>0</v>
      </c>
      <c r="O190" s="120">
        <v>58.54756380510441</v>
      </c>
      <c r="P190" s="120">
        <v>3.5696055684454753</v>
      </c>
      <c r="Q190" s="8" t="s">
        <v>168</v>
      </c>
      <c r="R190" s="116">
        <v>0</v>
      </c>
      <c r="S190" s="116">
        <v>0</v>
      </c>
      <c r="T190" s="116">
        <v>0</v>
      </c>
      <c r="U190" s="116">
        <v>0</v>
      </c>
      <c r="V190" s="116">
        <v>0.2417691815402119</v>
      </c>
      <c r="W190" s="116">
        <v>0.41666666666666669</v>
      </c>
      <c r="X190" s="116">
        <v>0.92569427070302734</v>
      </c>
      <c r="Y190" s="116">
        <v>93.877551020408148</v>
      </c>
      <c r="Z190" s="116">
        <v>0</v>
      </c>
      <c r="AA190" s="116">
        <v>49.11051709835008</v>
      </c>
      <c r="AB190" s="116">
        <v>0</v>
      </c>
      <c r="AC190" s="116">
        <v>0</v>
      </c>
      <c r="AD190" s="116">
        <v>0</v>
      </c>
      <c r="AE190" s="98">
        <v>7</v>
      </c>
    </row>
    <row r="191" spans="1:31">
      <c r="A191" s="8" t="s">
        <v>169</v>
      </c>
      <c r="B191" s="120">
        <v>0.53420195439739415</v>
      </c>
      <c r="C191" s="120">
        <v>0</v>
      </c>
      <c r="D191" s="120">
        <v>1.3561346362649294</v>
      </c>
      <c r="E191" s="120">
        <v>0</v>
      </c>
      <c r="F191" s="120">
        <v>18.001085776330076</v>
      </c>
      <c r="G191" s="120">
        <v>2.7922547955121249</v>
      </c>
      <c r="H191" s="120">
        <v>4.3760405356496568</v>
      </c>
      <c r="I191" s="120">
        <v>0.12920738327904449</v>
      </c>
      <c r="J191" s="120">
        <v>0</v>
      </c>
      <c r="K191" s="120">
        <v>7.8273615635179148</v>
      </c>
      <c r="L191" s="120">
        <v>15.35323923271806</v>
      </c>
      <c r="M191" s="120">
        <v>0</v>
      </c>
      <c r="N191" s="120">
        <v>6.4422728917842925E-2</v>
      </c>
      <c r="O191" s="120">
        <v>43.908432862830253</v>
      </c>
      <c r="P191" s="120">
        <v>1.1422366992399566</v>
      </c>
      <c r="Q191" s="8" t="s">
        <v>169</v>
      </c>
      <c r="R191" s="116">
        <v>0.40650406504065034</v>
      </c>
      <c r="S191" s="116">
        <v>0</v>
      </c>
      <c r="T191" s="116">
        <v>0.24019215372297836</v>
      </c>
      <c r="U191" s="116">
        <v>0</v>
      </c>
      <c r="V191" s="116">
        <v>1.6647566198202544</v>
      </c>
      <c r="W191" s="116">
        <v>0.27219701879455604</v>
      </c>
      <c r="X191" s="116">
        <v>34.686957240923</v>
      </c>
      <c r="Y191" s="116">
        <v>12.885154061624652</v>
      </c>
      <c r="Z191" s="116">
        <v>0</v>
      </c>
      <c r="AA191" s="116">
        <v>50.40921070883617</v>
      </c>
      <c r="AB191" s="116">
        <v>87.360033945451548</v>
      </c>
      <c r="AC191" s="116">
        <v>0</v>
      </c>
      <c r="AD191" s="116">
        <v>2.2471910112359552</v>
      </c>
      <c r="AE191" s="98">
        <v>19</v>
      </c>
    </row>
    <row r="192" spans="1:31">
      <c r="A192" s="8" t="s">
        <v>83</v>
      </c>
      <c r="B192" s="120">
        <v>5.8954169190389663E-2</v>
      </c>
      <c r="C192" s="120">
        <v>0</v>
      </c>
      <c r="D192" s="120">
        <v>0</v>
      </c>
      <c r="E192" s="120">
        <v>1.877649909145972E-2</v>
      </c>
      <c r="F192" s="120">
        <v>15.271148798707854</v>
      </c>
      <c r="G192" s="120">
        <v>0.28649303452453057</v>
      </c>
      <c r="H192" s="120">
        <v>2.770644054108621</v>
      </c>
      <c r="I192" s="120">
        <v>0.51907934585099935</v>
      </c>
      <c r="J192" s="120">
        <v>5.8550373511003428E-3</v>
      </c>
      <c r="K192" s="120">
        <v>6.4615384615384617</v>
      </c>
      <c r="L192" s="120">
        <v>1.6959418534221681E-2</v>
      </c>
      <c r="M192" s="120">
        <v>0</v>
      </c>
      <c r="N192" s="120">
        <v>0</v>
      </c>
      <c r="O192" s="120">
        <v>70.576216434484166</v>
      </c>
      <c r="P192" s="120">
        <v>1.1253785584494247</v>
      </c>
      <c r="Q192" s="8" t="s">
        <v>83</v>
      </c>
      <c r="R192" s="116">
        <v>0</v>
      </c>
      <c r="S192" s="116">
        <v>0</v>
      </c>
      <c r="T192" s="116">
        <v>0</v>
      </c>
      <c r="U192" s="116">
        <v>93.548387096774192</v>
      </c>
      <c r="V192" s="116">
        <v>5.6849731616383299E-2</v>
      </c>
      <c r="W192" s="116">
        <v>0.14094432699083861</v>
      </c>
      <c r="X192" s="116">
        <v>0.57567587262260445</v>
      </c>
      <c r="Y192" s="116">
        <v>27.499027615713729</v>
      </c>
      <c r="Z192" s="116">
        <v>0</v>
      </c>
      <c r="AA192" s="116">
        <v>17.772778402699664</v>
      </c>
      <c r="AB192" s="116">
        <v>96.428571428571445</v>
      </c>
      <c r="AC192" s="116">
        <v>0</v>
      </c>
      <c r="AD192" s="116">
        <v>0</v>
      </c>
      <c r="AE192" s="98">
        <v>1</v>
      </c>
    </row>
    <row r="193" spans="1:31">
      <c r="A193" s="8" t="s">
        <v>84</v>
      </c>
      <c r="B193" s="120">
        <v>1.5319148936170212E-2</v>
      </c>
      <c r="C193" s="120">
        <v>0</v>
      </c>
      <c r="D193" s="120">
        <v>0</v>
      </c>
      <c r="E193" s="120">
        <v>0</v>
      </c>
      <c r="F193" s="120">
        <v>17.517446808510641</v>
      </c>
      <c r="G193" s="120">
        <v>0.57361702127659575</v>
      </c>
      <c r="H193" s="120">
        <v>5.7872340425531918</v>
      </c>
      <c r="I193" s="120">
        <v>0</v>
      </c>
      <c r="J193" s="120">
        <v>0</v>
      </c>
      <c r="K193" s="120">
        <v>5.2365957446808515</v>
      </c>
      <c r="L193" s="120">
        <v>4.2519148936170215</v>
      </c>
      <c r="M193" s="120">
        <v>0</v>
      </c>
      <c r="N193" s="120">
        <v>0</v>
      </c>
      <c r="O193" s="120">
        <v>64.362553191489354</v>
      </c>
      <c r="P193" s="120">
        <v>0.84340425531914898</v>
      </c>
      <c r="Q193" s="8" t="s">
        <v>84</v>
      </c>
      <c r="R193" s="116">
        <v>0</v>
      </c>
      <c r="S193" s="116">
        <v>0</v>
      </c>
      <c r="T193" s="116">
        <v>0</v>
      </c>
      <c r="U193" s="116">
        <v>0</v>
      </c>
      <c r="V193" s="116">
        <v>3.56531660011409E-2</v>
      </c>
      <c r="W193" s="116">
        <v>0</v>
      </c>
      <c r="X193" s="116">
        <v>5.8823529411764712E-2</v>
      </c>
      <c r="Y193" s="116">
        <v>0</v>
      </c>
      <c r="Z193" s="116">
        <v>0</v>
      </c>
      <c r="AA193" s="116">
        <v>0.26003575491630099</v>
      </c>
      <c r="AB193" s="116">
        <v>97.397918334667722</v>
      </c>
      <c r="AC193" s="116">
        <v>0</v>
      </c>
      <c r="AD193" s="116">
        <v>0</v>
      </c>
      <c r="AE193" s="98">
        <v>4</v>
      </c>
    </row>
    <row r="194" spans="1:31">
      <c r="A194" s="8" t="s">
        <v>216</v>
      </c>
      <c r="B194" s="120">
        <v>0</v>
      </c>
      <c r="C194" s="120">
        <v>0</v>
      </c>
      <c r="D194" s="120">
        <v>0</v>
      </c>
      <c r="E194" s="120">
        <v>0.4899553571428571</v>
      </c>
      <c r="F194" s="120">
        <v>6.3783482142857144</v>
      </c>
      <c r="G194" s="120">
        <v>10.045758928571429</v>
      </c>
      <c r="H194" s="120">
        <v>0</v>
      </c>
      <c r="I194" s="120">
        <v>0.9575892857142857</v>
      </c>
      <c r="J194" s="120">
        <v>0</v>
      </c>
      <c r="K194" s="120">
        <v>1.8404017857142856</v>
      </c>
      <c r="L194" s="120">
        <v>0</v>
      </c>
      <c r="M194" s="120">
        <v>0</v>
      </c>
      <c r="N194" s="120">
        <v>0</v>
      </c>
      <c r="O194" s="120">
        <v>1.1785714285714286</v>
      </c>
      <c r="P194" s="120">
        <v>77.061383928571431</v>
      </c>
      <c r="Q194" s="8" t="s">
        <v>216</v>
      </c>
      <c r="R194" s="116">
        <v>0</v>
      </c>
      <c r="S194" s="116">
        <v>0</v>
      </c>
      <c r="T194" s="116">
        <v>0</v>
      </c>
      <c r="U194" s="116">
        <v>0</v>
      </c>
      <c r="V194" s="116">
        <v>4.1294838145231845</v>
      </c>
      <c r="W194" s="116">
        <v>4.443950672147539E-2</v>
      </c>
      <c r="X194" s="116">
        <v>0</v>
      </c>
      <c r="Y194" s="116">
        <v>0</v>
      </c>
      <c r="Z194" s="116">
        <v>0</v>
      </c>
      <c r="AA194" s="116">
        <v>95.815645845967268</v>
      </c>
      <c r="AB194" s="116">
        <v>0</v>
      </c>
      <c r="AC194" s="116">
        <v>0</v>
      </c>
      <c r="AD194" s="116">
        <v>0</v>
      </c>
      <c r="AE194" s="98">
        <v>2</v>
      </c>
    </row>
    <row r="195" spans="1:31">
      <c r="A195" s="8" t="s">
        <v>170</v>
      </c>
      <c r="B195" s="120">
        <v>0.22317277292170354</v>
      </c>
      <c r="C195" s="120">
        <v>0</v>
      </c>
      <c r="D195" s="120">
        <v>0</v>
      </c>
      <c r="E195" s="120">
        <v>9.8939929328621903E-2</v>
      </c>
      <c r="F195" s="120">
        <v>9.4061744467175021</v>
      </c>
      <c r="G195" s="120">
        <v>4.9027338664682913</v>
      </c>
      <c r="H195" s="120">
        <v>3.2751534312813835</v>
      </c>
      <c r="I195" s="120">
        <v>1.1475729960944765</v>
      </c>
      <c r="J195" s="120">
        <v>2.749488562395388</v>
      </c>
      <c r="K195" s="120">
        <v>9.0990329179840046</v>
      </c>
      <c r="L195" s="120">
        <v>0</v>
      </c>
      <c r="M195" s="120">
        <v>0</v>
      </c>
      <c r="N195" s="120">
        <v>0.40143202529291427</v>
      </c>
      <c r="O195" s="120">
        <v>17.635670448205317</v>
      </c>
      <c r="P195" s="120">
        <v>1.8150455644411383</v>
      </c>
      <c r="Q195" s="8" t="s">
        <v>170</v>
      </c>
      <c r="R195" s="116">
        <v>1.6379310344827587</v>
      </c>
      <c r="S195" s="116">
        <v>0</v>
      </c>
      <c r="T195" s="116">
        <v>0</v>
      </c>
      <c r="U195" s="116">
        <v>100</v>
      </c>
      <c r="V195" s="116">
        <v>0.79596619364183574</v>
      </c>
      <c r="W195" s="116">
        <v>42.95754446356856</v>
      </c>
      <c r="X195" s="116">
        <v>35.929181433545146</v>
      </c>
      <c r="Y195" s="116">
        <v>23.924673657179543</v>
      </c>
      <c r="Z195" s="116">
        <v>95.346894678664142</v>
      </c>
      <c r="AA195" s="116">
        <v>53.710803435402056</v>
      </c>
      <c r="AB195" s="116">
        <v>0</v>
      </c>
      <c r="AC195" s="116">
        <v>0</v>
      </c>
      <c r="AD195" s="116">
        <v>2.3134497618507597</v>
      </c>
      <c r="AE195" s="98">
        <v>34</v>
      </c>
    </row>
    <row r="196" spans="1:31">
      <c r="A196" s="8" t="s">
        <v>217</v>
      </c>
      <c r="B196" s="120">
        <v>4.6554621848739493E-2</v>
      </c>
      <c r="C196" s="120">
        <v>0</v>
      </c>
      <c r="D196" s="120">
        <v>0</v>
      </c>
      <c r="E196" s="120">
        <v>0.15680672268907561</v>
      </c>
      <c r="F196" s="120">
        <v>5.7531092436974793</v>
      </c>
      <c r="G196" s="120">
        <v>4.295966386554622</v>
      </c>
      <c r="H196" s="120">
        <v>1.5687394957983194</v>
      </c>
      <c r="I196" s="120">
        <v>0.17008403361344537</v>
      </c>
      <c r="J196" s="120">
        <v>0</v>
      </c>
      <c r="K196" s="120">
        <v>5.0109243697478991</v>
      </c>
      <c r="L196" s="120">
        <v>0.83193277310924363</v>
      </c>
      <c r="M196" s="120">
        <v>0</v>
      </c>
      <c r="N196" s="120">
        <v>8.7731092436974786E-2</v>
      </c>
      <c r="O196" s="120">
        <v>31.818319327731096</v>
      </c>
      <c r="P196" s="120">
        <v>0.20907563025210082</v>
      </c>
      <c r="Q196" s="8" t="s">
        <v>217</v>
      </c>
      <c r="R196" s="116">
        <v>1.2916666666666667</v>
      </c>
      <c r="S196" s="116">
        <v>0</v>
      </c>
      <c r="T196" s="116">
        <v>0</v>
      </c>
      <c r="U196" s="116">
        <v>87.124060150375925</v>
      </c>
      <c r="V196" s="116">
        <v>2.0839512031160403</v>
      </c>
      <c r="W196" s="116">
        <v>66.271527198239895</v>
      </c>
      <c r="X196" s="116">
        <v>87.08724908435309</v>
      </c>
      <c r="Y196" s="116">
        <v>88.177619317721408</v>
      </c>
      <c r="Z196" s="116">
        <v>98.958333333333343</v>
      </c>
      <c r="AA196" s="116">
        <v>92.575446341887158</v>
      </c>
      <c r="AB196" s="116">
        <v>0</v>
      </c>
      <c r="AC196" s="116">
        <v>0</v>
      </c>
      <c r="AD196" s="116">
        <v>4.7486680565207315</v>
      </c>
      <c r="AE196" s="98">
        <v>11</v>
      </c>
    </row>
    <row r="197" spans="1:31">
      <c r="A197" s="8" t="s">
        <v>171</v>
      </c>
      <c r="B197" s="120">
        <v>3.0052840158520475E-2</v>
      </c>
      <c r="C197" s="120">
        <v>0</v>
      </c>
      <c r="D197" s="120">
        <v>0</v>
      </c>
      <c r="E197" s="120">
        <v>0</v>
      </c>
      <c r="F197" s="120">
        <v>6.3943196829590487</v>
      </c>
      <c r="G197" s="120">
        <v>2.4768824306472918E-2</v>
      </c>
      <c r="H197" s="120">
        <v>0.39729194187582567</v>
      </c>
      <c r="I197" s="120">
        <v>1.9815059445178335E-2</v>
      </c>
      <c r="J197" s="120">
        <v>0.226221928665786</v>
      </c>
      <c r="K197" s="120">
        <v>2.801849405548217</v>
      </c>
      <c r="L197" s="120">
        <v>0</v>
      </c>
      <c r="M197" s="120">
        <v>0</v>
      </c>
      <c r="N197" s="120">
        <v>0</v>
      </c>
      <c r="O197" s="120">
        <v>9.3566710700132099</v>
      </c>
      <c r="P197" s="120">
        <v>0.47093791281373842</v>
      </c>
      <c r="Q197" s="8" t="s">
        <v>171</v>
      </c>
      <c r="R197" s="116">
        <v>1.0830324909747291</v>
      </c>
      <c r="S197" s="116">
        <v>0</v>
      </c>
      <c r="T197" s="116">
        <v>0</v>
      </c>
      <c r="U197" s="116">
        <v>99.356913183279744</v>
      </c>
      <c r="V197" s="116">
        <v>0.30673950512693177</v>
      </c>
      <c r="W197" s="116">
        <v>46.222761237823242</v>
      </c>
      <c r="X197" s="116">
        <v>26.526676665952429</v>
      </c>
      <c r="Y197" s="116">
        <v>82.213438735177874</v>
      </c>
      <c r="Z197" s="116">
        <v>0</v>
      </c>
      <c r="AA197" s="116">
        <v>43.136005366426303</v>
      </c>
      <c r="AB197" s="116">
        <v>99.01010101010101</v>
      </c>
      <c r="AC197" s="116">
        <v>0</v>
      </c>
      <c r="AD197" s="116">
        <v>1.3409961685823757</v>
      </c>
      <c r="AE197" s="98">
        <v>8</v>
      </c>
    </row>
    <row r="198" spans="1:31">
      <c r="A198" s="8" t="s">
        <v>85</v>
      </c>
      <c r="B198" s="120">
        <v>1.5902578796561606</v>
      </c>
      <c r="C198" s="120">
        <v>0.16475644699140399</v>
      </c>
      <c r="D198" s="120">
        <v>1.9512893982808022</v>
      </c>
      <c r="E198" s="120">
        <v>0</v>
      </c>
      <c r="F198" s="120">
        <v>12.540114613180515</v>
      </c>
      <c r="G198" s="120">
        <v>1.1676217765042982</v>
      </c>
      <c r="H198" s="120">
        <v>0.64469914040114618</v>
      </c>
      <c r="I198" s="120">
        <v>0</v>
      </c>
      <c r="J198" s="120">
        <v>0</v>
      </c>
      <c r="K198" s="120">
        <v>5.4197707736389686</v>
      </c>
      <c r="L198" s="120">
        <v>0.22063037249283665</v>
      </c>
      <c r="M198" s="120">
        <v>0</v>
      </c>
      <c r="N198" s="120">
        <v>0</v>
      </c>
      <c r="O198" s="120">
        <v>26.936962750716333</v>
      </c>
      <c r="P198" s="120">
        <v>1.5802292263610318</v>
      </c>
      <c r="Q198" s="8" t="s">
        <v>85</v>
      </c>
      <c r="R198" s="116">
        <v>0</v>
      </c>
      <c r="S198" s="116">
        <v>0</v>
      </c>
      <c r="T198" s="116">
        <v>0</v>
      </c>
      <c r="U198" s="116">
        <v>0</v>
      </c>
      <c r="V198" s="116">
        <v>0.16010742691870675</v>
      </c>
      <c r="W198" s="116">
        <v>1.3333333333333335</v>
      </c>
      <c r="X198" s="116">
        <v>0.24937655860349126</v>
      </c>
      <c r="Y198" s="116">
        <v>95</v>
      </c>
      <c r="Z198" s="116">
        <v>91.824817518248182</v>
      </c>
      <c r="AA198" s="116">
        <v>59.028760018859025</v>
      </c>
      <c r="AB198" s="116">
        <v>0</v>
      </c>
      <c r="AC198" s="116">
        <v>0</v>
      </c>
      <c r="AD198" s="116">
        <v>0</v>
      </c>
      <c r="AE198" s="98">
        <v>9</v>
      </c>
    </row>
    <row r="199" spans="1:31" s="22" customFormat="1">
      <c r="A199" s="8" t="s">
        <v>172</v>
      </c>
      <c r="B199" s="121">
        <v>4.2381439464385338</v>
      </c>
      <c r="C199" s="121">
        <v>0</v>
      </c>
      <c r="D199" s="121">
        <v>0</v>
      </c>
      <c r="E199" s="121">
        <v>4.6494327692021576E-4</v>
      </c>
      <c r="F199" s="121">
        <v>13.610098567974706</v>
      </c>
      <c r="G199" s="121">
        <v>0.64831690533754882</v>
      </c>
      <c r="H199" s="121">
        <v>5.9560163660033467</v>
      </c>
      <c r="I199" s="121">
        <v>0.43453598660963361</v>
      </c>
      <c r="J199" s="121">
        <v>18.591314859587129</v>
      </c>
      <c r="K199" s="121">
        <v>5.5543053747442803</v>
      </c>
      <c r="L199" s="121">
        <v>0</v>
      </c>
      <c r="M199" s="121">
        <v>0</v>
      </c>
      <c r="N199" s="121">
        <v>1.2299609447647388</v>
      </c>
      <c r="O199" s="120">
        <v>50.311697972847313</v>
      </c>
      <c r="P199" s="120">
        <v>0.60730890831318574</v>
      </c>
      <c r="Q199" s="8" t="s">
        <v>172</v>
      </c>
      <c r="R199" s="116">
        <v>9.0090090090090086E-2</v>
      </c>
      <c r="S199" s="116">
        <v>80</v>
      </c>
      <c r="T199" s="116">
        <v>0</v>
      </c>
      <c r="U199" s="116">
        <v>0</v>
      </c>
      <c r="V199" s="116">
        <v>4.924026048212041</v>
      </c>
      <c r="W199" s="116">
        <v>0.1226993865030675</v>
      </c>
      <c r="X199" s="116">
        <v>76.222222222222229</v>
      </c>
      <c r="Y199" s="116">
        <v>0</v>
      </c>
      <c r="Z199" s="116">
        <v>0</v>
      </c>
      <c r="AA199" s="116">
        <v>76.605868358445704</v>
      </c>
      <c r="AB199" s="116">
        <v>68.181818181818187</v>
      </c>
      <c r="AC199" s="116">
        <v>0</v>
      </c>
      <c r="AD199" s="116">
        <v>0</v>
      </c>
      <c r="AE199" s="98">
        <v>23</v>
      </c>
    </row>
    <row r="200" spans="1:31">
      <c r="A200" s="8" t="s">
        <v>173</v>
      </c>
      <c r="B200" s="120">
        <v>0.727112676056338</v>
      </c>
      <c r="C200" s="120">
        <v>0</v>
      </c>
      <c r="D200" s="120">
        <v>0</v>
      </c>
      <c r="E200" s="120">
        <v>0</v>
      </c>
      <c r="F200" s="120">
        <v>18.904929577464788</v>
      </c>
      <c r="G200" s="120">
        <v>1.3380281690140845</v>
      </c>
      <c r="H200" s="120">
        <v>1.0933098591549295</v>
      </c>
      <c r="I200" s="120">
        <v>0.528169014084507</v>
      </c>
      <c r="J200" s="120">
        <v>3.632042253521127</v>
      </c>
      <c r="K200" s="120">
        <v>18.617957746478872</v>
      </c>
      <c r="L200" s="120">
        <v>0</v>
      </c>
      <c r="M200" s="120">
        <v>0</v>
      </c>
      <c r="N200" s="120">
        <v>0</v>
      </c>
      <c r="O200" s="120">
        <v>35.014084507042256</v>
      </c>
      <c r="P200" s="120">
        <v>1.4154929577464788</v>
      </c>
      <c r="Q200" s="8" t="s">
        <v>173</v>
      </c>
      <c r="R200" s="116">
        <v>0.24213075060532688</v>
      </c>
      <c r="S200" s="116">
        <v>0</v>
      </c>
      <c r="T200" s="116">
        <v>0</v>
      </c>
      <c r="U200" s="116">
        <v>0</v>
      </c>
      <c r="V200" s="116">
        <v>1.5272862730489849</v>
      </c>
      <c r="W200" s="116">
        <v>0.78947368421052633</v>
      </c>
      <c r="X200" s="116">
        <v>0.322061191626409</v>
      </c>
      <c r="Y200" s="116">
        <v>77.333333333333329</v>
      </c>
      <c r="Z200" s="116">
        <v>92.486669898206486</v>
      </c>
      <c r="AA200" s="116">
        <v>90.458628841607563</v>
      </c>
      <c r="AB200" s="116">
        <v>0</v>
      </c>
      <c r="AC200" s="116">
        <v>0</v>
      </c>
      <c r="AD200" s="116">
        <v>0</v>
      </c>
      <c r="AE200" s="98">
        <v>21</v>
      </c>
    </row>
    <row r="201" spans="1:31">
      <c r="A201" s="8" t="s">
        <v>174</v>
      </c>
      <c r="B201" s="120">
        <v>3.6018662519440126</v>
      </c>
      <c r="C201" s="120">
        <v>0</v>
      </c>
      <c r="D201" s="120">
        <v>0</v>
      </c>
      <c r="E201" s="120">
        <v>0</v>
      </c>
      <c r="F201" s="120">
        <v>29.662519440124417</v>
      </c>
      <c r="G201" s="120">
        <v>1.6936236391912909</v>
      </c>
      <c r="H201" s="120">
        <v>0.53810264385692064</v>
      </c>
      <c r="I201" s="120">
        <v>0.83203732503888028</v>
      </c>
      <c r="J201" s="120">
        <v>4.6656298600311036E-2</v>
      </c>
      <c r="K201" s="120">
        <v>23.741835147744943</v>
      </c>
      <c r="L201" s="120">
        <v>0</v>
      </c>
      <c r="M201" s="120">
        <v>0</v>
      </c>
      <c r="N201" s="120">
        <v>0</v>
      </c>
      <c r="O201" s="120">
        <v>36.690513219284597</v>
      </c>
      <c r="P201" s="120">
        <v>1.1726283048211508</v>
      </c>
      <c r="Q201" s="8" t="s">
        <v>174</v>
      </c>
      <c r="R201" s="116">
        <v>0.17574692442882248</v>
      </c>
      <c r="S201" s="116">
        <v>0</v>
      </c>
      <c r="T201" s="116">
        <v>0</v>
      </c>
      <c r="U201" s="116">
        <v>0</v>
      </c>
      <c r="V201" s="116">
        <v>0.23593561579195724</v>
      </c>
      <c r="W201" s="116">
        <v>0.82644628099173534</v>
      </c>
      <c r="X201" s="116">
        <v>0</v>
      </c>
      <c r="Y201" s="116">
        <v>16.448598130841123</v>
      </c>
      <c r="Z201" s="116">
        <v>0</v>
      </c>
      <c r="AA201" s="116">
        <v>48.657146600288229</v>
      </c>
      <c r="AB201" s="116">
        <v>0</v>
      </c>
      <c r="AC201" s="116">
        <v>0</v>
      </c>
      <c r="AD201" s="116">
        <v>0</v>
      </c>
      <c r="AE201" s="98">
        <v>12</v>
      </c>
    </row>
    <row r="202" spans="1:31">
      <c r="A202" s="8" t="s">
        <v>175</v>
      </c>
      <c r="B202" s="120">
        <v>0</v>
      </c>
      <c r="C202" s="120">
        <v>0</v>
      </c>
      <c r="D202" s="120">
        <v>0</v>
      </c>
      <c r="E202" s="120">
        <v>0</v>
      </c>
      <c r="F202" s="120">
        <v>19.653650254668932</v>
      </c>
      <c r="G202" s="120">
        <v>5.108658743633276</v>
      </c>
      <c r="H202" s="120">
        <v>1.4499151103565362</v>
      </c>
      <c r="I202" s="120">
        <v>0</v>
      </c>
      <c r="J202" s="120">
        <v>10.302207130730052</v>
      </c>
      <c r="K202" s="120">
        <v>18.528013582342954</v>
      </c>
      <c r="L202" s="120">
        <v>3.5415959252971132</v>
      </c>
      <c r="M202" s="120">
        <v>0</v>
      </c>
      <c r="N202" s="120">
        <v>4.4142614601018676E-2</v>
      </c>
      <c r="O202" s="120">
        <v>39.344651952461803</v>
      </c>
      <c r="P202" s="120">
        <v>1.2733446519524616</v>
      </c>
      <c r="Q202" s="8" t="s">
        <v>175</v>
      </c>
      <c r="R202" s="116">
        <v>0</v>
      </c>
      <c r="S202" s="116">
        <v>0</v>
      </c>
      <c r="T202" s="116">
        <v>0</v>
      </c>
      <c r="U202" s="116">
        <v>0</v>
      </c>
      <c r="V202" s="116">
        <v>0.36281962681409813</v>
      </c>
      <c r="W202" s="116">
        <v>9.7042206713193746</v>
      </c>
      <c r="X202" s="116">
        <v>1.053864168618267</v>
      </c>
      <c r="Y202" s="116">
        <v>0</v>
      </c>
      <c r="Z202" s="116">
        <v>95.896506262359921</v>
      </c>
      <c r="AA202" s="116">
        <v>96.563731329606895</v>
      </c>
      <c r="AB202" s="116">
        <v>99.08916586768936</v>
      </c>
      <c r="AC202" s="116">
        <v>0</v>
      </c>
      <c r="AD202" s="116">
        <v>7.6923076923076925</v>
      </c>
      <c r="AE202" s="98">
        <v>32</v>
      </c>
    </row>
    <row r="203" spans="1:31">
      <c r="A203" s="8" t="s">
        <v>176</v>
      </c>
      <c r="B203" s="120">
        <v>7.3443298969072162</v>
      </c>
      <c r="C203" s="120">
        <v>3.5051546391752578E-2</v>
      </c>
      <c r="D203" s="120">
        <v>2.2134020618556698</v>
      </c>
      <c r="E203" s="120">
        <v>0.95773195876288653</v>
      </c>
      <c r="F203" s="120">
        <v>20.551546391752577</v>
      </c>
      <c r="G203" s="120">
        <v>0.5907216494845362</v>
      </c>
      <c r="H203" s="120">
        <v>23.536082474226806</v>
      </c>
      <c r="I203" s="120">
        <v>1.5319587628865978</v>
      </c>
      <c r="J203" s="120">
        <v>0</v>
      </c>
      <c r="K203" s="120">
        <v>8.4742268041237114</v>
      </c>
      <c r="L203" s="120">
        <v>0</v>
      </c>
      <c r="M203" s="120">
        <v>0</v>
      </c>
      <c r="N203" s="120">
        <v>7.2164948453608241E-2</v>
      </c>
      <c r="O203" s="120">
        <v>18.360824742268044</v>
      </c>
      <c r="P203" s="120">
        <v>5.7402061855670103</v>
      </c>
      <c r="Q203" s="8" t="s">
        <v>176</v>
      </c>
      <c r="R203" s="116">
        <v>8.4222346996069619E-2</v>
      </c>
      <c r="S203" s="116">
        <v>52.941176470588225</v>
      </c>
      <c r="T203" s="116">
        <v>0.18630647414997673</v>
      </c>
      <c r="U203" s="116">
        <v>99.354144241119499</v>
      </c>
      <c r="V203" s="116">
        <v>0.751008064516129</v>
      </c>
      <c r="W203" s="116">
        <v>0.52356020942408377</v>
      </c>
      <c r="X203" s="116">
        <v>96.377573368374939</v>
      </c>
      <c r="Y203" s="116">
        <v>96.904441453566619</v>
      </c>
      <c r="Z203" s="116">
        <v>0</v>
      </c>
      <c r="AA203" s="116">
        <v>92.457420924574208</v>
      </c>
      <c r="AB203" s="116">
        <v>0</v>
      </c>
      <c r="AC203" s="116">
        <v>0</v>
      </c>
      <c r="AD203" s="116">
        <v>0</v>
      </c>
      <c r="AE203" s="98">
        <v>33</v>
      </c>
    </row>
    <row r="204" spans="1:31">
      <c r="A204" s="8" t="s">
        <v>177</v>
      </c>
      <c r="B204" s="120">
        <v>0.26131386861313871</v>
      </c>
      <c r="C204" s="120">
        <v>0</v>
      </c>
      <c r="D204" s="120">
        <v>0</v>
      </c>
      <c r="E204" s="120">
        <v>0</v>
      </c>
      <c r="F204" s="120">
        <v>9.7430656934306565</v>
      </c>
      <c r="G204" s="120">
        <v>0.8</v>
      </c>
      <c r="H204" s="120">
        <v>0.9182481751824817</v>
      </c>
      <c r="I204" s="120">
        <v>0.76642335766423353</v>
      </c>
      <c r="J204" s="120">
        <v>0.51240875912408756</v>
      </c>
      <c r="K204" s="120">
        <v>19.662773722627737</v>
      </c>
      <c r="L204" s="120">
        <v>0</v>
      </c>
      <c r="M204" s="120">
        <v>0</v>
      </c>
      <c r="N204" s="120">
        <v>0</v>
      </c>
      <c r="O204" s="120">
        <v>53.553284671532843</v>
      </c>
      <c r="P204" s="120">
        <v>1.5474452554744524</v>
      </c>
      <c r="Q204" s="8" t="s">
        <v>177</v>
      </c>
      <c r="R204" s="116">
        <v>0</v>
      </c>
      <c r="S204" s="116">
        <v>0</v>
      </c>
      <c r="T204" s="116">
        <v>0</v>
      </c>
      <c r="U204" s="116">
        <v>0</v>
      </c>
      <c r="V204" s="116">
        <v>0.41953850764159434</v>
      </c>
      <c r="W204" s="116">
        <v>0.72992700729927007</v>
      </c>
      <c r="X204" s="116">
        <v>0.63593004769475359</v>
      </c>
      <c r="Y204" s="116">
        <v>47.047619047619051</v>
      </c>
      <c r="Z204" s="116">
        <v>98.860398860398874</v>
      </c>
      <c r="AA204" s="116">
        <v>83.777563293488754</v>
      </c>
      <c r="AB204" s="116">
        <v>0</v>
      </c>
      <c r="AC204" s="116">
        <v>0</v>
      </c>
      <c r="AD204" s="116">
        <v>0</v>
      </c>
      <c r="AE204" s="98">
        <v>18</v>
      </c>
    </row>
    <row r="205" spans="1:31">
      <c r="A205" s="8" t="s">
        <v>86</v>
      </c>
      <c r="B205" s="120">
        <v>0.14424111948331539</v>
      </c>
      <c r="C205" s="120">
        <v>0</v>
      </c>
      <c r="D205" s="120">
        <v>0</v>
      </c>
      <c r="E205" s="120">
        <v>0.56717878461689009</v>
      </c>
      <c r="F205" s="120">
        <v>11.038457774733338</v>
      </c>
      <c r="G205" s="120">
        <v>4.7794304726489871</v>
      </c>
      <c r="H205" s="120">
        <v>9.0921812310402199</v>
      </c>
      <c r="I205" s="120">
        <v>1.3044329190723163</v>
      </c>
      <c r="J205" s="120">
        <v>10.3282121538311</v>
      </c>
      <c r="K205" s="120">
        <v>9.1124376162051082</v>
      </c>
      <c r="L205" s="120">
        <v>1.3986691457089735</v>
      </c>
      <c r="M205" s="120">
        <v>0</v>
      </c>
      <c r="N205" s="120">
        <v>2.1248654467168997</v>
      </c>
      <c r="O205" s="120">
        <v>47.743516978177901</v>
      </c>
      <c r="P205" s="120">
        <v>0.35933065857716018</v>
      </c>
      <c r="Q205" s="8" t="s">
        <v>86</v>
      </c>
      <c r="R205" s="116">
        <v>1.4246947082767978</v>
      </c>
      <c r="S205" s="116">
        <v>0</v>
      </c>
      <c r="T205" s="116">
        <v>0</v>
      </c>
      <c r="U205" s="116">
        <v>94.565217391304344</v>
      </c>
      <c r="V205" s="116">
        <v>1.179943618020957</v>
      </c>
      <c r="W205" s="116">
        <v>28.525214471448169</v>
      </c>
      <c r="X205" s="116">
        <v>4.3933572266528911</v>
      </c>
      <c r="Y205" s="116">
        <v>64.156039009752433</v>
      </c>
      <c r="Z205" s="116">
        <v>95.616046388236171</v>
      </c>
      <c r="AA205" s="116">
        <v>69.499570446735376</v>
      </c>
      <c r="AB205" s="116">
        <v>98.894563772476033</v>
      </c>
      <c r="AC205" s="116">
        <v>0</v>
      </c>
      <c r="AD205" s="116">
        <v>21.879893156488901</v>
      </c>
      <c r="AE205" s="98">
        <v>21</v>
      </c>
    </row>
    <row r="206" spans="1:31">
      <c r="A206" s="8" t="s">
        <v>87</v>
      </c>
      <c r="B206" s="120">
        <v>0.25406758448060074</v>
      </c>
      <c r="C206" s="120">
        <v>0</v>
      </c>
      <c r="D206" s="120">
        <v>0</v>
      </c>
      <c r="E206" s="120">
        <v>0</v>
      </c>
      <c r="F206" s="120">
        <v>27.927409261576972</v>
      </c>
      <c r="G206" s="120">
        <v>5.178973717146433</v>
      </c>
      <c r="H206" s="120">
        <v>4.3141426783479346</v>
      </c>
      <c r="I206" s="120">
        <v>1.5894868585732165</v>
      </c>
      <c r="J206" s="120">
        <v>0</v>
      </c>
      <c r="K206" s="120">
        <v>4.0525657071339181</v>
      </c>
      <c r="L206" s="120">
        <v>0</v>
      </c>
      <c r="M206" s="120">
        <v>0</v>
      </c>
      <c r="N206" s="120">
        <v>0</v>
      </c>
      <c r="O206" s="120">
        <v>4.3504380475594493</v>
      </c>
      <c r="P206" s="120">
        <v>1.4906132665832292</v>
      </c>
      <c r="Q206" s="8" t="s">
        <v>87</v>
      </c>
      <c r="R206" s="116">
        <v>0</v>
      </c>
      <c r="S206" s="116">
        <v>0</v>
      </c>
      <c r="T206" s="116">
        <v>0</v>
      </c>
      <c r="U206" s="116">
        <v>0</v>
      </c>
      <c r="V206" s="116">
        <v>3.9510075069142635E-2</v>
      </c>
      <c r="W206" s="116">
        <v>0.12083131947800869</v>
      </c>
      <c r="X206" s="116">
        <v>0</v>
      </c>
      <c r="Y206" s="116">
        <v>0</v>
      </c>
      <c r="Z206" s="116">
        <v>0</v>
      </c>
      <c r="AA206" s="116">
        <v>39.345274861025317</v>
      </c>
      <c r="AB206" s="116">
        <v>0</v>
      </c>
      <c r="AC206" s="116">
        <v>0</v>
      </c>
      <c r="AD206" s="116">
        <v>0</v>
      </c>
      <c r="AE206" s="98">
        <v>2</v>
      </c>
    </row>
    <row r="207" spans="1:31">
      <c r="A207" s="8" t="s">
        <v>88</v>
      </c>
      <c r="B207" s="120">
        <v>1.0060422960725077</v>
      </c>
      <c r="C207" s="120">
        <v>0</v>
      </c>
      <c r="D207" s="120">
        <v>0</v>
      </c>
      <c r="E207" s="120">
        <v>1.6767371601208458</v>
      </c>
      <c r="F207" s="120">
        <v>20.930513595166161</v>
      </c>
      <c r="G207" s="120">
        <v>1.5604229607250755</v>
      </c>
      <c r="H207" s="120">
        <v>2.6706948640483383</v>
      </c>
      <c r="I207" s="120">
        <v>2.4984894259818731</v>
      </c>
      <c r="J207" s="120">
        <v>4.1722054380664657</v>
      </c>
      <c r="K207" s="120">
        <v>18.643504531722055</v>
      </c>
      <c r="L207" s="120">
        <v>0</v>
      </c>
      <c r="M207" s="120">
        <v>0</v>
      </c>
      <c r="N207" s="120">
        <v>0</v>
      </c>
      <c r="O207" s="120">
        <v>38.141993957703932</v>
      </c>
      <c r="P207" s="120">
        <v>0.33685800604229604</v>
      </c>
      <c r="Q207" s="8" t="s">
        <v>88</v>
      </c>
      <c r="R207" s="116">
        <v>0.75642965204236012</v>
      </c>
      <c r="S207" s="116">
        <v>0</v>
      </c>
      <c r="T207" s="116">
        <v>0</v>
      </c>
      <c r="U207" s="116">
        <v>94.954954954954957</v>
      </c>
      <c r="V207" s="116">
        <v>22.72627174631139</v>
      </c>
      <c r="W207" s="116">
        <v>0.1936108422071636</v>
      </c>
      <c r="X207" s="116">
        <v>3.3936651583710407</v>
      </c>
      <c r="Y207" s="116">
        <v>26.420798065296253</v>
      </c>
      <c r="Z207" s="116">
        <v>49.348298334540189</v>
      </c>
      <c r="AA207" s="116">
        <v>75.822395073731968</v>
      </c>
      <c r="AB207" s="116">
        <v>0</v>
      </c>
      <c r="AC207" s="116">
        <v>0</v>
      </c>
      <c r="AD207" s="116">
        <v>0</v>
      </c>
      <c r="AE207" s="98">
        <v>23</v>
      </c>
    </row>
    <row r="208" spans="1:31">
      <c r="A208" s="8" t="s">
        <v>994</v>
      </c>
      <c r="B208" s="120">
        <v>4.9245785270629998E-2</v>
      </c>
      <c r="C208" s="120">
        <v>0</v>
      </c>
      <c r="D208" s="120">
        <v>0</v>
      </c>
      <c r="E208" s="120">
        <v>6.898846495119787E-2</v>
      </c>
      <c r="F208" s="120">
        <v>17.629103815439215</v>
      </c>
      <c r="G208" s="120">
        <v>14.481366459627329</v>
      </c>
      <c r="H208" s="120">
        <v>1.3398402839396628</v>
      </c>
      <c r="I208" s="120">
        <v>0.81100266193433901</v>
      </c>
      <c r="J208" s="120">
        <v>0</v>
      </c>
      <c r="K208" s="120">
        <v>0.49423247559893524</v>
      </c>
      <c r="L208" s="120">
        <v>0</v>
      </c>
      <c r="M208" s="120">
        <v>1.2615350488021295</v>
      </c>
      <c r="N208" s="120">
        <v>0</v>
      </c>
      <c r="O208" s="120">
        <v>0.52373558118899732</v>
      </c>
      <c r="P208" s="120">
        <v>58.537045252883757</v>
      </c>
      <c r="Q208" s="8" t="s">
        <v>994</v>
      </c>
      <c r="R208" s="116">
        <v>0</v>
      </c>
      <c r="S208" s="116">
        <v>0</v>
      </c>
      <c r="T208" s="116">
        <v>0</v>
      </c>
      <c r="U208" s="116">
        <v>0</v>
      </c>
      <c r="V208" s="116">
        <v>4.1605204432845426E-2</v>
      </c>
      <c r="W208" s="116">
        <v>4.9018106062926996E-2</v>
      </c>
      <c r="X208" s="116">
        <v>0</v>
      </c>
      <c r="Y208" s="116">
        <v>0</v>
      </c>
      <c r="Z208" s="116">
        <v>0</v>
      </c>
      <c r="AA208" s="116">
        <v>51.160631383472612</v>
      </c>
      <c r="AB208" s="116">
        <v>0</v>
      </c>
      <c r="AC208" s="116">
        <v>92.896078776156145</v>
      </c>
      <c r="AD208" s="116">
        <v>0</v>
      </c>
      <c r="AE208" s="98">
        <v>1</v>
      </c>
    </row>
    <row r="209" spans="1:31">
      <c r="A209" s="8" t="s">
        <v>178</v>
      </c>
      <c r="B209" s="120">
        <v>0.18413597733711048</v>
      </c>
      <c r="C209" s="120">
        <v>0</v>
      </c>
      <c r="D209" s="120">
        <v>3.9867799811142586</v>
      </c>
      <c r="E209" s="120">
        <v>13.954674220963174</v>
      </c>
      <c r="F209" s="120">
        <v>14.101038715769594</v>
      </c>
      <c r="G209" s="120">
        <v>21.6109537299339</v>
      </c>
      <c r="H209" s="120">
        <v>22.258734655335221</v>
      </c>
      <c r="I209" s="120">
        <v>0</v>
      </c>
      <c r="J209" s="120">
        <v>0</v>
      </c>
      <c r="K209" s="120">
        <v>6.0018885741265349</v>
      </c>
      <c r="L209" s="120">
        <v>0</v>
      </c>
      <c r="M209" s="120">
        <v>0</v>
      </c>
      <c r="N209" s="120">
        <v>0</v>
      </c>
      <c r="O209" s="120">
        <v>5.7837582625118031</v>
      </c>
      <c r="P209" s="120">
        <v>2.1000944287063268</v>
      </c>
      <c r="Q209" s="8" t="s">
        <v>178</v>
      </c>
      <c r="R209" s="116">
        <v>2.5641025641025643</v>
      </c>
      <c r="S209" s="116">
        <v>0</v>
      </c>
      <c r="T209" s="116">
        <v>0.68687825675035519</v>
      </c>
      <c r="U209" s="116">
        <v>99.790228718365142</v>
      </c>
      <c r="V209" s="116">
        <v>2.9598874974887832</v>
      </c>
      <c r="W209" s="116">
        <v>88.075679454688455</v>
      </c>
      <c r="X209" s="116">
        <v>99.74970303750213</v>
      </c>
      <c r="Y209" s="116">
        <v>0</v>
      </c>
      <c r="Z209" s="116">
        <v>0</v>
      </c>
      <c r="AA209" s="116">
        <v>98.961611076148515</v>
      </c>
      <c r="AB209" s="116">
        <v>0</v>
      </c>
      <c r="AC209" s="116">
        <v>0</v>
      </c>
      <c r="AD209" s="116">
        <v>0</v>
      </c>
      <c r="AE209" s="98">
        <v>62</v>
      </c>
    </row>
    <row r="210" spans="1:31">
      <c r="A210" s="8" t="s">
        <v>1035</v>
      </c>
      <c r="B210" s="120">
        <v>0.14832149774047773</v>
      </c>
      <c r="C210" s="120">
        <v>0</v>
      </c>
      <c r="D210" s="120">
        <v>0</v>
      </c>
      <c r="E210" s="120">
        <v>2.8405422853453842E-2</v>
      </c>
      <c r="F210" s="120">
        <v>5.99193027759845</v>
      </c>
      <c r="G210" s="120">
        <v>4.696417043253712</v>
      </c>
      <c r="H210" s="120">
        <v>7.6481601032924464</v>
      </c>
      <c r="I210" s="120">
        <v>0.29276952872821177</v>
      </c>
      <c r="J210" s="120">
        <v>29.531956100710133</v>
      </c>
      <c r="K210" s="120">
        <v>18.246126533247256</v>
      </c>
      <c r="L210" s="120">
        <v>0</v>
      </c>
      <c r="M210" s="120">
        <v>0</v>
      </c>
      <c r="N210" s="120">
        <v>0.14122014202711425</v>
      </c>
      <c r="O210" s="120">
        <v>10.671400903808909</v>
      </c>
      <c r="P210" s="120">
        <v>20.670109748224661</v>
      </c>
      <c r="Q210" s="8" t="s">
        <v>1035</v>
      </c>
      <c r="R210" s="116">
        <v>0.21762785636561477</v>
      </c>
      <c r="S210" s="116">
        <v>0</v>
      </c>
      <c r="T210" s="116">
        <v>0</v>
      </c>
      <c r="U210" s="116">
        <v>70.454545454545453</v>
      </c>
      <c r="V210" s="116">
        <v>26.148790604966869</v>
      </c>
      <c r="W210" s="116">
        <v>1.714835561359497</v>
      </c>
      <c r="X210" s="116">
        <v>12.733181396134045</v>
      </c>
      <c r="Y210" s="116">
        <v>44.211686879823588</v>
      </c>
      <c r="Z210" s="116">
        <v>99.458957263088863</v>
      </c>
      <c r="AA210" s="116">
        <v>96.092982937206443</v>
      </c>
      <c r="AB210" s="116">
        <v>0</v>
      </c>
      <c r="AC210" s="116">
        <v>0</v>
      </c>
      <c r="AD210" s="116">
        <v>1.3714285714285714</v>
      </c>
      <c r="AE210" s="98">
        <v>50</v>
      </c>
    </row>
    <row r="211" spans="1:31">
      <c r="A211" s="8" t="s">
        <v>89</v>
      </c>
      <c r="B211" s="120">
        <v>6.7291311754684831</v>
      </c>
      <c r="C211" s="120">
        <v>1.9557069846678026</v>
      </c>
      <c r="D211" s="120">
        <v>0.79386712095400347</v>
      </c>
      <c r="E211" s="120">
        <v>0</v>
      </c>
      <c r="F211" s="120">
        <v>13.862010221465077</v>
      </c>
      <c r="G211" s="120">
        <v>0.13628620102214653</v>
      </c>
      <c r="H211" s="120">
        <v>7.9403747870528107</v>
      </c>
      <c r="I211" s="120">
        <v>0.90971039182282787</v>
      </c>
      <c r="J211" s="120">
        <v>0</v>
      </c>
      <c r="K211" s="120">
        <v>21.470187393526405</v>
      </c>
      <c r="L211" s="120">
        <v>1.1465076660988076</v>
      </c>
      <c r="M211" s="120">
        <v>0</v>
      </c>
      <c r="N211" s="120">
        <v>0</v>
      </c>
      <c r="O211" s="120">
        <v>23.649063032367973</v>
      </c>
      <c r="P211" s="120">
        <v>0.72402044293015333</v>
      </c>
      <c r="Q211" s="8" t="s">
        <v>89</v>
      </c>
      <c r="R211" s="116">
        <v>0.12658227848101267</v>
      </c>
      <c r="S211" s="116">
        <v>97.038327526132406</v>
      </c>
      <c r="T211" s="116">
        <v>0</v>
      </c>
      <c r="U211" s="116">
        <v>0</v>
      </c>
      <c r="V211" s="116">
        <v>0.17268862911795962</v>
      </c>
      <c r="W211" s="116">
        <v>1.25</v>
      </c>
      <c r="X211" s="116">
        <v>22.484445397983265</v>
      </c>
      <c r="Y211" s="116">
        <v>0.5617977528089888</v>
      </c>
      <c r="Z211" s="116">
        <v>0</v>
      </c>
      <c r="AA211" s="116">
        <v>75.482028088550351</v>
      </c>
      <c r="AB211" s="116">
        <v>0</v>
      </c>
      <c r="AC211" s="116">
        <v>0</v>
      </c>
      <c r="AD211" s="116">
        <v>0</v>
      </c>
      <c r="AE211" s="98">
        <v>20</v>
      </c>
    </row>
    <row r="212" spans="1:31">
      <c r="A212" s="8" t="s">
        <v>90</v>
      </c>
      <c r="B212" s="120">
        <v>8.8432601880877737</v>
      </c>
      <c r="C212" s="120">
        <v>0</v>
      </c>
      <c r="D212" s="120">
        <v>0</v>
      </c>
      <c r="E212" s="120">
        <v>0</v>
      </c>
      <c r="F212" s="120">
        <v>8.3887147335423204</v>
      </c>
      <c r="G212" s="120">
        <v>0.67711598746081514</v>
      </c>
      <c r="H212" s="120">
        <v>6.269592476489029E-2</v>
      </c>
      <c r="I212" s="120">
        <v>0</v>
      </c>
      <c r="J212" s="120">
        <v>0</v>
      </c>
      <c r="K212" s="120">
        <v>0</v>
      </c>
      <c r="L212" s="120">
        <v>0</v>
      </c>
      <c r="M212" s="120">
        <v>0</v>
      </c>
      <c r="N212" s="120">
        <v>0</v>
      </c>
      <c r="O212" s="120">
        <v>0</v>
      </c>
      <c r="P212" s="120">
        <v>0.85266457680250785</v>
      </c>
      <c r="Q212" s="8" t="s">
        <v>90</v>
      </c>
      <c r="R212" s="116">
        <v>0</v>
      </c>
      <c r="S212" s="116">
        <v>0</v>
      </c>
      <c r="T212" s="116">
        <v>0</v>
      </c>
      <c r="U212" s="116">
        <v>0</v>
      </c>
      <c r="V212" s="116">
        <v>0</v>
      </c>
      <c r="W212" s="116">
        <v>0</v>
      </c>
      <c r="X212" s="116">
        <v>0</v>
      </c>
      <c r="Y212" s="116">
        <v>0</v>
      </c>
      <c r="Z212" s="116">
        <v>0</v>
      </c>
      <c r="AA212" s="116">
        <v>0</v>
      </c>
      <c r="AB212" s="116">
        <v>0</v>
      </c>
      <c r="AC212" s="116">
        <v>0</v>
      </c>
      <c r="AD212" s="116">
        <v>0</v>
      </c>
      <c r="AE212" s="98">
        <v>0</v>
      </c>
    </row>
    <row r="213" spans="1:31">
      <c r="A213" s="8" t="s">
        <v>950</v>
      </c>
      <c r="B213" s="120">
        <v>0.42874015748031502</v>
      </c>
      <c r="C213" s="120">
        <v>0</v>
      </c>
      <c r="D213" s="120">
        <v>0</v>
      </c>
      <c r="E213" s="120">
        <v>3.3464566929133854E-2</v>
      </c>
      <c r="F213" s="120">
        <v>6.7240157480314959</v>
      </c>
      <c r="G213" s="120">
        <v>1.9003937007874014</v>
      </c>
      <c r="H213" s="120">
        <v>2.8244094488188973</v>
      </c>
      <c r="I213" s="120">
        <v>1.1751968503937009</v>
      </c>
      <c r="J213" s="120">
        <v>0</v>
      </c>
      <c r="K213" s="120">
        <v>8.4444881889763774</v>
      </c>
      <c r="L213" s="120">
        <v>0</v>
      </c>
      <c r="M213" s="120">
        <v>1.5082677165354332</v>
      </c>
      <c r="N213" s="120">
        <v>1.0236220472440945E-2</v>
      </c>
      <c r="O213" s="120">
        <v>3.3704724409448819</v>
      </c>
      <c r="P213" s="120">
        <v>59.05236220472441</v>
      </c>
      <c r="Q213" s="8" t="s">
        <v>950</v>
      </c>
      <c r="R213" s="116">
        <v>0.3673094582185491</v>
      </c>
      <c r="S213" s="116">
        <v>0</v>
      </c>
      <c r="T213" s="116">
        <v>0</v>
      </c>
      <c r="U213" s="116">
        <v>0</v>
      </c>
      <c r="V213" s="116">
        <v>9.456057146202939</v>
      </c>
      <c r="W213" s="116">
        <v>0.39361922519163034</v>
      </c>
      <c r="X213" s="116">
        <v>0.69696124895455824</v>
      </c>
      <c r="Y213" s="116">
        <v>4.3886097152428816</v>
      </c>
      <c r="Z213" s="116">
        <v>0</v>
      </c>
      <c r="AA213" s="116">
        <v>68.744463611357162</v>
      </c>
      <c r="AB213" s="116">
        <v>0</v>
      </c>
      <c r="AC213" s="116">
        <v>92.143043591751479</v>
      </c>
      <c r="AD213" s="116">
        <v>0</v>
      </c>
      <c r="AE213" s="98">
        <v>8</v>
      </c>
    </row>
    <row r="214" spans="1:31">
      <c r="A214" s="8" t="s">
        <v>219</v>
      </c>
      <c r="B214" s="120">
        <v>1.869158878504673E-3</v>
      </c>
      <c r="C214" s="120">
        <v>0</v>
      </c>
      <c r="D214" s="120">
        <v>0</v>
      </c>
      <c r="E214" s="120">
        <v>0.24672897196261681</v>
      </c>
      <c r="F214" s="120">
        <v>17.168224299065418</v>
      </c>
      <c r="G214" s="120">
        <v>6.5271028037383179</v>
      </c>
      <c r="H214" s="120">
        <v>6.822429906542056E-2</v>
      </c>
      <c r="I214" s="120">
        <v>0.81401869158878504</v>
      </c>
      <c r="J214" s="120">
        <v>1.5084112149532711</v>
      </c>
      <c r="K214" s="120">
        <v>9.809345794392522</v>
      </c>
      <c r="L214" s="120">
        <v>0</v>
      </c>
      <c r="M214" s="120">
        <v>0</v>
      </c>
      <c r="N214" s="120">
        <v>0.22336448598130842</v>
      </c>
      <c r="O214" s="120">
        <v>1.3588785046728973</v>
      </c>
      <c r="P214" s="120">
        <v>58.138317757009339</v>
      </c>
      <c r="Q214" s="8" t="s">
        <v>219</v>
      </c>
      <c r="R214" s="116">
        <v>0</v>
      </c>
      <c r="S214" s="116">
        <v>0</v>
      </c>
      <c r="T214" s="116">
        <v>0</v>
      </c>
      <c r="U214" s="116">
        <v>52.651515151515149</v>
      </c>
      <c r="V214" s="116">
        <v>26.63581927054981</v>
      </c>
      <c r="W214" s="116">
        <v>0.8161512027491411</v>
      </c>
      <c r="X214" s="116">
        <v>4.10958904109589</v>
      </c>
      <c r="Y214" s="116">
        <v>62.571756601607341</v>
      </c>
      <c r="Z214" s="116">
        <v>99.25650557620817</v>
      </c>
      <c r="AA214" s="116">
        <v>85.851753048780495</v>
      </c>
      <c r="AB214" s="116">
        <v>0</v>
      </c>
      <c r="AC214" s="116">
        <v>0</v>
      </c>
      <c r="AD214" s="116">
        <v>1.2552301255230123</v>
      </c>
      <c r="AE214" s="98">
        <v>15</v>
      </c>
    </row>
    <row r="215" spans="1:31">
      <c r="A215" s="8" t="s">
        <v>951</v>
      </c>
      <c r="B215" s="120">
        <v>0.21696670196493706</v>
      </c>
      <c r="C215" s="120">
        <v>0</v>
      </c>
      <c r="D215" s="120">
        <v>0</v>
      </c>
      <c r="E215" s="120">
        <v>0.17731497823273326</v>
      </c>
      <c r="F215" s="120">
        <v>10.949876456053653</v>
      </c>
      <c r="G215" s="120">
        <v>1.0184727615013531</v>
      </c>
      <c r="H215" s="120">
        <v>8.8762207318508057</v>
      </c>
      <c r="I215" s="120">
        <v>0.60148252735615948</v>
      </c>
      <c r="J215" s="120">
        <v>12.447699729379929</v>
      </c>
      <c r="K215" s="120">
        <v>21.44464054594658</v>
      </c>
      <c r="L215" s="120">
        <v>0</v>
      </c>
      <c r="M215" s="120">
        <v>0</v>
      </c>
      <c r="N215" s="120">
        <v>3.965172373220379E-2</v>
      </c>
      <c r="O215" s="120">
        <v>5.5031180138839861</v>
      </c>
      <c r="P215" s="120">
        <v>36.028120955406514</v>
      </c>
      <c r="Q215" s="8" t="s">
        <v>951</v>
      </c>
      <c r="R215" s="116">
        <v>0.28280542986425344</v>
      </c>
      <c r="S215" s="116">
        <v>0</v>
      </c>
      <c r="T215" s="116">
        <v>0</v>
      </c>
      <c r="U215" s="116">
        <v>97.94293297942933</v>
      </c>
      <c r="V215" s="116">
        <v>3.2483371479535368</v>
      </c>
      <c r="W215" s="116">
        <v>24.237523105360442</v>
      </c>
      <c r="X215" s="116">
        <v>67.530057397367415</v>
      </c>
      <c r="Y215" s="116">
        <v>47.007042253521128</v>
      </c>
      <c r="Z215" s="116">
        <v>99.815677785864835</v>
      </c>
      <c r="AA215" s="116">
        <v>98.077999319645784</v>
      </c>
      <c r="AB215" s="116">
        <v>0</v>
      </c>
      <c r="AC215" s="116">
        <v>0</v>
      </c>
      <c r="AD215" s="116">
        <v>2.9673590504451042</v>
      </c>
      <c r="AE215" s="98">
        <v>41</v>
      </c>
    </row>
    <row r="216" spans="1:31">
      <c r="A216" s="8" t="s">
        <v>91</v>
      </c>
      <c r="B216" s="120">
        <v>0</v>
      </c>
      <c r="C216" s="120">
        <v>0</v>
      </c>
      <c r="D216" s="120">
        <v>0</v>
      </c>
      <c r="E216" s="120">
        <v>0</v>
      </c>
      <c r="F216" s="120">
        <v>26.831050228310502</v>
      </c>
      <c r="G216" s="120">
        <v>1.7785388127853883</v>
      </c>
      <c r="H216" s="120">
        <v>3.8607305936073062</v>
      </c>
      <c r="I216" s="120">
        <v>0</v>
      </c>
      <c r="J216" s="120">
        <v>0</v>
      </c>
      <c r="K216" s="120">
        <v>1.4052511415525115</v>
      </c>
      <c r="L216" s="120">
        <v>0</v>
      </c>
      <c r="M216" s="120">
        <v>0</v>
      </c>
      <c r="N216" s="120">
        <v>0</v>
      </c>
      <c r="O216" s="120">
        <v>5.4235159817351608</v>
      </c>
      <c r="P216" s="120">
        <v>1.3881278538812785</v>
      </c>
      <c r="Q216" s="8" t="s">
        <v>91</v>
      </c>
      <c r="R216" s="116">
        <v>0</v>
      </c>
      <c r="S216" s="116">
        <v>0</v>
      </c>
      <c r="T216" s="116">
        <v>0</v>
      </c>
      <c r="U216" s="116">
        <v>0</v>
      </c>
      <c r="V216" s="116">
        <v>5.3521729822307859E-3</v>
      </c>
      <c r="W216" s="116">
        <v>0</v>
      </c>
      <c r="X216" s="116">
        <v>0</v>
      </c>
      <c r="Y216" s="116">
        <v>0</v>
      </c>
      <c r="Z216" s="116">
        <v>0</v>
      </c>
      <c r="AA216" s="116">
        <v>4.9553208773354989</v>
      </c>
      <c r="AB216" s="116">
        <v>0</v>
      </c>
      <c r="AC216" s="116">
        <v>0</v>
      </c>
      <c r="AD216" s="116">
        <v>0</v>
      </c>
      <c r="AE216" s="98">
        <v>0</v>
      </c>
    </row>
    <row r="217" spans="1:31">
      <c r="A217" s="8" t="s">
        <v>179</v>
      </c>
      <c r="B217" s="120">
        <v>7.8074866310160432E-2</v>
      </c>
      <c r="C217" s="120">
        <v>0</v>
      </c>
      <c r="D217" s="120">
        <v>0</v>
      </c>
      <c r="E217" s="120">
        <v>2.7807486631016044E-2</v>
      </c>
      <c r="F217" s="120">
        <v>23.532620320855614</v>
      </c>
      <c r="G217" s="120">
        <v>0.15294117647058822</v>
      </c>
      <c r="H217" s="120">
        <v>2.2149732620320854</v>
      </c>
      <c r="I217" s="120">
        <v>0.87593582887700527</v>
      </c>
      <c r="J217" s="120">
        <v>0.48128342245989308</v>
      </c>
      <c r="K217" s="120">
        <v>14.974331550802139</v>
      </c>
      <c r="L217" s="120">
        <v>0</v>
      </c>
      <c r="M217" s="120">
        <v>0</v>
      </c>
      <c r="N217" s="120">
        <v>0</v>
      </c>
      <c r="O217" s="120">
        <v>49.611764705882351</v>
      </c>
      <c r="P217" s="120">
        <v>3.0278074866310156</v>
      </c>
      <c r="Q217" s="8" t="s">
        <v>179</v>
      </c>
      <c r="R217" s="116">
        <v>5.4794520547945211</v>
      </c>
      <c r="S217" s="116">
        <v>0</v>
      </c>
      <c r="T217" s="116">
        <v>0</v>
      </c>
      <c r="U217" s="116">
        <v>100</v>
      </c>
      <c r="V217" s="116">
        <v>16.965192503000644</v>
      </c>
      <c r="W217" s="116">
        <v>2.0979020979020979</v>
      </c>
      <c r="X217" s="116">
        <v>3.669724770642202</v>
      </c>
      <c r="Y217" s="116">
        <v>86.568986568986574</v>
      </c>
      <c r="Z217" s="116">
        <v>38.888888888888893</v>
      </c>
      <c r="AA217" s="116">
        <v>62.016998785801015</v>
      </c>
      <c r="AB217" s="116">
        <v>0</v>
      </c>
      <c r="AC217" s="116">
        <v>0</v>
      </c>
      <c r="AD217" s="116">
        <v>0</v>
      </c>
      <c r="AE217" s="98">
        <v>14</v>
      </c>
    </row>
    <row r="218" spans="1:31">
      <c r="A218" s="8" t="s">
        <v>92</v>
      </c>
      <c r="B218" s="120">
        <v>10.886426592797784</v>
      </c>
      <c r="C218" s="120">
        <v>0</v>
      </c>
      <c r="D218" s="120">
        <v>0</v>
      </c>
      <c r="E218" s="120">
        <v>0</v>
      </c>
      <c r="F218" s="120">
        <v>0</v>
      </c>
      <c r="G218" s="120">
        <v>0</v>
      </c>
      <c r="H218" s="120">
        <v>0</v>
      </c>
      <c r="I218" s="120">
        <v>0</v>
      </c>
      <c r="J218" s="120">
        <v>0</v>
      </c>
      <c r="K218" s="120">
        <v>0</v>
      </c>
      <c r="L218" s="120">
        <v>0</v>
      </c>
      <c r="M218" s="120">
        <v>0</v>
      </c>
      <c r="N218" s="120">
        <v>0</v>
      </c>
      <c r="O218" s="120">
        <v>0</v>
      </c>
      <c r="P218" s="120">
        <v>0</v>
      </c>
      <c r="Q218" s="8" t="s">
        <v>92</v>
      </c>
      <c r="R218" s="116">
        <v>0</v>
      </c>
      <c r="S218" s="116">
        <v>0</v>
      </c>
      <c r="T218" s="116">
        <v>0</v>
      </c>
      <c r="U218" s="116">
        <v>0</v>
      </c>
      <c r="V218" s="116">
        <v>0</v>
      </c>
      <c r="W218" s="116">
        <v>0</v>
      </c>
      <c r="X218" s="116">
        <v>0</v>
      </c>
      <c r="Y218" s="116">
        <v>0</v>
      </c>
      <c r="Z218" s="116">
        <v>0</v>
      </c>
      <c r="AA218" s="116">
        <v>0</v>
      </c>
      <c r="AB218" s="116">
        <v>0</v>
      </c>
      <c r="AC218" s="116">
        <v>0</v>
      </c>
      <c r="AD218" s="116">
        <v>0</v>
      </c>
      <c r="AE218" s="98">
        <v>0</v>
      </c>
    </row>
    <row r="219" spans="1:31">
      <c r="A219" s="8" t="s">
        <v>93</v>
      </c>
      <c r="B219" s="120">
        <v>0.61403508771929827</v>
      </c>
      <c r="C219" s="120">
        <v>0</v>
      </c>
      <c r="D219" s="120">
        <v>0</v>
      </c>
      <c r="E219" s="120">
        <v>0</v>
      </c>
      <c r="F219" s="120">
        <v>19.843567251461991</v>
      </c>
      <c r="G219" s="120">
        <v>6.2690058479532169</v>
      </c>
      <c r="H219" s="120">
        <v>1.4385964912280702</v>
      </c>
      <c r="I219" s="120">
        <v>1.2456140350877192</v>
      </c>
      <c r="J219" s="120">
        <v>0</v>
      </c>
      <c r="K219" s="120">
        <v>21.385964912280702</v>
      </c>
      <c r="L219" s="120">
        <v>0.28801169590643272</v>
      </c>
      <c r="M219" s="120">
        <v>0</v>
      </c>
      <c r="N219" s="120">
        <v>0</v>
      </c>
      <c r="O219" s="120">
        <v>3.8450292397660819</v>
      </c>
      <c r="P219" s="120">
        <v>3.7163742690058483</v>
      </c>
      <c r="Q219" s="8" t="s">
        <v>93</v>
      </c>
      <c r="R219" s="116">
        <v>0.47619047619047616</v>
      </c>
      <c r="S219" s="116">
        <v>0</v>
      </c>
      <c r="T219" s="116">
        <v>0</v>
      </c>
      <c r="U219" s="116">
        <v>0</v>
      </c>
      <c r="V219" s="116">
        <v>0.45678921388049809</v>
      </c>
      <c r="W219" s="116">
        <v>1.2826492537313434</v>
      </c>
      <c r="X219" s="116">
        <v>1.2195121951219512</v>
      </c>
      <c r="Y219" s="116">
        <v>90.962441314553999</v>
      </c>
      <c r="Z219" s="116">
        <v>0</v>
      </c>
      <c r="AA219" s="116">
        <v>92.828821438337428</v>
      </c>
      <c r="AB219" s="116">
        <v>97.461928934010146</v>
      </c>
      <c r="AC219" s="116">
        <v>0</v>
      </c>
      <c r="AD219" s="116">
        <v>0</v>
      </c>
      <c r="AE219" s="98">
        <v>22</v>
      </c>
    </row>
    <row r="220" spans="1:31">
      <c r="A220" s="8" t="s">
        <v>94</v>
      </c>
      <c r="B220" s="120">
        <v>0</v>
      </c>
      <c r="C220" s="120">
        <v>0</v>
      </c>
      <c r="D220" s="120">
        <v>2.4657039711191335</v>
      </c>
      <c r="E220" s="120">
        <v>0</v>
      </c>
      <c r="F220" s="120">
        <v>26.214199759326114</v>
      </c>
      <c r="G220" s="120">
        <v>4.8772563176895307</v>
      </c>
      <c r="H220" s="120">
        <v>11.428399518652226</v>
      </c>
      <c r="I220" s="120">
        <v>7.4608904933814682E-2</v>
      </c>
      <c r="J220" s="120">
        <v>0</v>
      </c>
      <c r="K220" s="120">
        <v>4.1395908543922983</v>
      </c>
      <c r="L220" s="120">
        <v>0.49819494584837537</v>
      </c>
      <c r="M220" s="120">
        <v>0</v>
      </c>
      <c r="N220" s="120">
        <v>9.2659446450060176E-2</v>
      </c>
      <c r="O220" s="120">
        <v>17.864019253910946</v>
      </c>
      <c r="P220" s="120">
        <v>1.2430806257521059</v>
      </c>
      <c r="Q220" s="8" t="s">
        <v>94</v>
      </c>
      <c r="R220" s="116">
        <v>0</v>
      </c>
      <c r="S220" s="116">
        <v>0</v>
      </c>
      <c r="T220" s="116">
        <v>9.7608589555880934E-2</v>
      </c>
      <c r="U220" s="116">
        <v>0</v>
      </c>
      <c r="V220" s="116">
        <v>0.17062485589116902</v>
      </c>
      <c r="W220" s="116">
        <v>0.14803849000740191</v>
      </c>
      <c r="X220" s="116">
        <v>51.331999578814361</v>
      </c>
      <c r="Y220" s="116">
        <v>0</v>
      </c>
      <c r="Z220" s="116">
        <v>0</v>
      </c>
      <c r="AA220" s="116">
        <v>70.058139534883722</v>
      </c>
      <c r="AB220" s="116">
        <v>83.816425120772948</v>
      </c>
      <c r="AC220" s="116">
        <v>0</v>
      </c>
      <c r="AD220" s="116">
        <v>0</v>
      </c>
      <c r="AE220" s="98">
        <v>9</v>
      </c>
    </row>
    <row r="221" spans="1:31">
      <c r="A221" s="8" t="s">
        <v>95</v>
      </c>
      <c r="B221" s="120">
        <v>3.1345745934480321E-2</v>
      </c>
      <c r="C221" s="120">
        <v>0</v>
      </c>
      <c r="D221" s="120">
        <v>0</v>
      </c>
      <c r="E221" s="120">
        <v>0</v>
      </c>
      <c r="F221" s="120">
        <v>22.609474428470424</v>
      </c>
      <c r="G221" s="120">
        <v>2.1293895828423284</v>
      </c>
      <c r="H221" s="120">
        <v>3.8970068347867071</v>
      </c>
      <c r="I221" s="120">
        <v>1.1074711289182182</v>
      </c>
      <c r="J221" s="120">
        <v>0</v>
      </c>
      <c r="K221" s="120">
        <v>12.045958048550554</v>
      </c>
      <c r="L221" s="120">
        <v>1.721423521093566</v>
      </c>
      <c r="M221" s="120">
        <v>0</v>
      </c>
      <c r="N221" s="120">
        <v>3.5352345038887579E-3</v>
      </c>
      <c r="O221" s="120">
        <v>51.716709875088377</v>
      </c>
      <c r="P221" s="120">
        <v>0.50247466415272213</v>
      </c>
      <c r="Q221" s="8" t="s">
        <v>95</v>
      </c>
      <c r="R221" s="116">
        <v>0.91743119266055029</v>
      </c>
      <c r="S221" s="116">
        <v>0</v>
      </c>
      <c r="T221" s="116">
        <v>0</v>
      </c>
      <c r="U221" s="116">
        <v>0</v>
      </c>
      <c r="V221" s="116">
        <v>0.28457657507401074</v>
      </c>
      <c r="W221" s="116">
        <v>3.5639180962921979</v>
      </c>
      <c r="X221" s="116">
        <v>7.475052918052616</v>
      </c>
      <c r="Y221" s="116">
        <v>86.039582889976586</v>
      </c>
      <c r="Z221" s="116">
        <v>0</v>
      </c>
      <c r="AA221" s="116">
        <v>56.089687151493806</v>
      </c>
      <c r="AB221" s="116">
        <v>78.573384446878407</v>
      </c>
      <c r="AC221" s="116">
        <v>0</v>
      </c>
      <c r="AD221" s="116">
        <v>0</v>
      </c>
      <c r="AE221" s="98">
        <v>10</v>
      </c>
    </row>
    <row r="222" spans="1:31">
      <c r="A222" s="8" t="s">
        <v>1036</v>
      </c>
      <c r="B222" s="120">
        <v>0.96578759800427649</v>
      </c>
      <c r="C222" s="120">
        <v>0</v>
      </c>
      <c r="D222" s="120">
        <v>0</v>
      </c>
      <c r="E222" s="120">
        <v>1.7818959372772631E-2</v>
      </c>
      <c r="F222" s="120">
        <v>20.214540270848183</v>
      </c>
      <c r="G222" s="120">
        <v>3.0092658588738419</v>
      </c>
      <c r="H222" s="120">
        <v>2.2031361368496079</v>
      </c>
      <c r="I222" s="120">
        <v>0.16892373485388454</v>
      </c>
      <c r="J222" s="120">
        <v>3.6143977191732004</v>
      </c>
      <c r="K222" s="120">
        <v>11.394868139700643</v>
      </c>
      <c r="L222" s="120">
        <v>1.4967925873129008E-2</v>
      </c>
      <c r="M222" s="120">
        <v>0</v>
      </c>
      <c r="N222" s="120">
        <v>0</v>
      </c>
      <c r="O222" s="120">
        <v>51.507483962936554</v>
      </c>
      <c r="P222" s="120">
        <v>0.83677833214540276</v>
      </c>
      <c r="Q222" s="8" t="s">
        <v>1036</v>
      </c>
      <c r="R222" s="116">
        <v>0</v>
      </c>
      <c r="S222" s="116">
        <v>0</v>
      </c>
      <c r="T222" s="116">
        <v>0</v>
      </c>
      <c r="U222" s="116">
        <v>0</v>
      </c>
      <c r="V222" s="116">
        <v>7.7571312718169319E-2</v>
      </c>
      <c r="W222" s="116">
        <v>9.4741828517290391E-2</v>
      </c>
      <c r="X222" s="116">
        <v>0.22646392753154321</v>
      </c>
      <c r="Y222" s="116">
        <v>0</v>
      </c>
      <c r="Z222" s="116">
        <v>41.589430092683891</v>
      </c>
      <c r="AA222" s="116">
        <v>26.534058922874838</v>
      </c>
      <c r="AB222" s="116">
        <v>0</v>
      </c>
      <c r="AC222" s="116">
        <v>0</v>
      </c>
      <c r="AD222" s="116">
        <v>0</v>
      </c>
      <c r="AE222" s="98">
        <v>5</v>
      </c>
    </row>
    <row r="223" spans="1:31">
      <c r="A223" s="8" t="s">
        <v>96</v>
      </c>
      <c r="B223" s="120">
        <v>0.68085106382978722</v>
      </c>
      <c r="C223" s="120">
        <v>0</v>
      </c>
      <c r="D223" s="120">
        <v>0</v>
      </c>
      <c r="E223" s="120">
        <v>0</v>
      </c>
      <c r="F223" s="120">
        <v>14.631205673758865</v>
      </c>
      <c r="G223" s="120">
        <v>0</v>
      </c>
      <c r="H223" s="120">
        <v>7.3546099290780136</v>
      </c>
      <c r="I223" s="120">
        <v>0</v>
      </c>
      <c r="J223" s="120">
        <v>0</v>
      </c>
      <c r="K223" s="120">
        <v>12.219858156028369</v>
      </c>
      <c r="L223" s="120">
        <v>3.7588652482269502</v>
      </c>
      <c r="M223" s="120">
        <v>0</v>
      </c>
      <c r="N223" s="120">
        <v>0</v>
      </c>
      <c r="O223" s="120">
        <v>42.453900709219859</v>
      </c>
      <c r="P223" s="120">
        <v>2.6170212765957448</v>
      </c>
      <c r="Q223" s="8" t="s">
        <v>96</v>
      </c>
      <c r="R223" s="116">
        <v>4.166666666666667</v>
      </c>
      <c r="S223" s="116">
        <v>0</v>
      </c>
      <c r="T223" s="116">
        <v>0</v>
      </c>
      <c r="U223" s="116">
        <v>0</v>
      </c>
      <c r="V223" s="116">
        <v>0.24236548715462922</v>
      </c>
      <c r="W223" s="116">
        <v>0</v>
      </c>
      <c r="X223" s="116">
        <v>0</v>
      </c>
      <c r="Y223" s="116">
        <v>0</v>
      </c>
      <c r="Z223" s="116">
        <v>0</v>
      </c>
      <c r="AA223" s="116">
        <v>89.146836912362147</v>
      </c>
      <c r="AB223" s="116">
        <v>96.037735849056602</v>
      </c>
      <c r="AC223" s="116">
        <v>0</v>
      </c>
      <c r="AD223" s="116">
        <v>0</v>
      </c>
      <c r="AE223" s="98">
        <v>15</v>
      </c>
    </row>
    <row r="224" spans="1:31">
      <c r="A224" s="8" t="s">
        <v>181</v>
      </c>
      <c r="B224" s="120">
        <v>0.66272189349112431</v>
      </c>
      <c r="C224" s="120">
        <v>0</v>
      </c>
      <c r="D224" s="120">
        <v>0</v>
      </c>
      <c r="E224" s="120">
        <v>0</v>
      </c>
      <c r="F224" s="120">
        <v>23.924421732114041</v>
      </c>
      <c r="G224" s="120">
        <v>1.7641204948897256</v>
      </c>
      <c r="H224" s="120">
        <v>1.534965034965035</v>
      </c>
      <c r="I224" s="120">
        <v>0.56374394835933295</v>
      </c>
      <c r="J224" s="120">
        <v>15.286982248520712</v>
      </c>
      <c r="K224" s="120">
        <v>14.715169445938677</v>
      </c>
      <c r="L224" s="120">
        <v>3.0930607853684774E-2</v>
      </c>
      <c r="M224" s="120">
        <v>0</v>
      </c>
      <c r="N224" s="120">
        <v>0.2175901022054868</v>
      </c>
      <c r="O224" s="120">
        <v>33.253899946207632</v>
      </c>
      <c r="P224" s="120">
        <v>2.0594405594405596</v>
      </c>
      <c r="Q224" s="8" t="s">
        <v>181</v>
      </c>
      <c r="R224" s="116">
        <v>0.16233766233766234</v>
      </c>
      <c r="S224" s="116">
        <v>0</v>
      </c>
      <c r="T224" s="116">
        <v>0</v>
      </c>
      <c r="U224" s="116">
        <v>0</v>
      </c>
      <c r="V224" s="116">
        <v>1.2546233319468021</v>
      </c>
      <c r="W224" s="116">
        <v>0.47263302332672658</v>
      </c>
      <c r="X224" s="116">
        <v>2.6458734886980899</v>
      </c>
      <c r="Y224" s="116">
        <v>41.459923664122137</v>
      </c>
      <c r="Z224" s="116">
        <v>95.256611010433332</v>
      </c>
      <c r="AA224" s="116">
        <v>69.636818921240703</v>
      </c>
      <c r="AB224" s="116">
        <v>93.913043478260889</v>
      </c>
      <c r="AC224" s="116">
        <v>0</v>
      </c>
      <c r="AD224" s="116">
        <v>1.6069221260815822</v>
      </c>
      <c r="AE224" s="98">
        <v>26</v>
      </c>
    </row>
    <row r="225" spans="1:31">
      <c r="A225" s="8" t="s">
        <v>1037</v>
      </c>
      <c r="B225" s="120">
        <v>1.9411193788417987E-2</v>
      </c>
      <c r="C225" s="120">
        <v>0</v>
      </c>
      <c r="D225" s="120">
        <v>0</v>
      </c>
      <c r="E225" s="120">
        <v>0</v>
      </c>
      <c r="F225" s="120">
        <v>17.067939178259461</v>
      </c>
      <c r="G225" s="120">
        <v>1.0142348754448398</v>
      </c>
      <c r="H225" s="120">
        <v>12.215140731154966</v>
      </c>
      <c r="I225" s="120">
        <v>0.5195729537366548</v>
      </c>
      <c r="J225" s="120">
        <v>0.52539631187318014</v>
      </c>
      <c r="K225" s="120">
        <v>13.222581688773861</v>
      </c>
      <c r="L225" s="120">
        <v>9.4196053057263036</v>
      </c>
      <c r="M225" s="120">
        <v>0</v>
      </c>
      <c r="N225" s="120">
        <v>10.423811064380459</v>
      </c>
      <c r="O225" s="120">
        <v>34.219346489809126</v>
      </c>
      <c r="P225" s="120">
        <v>0.12617275962471691</v>
      </c>
      <c r="Q225" s="8" t="s">
        <v>1037</v>
      </c>
      <c r="R225" s="116">
        <v>1.6666666666666667</v>
      </c>
      <c r="S225" s="116">
        <v>0</v>
      </c>
      <c r="T225" s="116">
        <v>0</v>
      </c>
      <c r="U225" s="116">
        <v>0</v>
      </c>
      <c r="V225" s="116">
        <v>0.14216122978941184</v>
      </c>
      <c r="W225" s="116">
        <v>0.2232854864433812</v>
      </c>
      <c r="X225" s="116">
        <v>0.17745053897290569</v>
      </c>
      <c r="Y225" s="116">
        <v>22.415940224159407</v>
      </c>
      <c r="Z225" s="116">
        <v>95.443349753694591</v>
      </c>
      <c r="AA225" s="116">
        <v>85.131266668297826</v>
      </c>
      <c r="AB225" s="116">
        <v>98.801346338782793</v>
      </c>
      <c r="AC225" s="116">
        <v>0</v>
      </c>
      <c r="AD225" s="116">
        <v>5.8969584109248914E-2</v>
      </c>
      <c r="AE225" s="98">
        <v>21</v>
      </c>
    </row>
    <row r="226" spans="1:31">
      <c r="A226" s="8" t="s">
        <v>97</v>
      </c>
      <c r="B226" s="120">
        <v>0.1357142857142857</v>
      </c>
      <c r="C226" s="120">
        <v>0</v>
      </c>
      <c r="D226" s="120">
        <v>0</v>
      </c>
      <c r="E226" s="120">
        <v>10.62142857142857</v>
      </c>
      <c r="F226" s="120">
        <v>22.296428571428567</v>
      </c>
      <c r="G226" s="120">
        <v>5.0321428571428575</v>
      </c>
      <c r="H226" s="120">
        <v>0.27857142857142858</v>
      </c>
      <c r="I226" s="120">
        <v>3.0750000000000002</v>
      </c>
      <c r="J226" s="120">
        <v>8.5285714285714285</v>
      </c>
      <c r="K226" s="120">
        <v>19.932142857142857</v>
      </c>
      <c r="L226" s="120">
        <v>0</v>
      </c>
      <c r="M226" s="120">
        <v>0</v>
      </c>
      <c r="N226" s="120">
        <v>0</v>
      </c>
      <c r="O226" s="120">
        <v>26.62857142857143</v>
      </c>
      <c r="P226" s="120">
        <v>9.285714285714286E-2</v>
      </c>
      <c r="Q226" s="8" t="s">
        <v>97</v>
      </c>
      <c r="R226" s="116">
        <v>2.6315789473684208</v>
      </c>
      <c r="S226" s="116">
        <v>0</v>
      </c>
      <c r="T226" s="116">
        <v>0</v>
      </c>
      <c r="U226" s="116">
        <v>96.839273705447212</v>
      </c>
      <c r="V226" s="116">
        <v>0.304340861765177</v>
      </c>
      <c r="W226" s="116">
        <v>0.14194464158977999</v>
      </c>
      <c r="X226" s="116">
        <v>0</v>
      </c>
      <c r="Y226" s="116">
        <v>93.844367015098726</v>
      </c>
      <c r="Z226" s="116">
        <v>91.876046901172543</v>
      </c>
      <c r="AA226" s="116">
        <v>31.768500268769039</v>
      </c>
      <c r="AB226" s="116">
        <v>0</v>
      </c>
      <c r="AC226" s="116">
        <v>0</v>
      </c>
      <c r="AD226" s="116">
        <v>0</v>
      </c>
      <c r="AE226" s="98">
        <v>28</v>
      </c>
    </row>
    <row r="227" spans="1:31">
      <c r="A227" s="8" t="s">
        <v>98</v>
      </c>
      <c r="B227" s="120">
        <v>1.2799999999999998</v>
      </c>
      <c r="C227" s="120">
        <v>0</v>
      </c>
      <c r="D227" s="120">
        <v>0</v>
      </c>
      <c r="E227" s="120">
        <v>2.0952380952380955E-2</v>
      </c>
      <c r="F227" s="120">
        <v>11.535238095238096</v>
      </c>
      <c r="G227" s="120">
        <v>5.2419047619047614</v>
      </c>
      <c r="H227" s="120">
        <v>1.339047619047619</v>
      </c>
      <c r="I227" s="120">
        <v>1.881904761904762</v>
      </c>
      <c r="J227" s="120">
        <v>0</v>
      </c>
      <c r="K227" s="120">
        <v>8.8990476190476198</v>
      </c>
      <c r="L227" s="120">
        <v>8.7619047619047624E-2</v>
      </c>
      <c r="M227" s="120">
        <v>0</v>
      </c>
      <c r="N227" s="120">
        <v>0</v>
      </c>
      <c r="O227" s="120">
        <v>49.767619047619043</v>
      </c>
      <c r="P227" s="120">
        <v>1.8933333333333333</v>
      </c>
      <c r="Q227" s="8" t="s">
        <v>98</v>
      </c>
      <c r="R227" s="116">
        <v>0.14880952380952384</v>
      </c>
      <c r="S227" s="116">
        <v>0</v>
      </c>
      <c r="T227" s="116">
        <v>0</v>
      </c>
      <c r="U227" s="116">
        <v>0</v>
      </c>
      <c r="V227" s="116">
        <v>0.23117569352708059</v>
      </c>
      <c r="W227" s="116">
        <v>0.43604651162790697</v>
      </c>
      <c r="X227" s="116">
        <v>0</v>
      </c>
      <c r="Y227" s="116">
        <v>72.368421052631575</v>
      </c>
      <c r="Z227" s="116">
        <v>0</v>
      </c>
      <c r="AA227" s="116">
        <v>66.759417808219183</v>
      </c>
      <c r="AB227" s="116">
        <v>0</v>
      </c>
      <c r="AC227" s="116">
        <v>0</v>
      </c>
      <c r="AD227" s="116">
        <v>0</v>
      </c>
      <c r="AE227" s="98">
        <v>7</v>
      </c>
    </row>
    <row r="228" spans="1:31" s="22" customFormat="1">
      <c r="A228" s="8" t="s">
        <v>99</v>
      </c>
      <c r="B228" s="121">
        <v>0</v>
      </c>
      <c r="C228" s="121">
        <v>0</v>
      </c>
      <c r="D228" s="121">
        <v>0</v>
      </c>
      <c r="E228" s="121">
        <v>0</v>
      </c>
      <c r="F228" s="121">
        <v>40.6</v>
      </c>
      <c r="G228" s="121">
        <v>1.5</v>
      </c>
      <c r="H228" s="121">
        <v>2.7</v>
      </c>
      <c r="I228" s="121">
        <v>1.3</v>
      </c>
      <c r="J228" s="121">
        <v>0</v>
      </c>
      <c r="K228" s="121">
        <v>14.3</v>
      </c>
      <c r="L228" s="121">
        <v>0.5</v>
      </c>
      <c r="M228" s="121">
        <v>0</v>
      </c>
      <c r="N228" s="121">
        <v>0</v>
      </c>
      <c r="O228" s="120">
        <v>20.799999999999997</v>
      </c>
      <c r="P228" s="120">
        <v>2.0999999999999996</v>
      </c>
      <c r="Q228" s="8" t="s">
        <v>99</v>
      </c>
      <c r="R228" s="116">
        <v>0.79681274900398424</v>
      </c>
      <c r="S228" s="116">
        <v>0</v>
      </c>
      <c r="T228" s="116">
        <v>0</v>
      </c>
      <c r="U228" s="116">
        <v>92.857142857142847</v>
      </c>
      <c r="V228" s="116">
        <v>8.6101860125091398E-2</v>
      </c>
      <c r="W228" s="116">
        <v>0.42630937880633374</v>
      </c>
      <c r="X228" s="116">
        <v>0.21422767230553294</v>
      </c>
      <c r="Y228" s="116">
        <v>30.575663564288174</v>
      </c>
      <c r="Z228" s="116">
        <v>97.795755124301238</v>
      </c>
      <c r="AA228" s="116">
        <v>43.08914282339741</v>
      </c>
      <c r="AB228" s="116">
        <v>97.826086956521749</v>
      </c>
      <c r="AC228" s="116">
        <v>51.211122258850509</v>
      </c>
      <c r="AD228" s="116">
        <v>0.26205450733752628</v>
      </c>
      <c r="AE228" s="98">
        <v>13</v>
      </c>
    </row>
    <row r="229" spans="1:31" s="22" customFormat="1">
      <c r="A229" s="8" t="s">
        <v>957</v>
      </c>
      <c r="B229" s="121">
        <v>0</v>
      </c>
      <c r="C229" s="121">
        <v>0</v>
      </c>
      <c r="D229" s="121">
        <v>0</v>
      </c>
      <c r="E229" s="121">
        <v>4.1991601679664068E-3</v>
      </c>
      <c r="F229" s="122">
        <v>36.9</v>
      </c>
      <c r="G229" s="122">
        <v>0.5</v>
      </c>
      <c r="H229" s="122">
        <v>8.1</v>
      </c>
      <c r="I229" s="121">
        <v>0.87012597480503906</v>
      </c>
      <c r="J229" s="121">
        <v>6.5995800839832031</v>
      </c>
      <c r="K229" s="122">
        <v>20.3</v>
      </c>
      <c r="L229" s="122">
        <v>0</v>
      </c>
      <c r="M229" s="122">
        <v>4.2</v>
      </c>
      <c r="N229" s="122">
        <v>0.6</v>
      </c>
      <c r="O229" s="120">
        <v>8.1</v>
      </c>
      <c r="P229" s="120">
        <v>9</v>
      </c>
      <c r="Q229" s="8" t="s">
        <v>957</v>
      </c>
      <c r="R229" s="116">
        <v>0</v>
      </c>
      <c r="S229" s="116">
        <v>0</v>
      </c>
      <c r="T229" s="116">
        <v>0</v>
      </c>
      <c r="U229" s="116">
        <v>0</v>
      </c>
      <c r="V229" s="116">
        <v>0.2459248983195132</v>
      </c>
      <c r="W229" s="116">
        <v>0.59221658206429784</v>
      </c>
      <c r="X229" s="116">
        <v>12.92580494633691</v>
      </c>
      <c r="Y229" s="116">
        <v>93.346379647749501</v>
      </c>
      <c r="Z229" s="116">
        <v>0</v>
      </c>
      <c r="AA229" s="116">
        <v>77.978436657681954</v>
      </c>
      <c r="AB229" s="116">
        <v>97.777777777777786</v>
      </c>
      <c r="AC229" s="116">
        <v>0</v>
      </c>
      <c r="AD229" s="116">
        <v>0</v>
      </c>
      <c r="AE229" s="98">
        <v>18</v>
      </c>
    </row>
    <row r="230" spans="1:31">
      <c r="A230" s="8" t="s">
        <v>220</v>
      </c>
      <c r="B230" s="120">
        <v>4.0953947368421048E-2</v>
      </c>
      <c r="C230" s="120">
        <v>0</v>
      </c>
      <c r="D230" s="120">
        <v>0</v>
      </c>
      <c r="E230" s="120">
        <v>8.4868421052631579E-2</v>
      </c>
      <c r="F230" s="120">
        <v>31.817927631578943</v>
      </c>
      <c r="G230" s="120">
        <v>3.9111842105263159</v>
      </c>
      <c r="H230" s="120">
        <v>9.7450657894736832</v>
      </c>
      <c r="I230" s="120">
        <v>0.97105263157894728</v>
      </c>
      <c r="J230" s="120">
        <v>26.391611842105263</v>
      </c>
      <c r="K230" s="120">
        <v>20.629276315789472</v>
      </c>
      <c r="L230" s="120">
        <v>0</v>
      </c>
      <c r="M230" s="120">
        <v>1.0690789473684211E-2</v>
      </c>
      <c r="N230" s="120">
        <v>0.13009868421052631</v>
      </c>
      <c r="O230" s="120">
        <v>3.2080592105263159</v>
      </c>
      <c r="P230" s="120">
        <v>0.74917763157894735</v>
      </c>
      <c r="Q230" s="8" t="s">
        <v>220</v>
      </c>
      <c r="R230" s="116">
        <v>2.2026431718061676</v>
      </c>
      <c r="S230" s="116">
        <v>0</v>
      </c>
      <c r="T230" s="116">
        <v>0</v>
      </c>
      <c r="U230" s="116">
        <v>100</v>
      </c>
      <c r="V230" s="116">
        <v>19.589254237463365</v>
      </c>
      <c r="W230" s="116">
        <v>1.4129520605550883</v>
      </c>
      <c r="X230" s="116">
        <v>2.7409282700421937</v>
      </c>
      <c r="Y230" s="116">
        <v>72.408536585365852</v>
      </c>
      <c r="Z230" s="116">
        <v>98.624587906095556</v>
      </c>
      <c r="AA230" s="116">
        <v>91.8477827563663</v>
      </c>
      <c r="AB230" s="116">
        <v>0</v>
      </c>
      <c r="AC230" s="116">
        <v>93.84615384615384</v>
      </c>
      <c r="AD230" s="116">
        <v>1.390644753476612</v>
      </c>
      <c r="AE230" s="98">
        <v>52</v>
      </c>
    </row>
    <row r="231" spans="1:31">
      <c r="A231" s="8" t="s">
        <v>182</v>
      </c>
      <c r="B231" s="120">
        <v>4.1945560017849173E-2</v>
      </c>
      <c r="C231" s="120">
        <v>0</v>
      </c>
      <c r="D231" s="120">
        <v>0</v>
      </c>
      <c r="E231" s="120">
        <v>3.4359660865684961E-2</v>
      </c>
      <c r="F231" s="120">
        <v>23.062472110664881</v>
      </c>
      <c r="G231" s="120">
        <v>4.4319500223114678</v>
      </c>
      <c r="H231" s="120">
        <v>4.4248103525211953</v>
      </c>
      <c r="I231" s="120">
        <v>0.19277108433734941</v>
      </c>
      <c r="J231" s="120">
        <v>0.95225345827755459</v>
      </c>
      <c r="K231" s="120">
        <v>14.514056224899599</v>
      </c>
      <c r="L231" s="120">
        <v>0</v>
      </c>
      <c r="M231" s="120">
        <v>0</v>
      </c>
      <c r="N231" s="120">
        <v>0.31994645247657294</v>
      </c>
      <c r="O231" s="120">
        <v>40.894689870593481</v>
      </c>
      <c r="P231" s="120">
        <v>3.1236055332440871</v>
      </c>
      <c r="Q231" s="8" t="s">
        <v>182</v>
      </c>
      <c r="R231" s="116">
        <v>3.1914893617021276</v>
      </c>
      <c r="S231" s="116">
        <v>0</v>
      </c>
      <c r="T231" s="116">
        <v>0</v>
      </c>
      <c r="U231" s="116">
        <v>49.350649350649348</v>
      </c>
      <c r="V231" s="116">
        <v>0.47017394501093213</v>
      </c>
      <c r="W231" s="116">
        <v>0.35239629480467177</v>
      </c>
      <c r="X231" s="116">
        <v>28.227107704719646</v>
      </c>
      <c r="Y231" s="116">
        <v>53.240740740740733</v>
      </c>
      <c r="Z231" s="116">
        <v>81.208997188378632</v>
      </c>
      <c r="AA231" s="116">
        <v>82.343356084363279</v>
      </c>
      <c r="AB231" s="116">
        <v>0</v>
      </c>
      <c r="AC231" s="116">
        <v>0</v>
      </c>
      <c r="AD231" s="116">
        <v>0.83682008368200833</v>
      </c>
      <c r="AE231" s="98">
        <v>14</v>
      </c>
    </row>
    <row r="232" spans="1:31">
      <c r="A232" s="8" t="s">
        <v>183</v>
      </c>
      <c r="B232" s="120">
        <v>0.3147410358565737</v>
      </c>
      <c r="C232" s="120">
        <v>0</v>
      </c>
      <c r="D232" s="120">
        <v>0</v>
      </c>
      <c r="E232" s="120">
        <v>0</v>
      </c>
      <c r="F232" s="120">
        <v>21.39043824701195</v>
      </c>
      <c r="G232" s="120">
        <v>0.4714475431606906</v>
      </c>
      <c r="H232" s="120">
        <v>1.9003984063745021</v>
      </c>
      <c r="I232" s="120">
        <v>0.41301460823373171</v>
      </c>
      <c r="J232" s="120">
        <v>3.7250996015936253</v>
      </c>
      <c r="K232" s="120">
        <v>15.374501992031872</v>
      </c>
      <c r="L232" s="120">
        <v>0</v>
      </c>
      <c r="M232" s="120">
        <v>0</v>
      </c>
      <c r="N232" s="120">
        <v>0</v>
      </c>
      <c r="O232" s="120">
        <v>41.35723771580345</v>
      </c>
      <c r="P232" s="120">
        <v>0.56308100929614868</v>
      </c>
      <c r="Q232" s="8" t="s">
        <v>183</v>
      </c>
      <c r="R232" s="116">
        <v>0</v>
      </c>
      <c r="S232" s="116">
        <v>0</v>
      </c>
      <c r="T232" s="116">
        <v>0</v>
      </c>
      <c r="U232" s="116">
        <v>0</v>
      </c>
      <c r="V232" s="116">
        <v>0.18625442354255914</v>
      </c>
      <c r="W232" s="116">
        <v>0</v>
      </c>
      <c r="X232" s="116">
        <v>0.41928721174004185</v>
      </c>
      <c r="Y232" s="116">
        <v>27.331189710610932</v>
      </c>
      <c r="Z232" s="116">
        <v>89.376114081996434</v>
      </c>
      <c r="AA232" s="116">
        <v>37.729981860585646</v>
      </c>
      <c r="AB232" s="116">
        <v>0</v>
      </c>
      <c r="AC232" s="116">
        <v>0</v>
      </c>
      <c r="AD232" s="116">
        <v>0</v>
      </c>
      <c r="AE232" s="98">
        <v>9</v>
      </c>
    </row>
    <row r="233" spans="1:31">
      <c r="A233" s="8" t="s">
        <v>184</v>
      </c>
      <c r="B233" s="120">
        <v>1.6634316770186335</v>
      </c>
      <c r="C233" s="120">
        <v>0</v>
      </c>
      <c r="D233" s="120">
        <v>0</v>
      </c>
      <c r="E233" s="120">
        <v>7.1428571428571425E-2</v>
      </c>
      <c r="F233" s="120">
        <v>19.337344720496894</v>
      </c>
      <c r="G233" s="120">
        <v>0.44526397515527955</v>
      </c>
      <c r="H233" s="120">
        <v>4.7053571428571423</v>
      </c>
      <c r="I233" s="120">
        <v>0.66265527950310554</v>
      </c>
      <c r="J233" s="120">
        <v>0</v>
      </c>
      <c r="K233" s="120">
        <v>17.489518633540371</v>
      </c>
      <c r="L233" s="120">
        <v>0</v>
      </c>
      <c r="M233" s="120">
        <v>0</v>
      </c>
      <c r="N233" s="120">
        <v>0</v>
      </c>
      <c r="O233" s="120">
        <v>38.468167701863358</v>
      </c>
      <c r="P233" s="120">
        <v>6.6215062111801242</v>
      </c>
      <c r="Q233" s="8" t="s">
        <v>184</v>
      </c>
      <c r="R233" s="116">
        <v>0.58343057176196034</v>
      </c>
      <c r="S233" s="116">
        <v>0</v>
      </c>
      <c r="T233" s="116">
        <v>0</v>
      </c>
      <c r="U233" s="116">
        <v>74.999999999999986</v>
      </c>
      <c r="V233" s="116">
        <v>4.5088631481741706</v>
      </c>
      <c r="W233" s="116">
        <v>0.95902353966870091</v>
      </c>
      <c r="X233" s="116">
        <v>76.940846464813134</v>
      </c>
      <c r="Y233" s="116">
        <v>80.257762155828942</v>
      </c>
      <c r="Z233" s="116">
        <v>0</v>
      </c>
      <c r="AA233" s="116">
        <v>96.457505604510246</v>
      </c>
      <c r="AB233" s="116">
        <v>0</v>
      </c>
      <c r="AC233" s="116">
        <v>0</v>
      </c>
      <c r="AD233" s="116">
        <v>0</v>
      </c>
      <c r="AE233" s="98">
        <v>22</v>
      </c>
    </row>
    <row r="234" spans="1:31">
      <c r="A234" s="8" t="s">
        <v>952</v>
      </c>
      <c r="B234" s="120">
        <v>5.4335502834348098E-2</v>
      </c>
      <c r="C234" s="120">
        <v>0</v>
      </c>
      <c r="D234" s="120">
        <v>0</v>
      </c>
      <c r="E234" s="120">
        <v>6.7184547554062571E-2</v>
      </c>
      <c r="F234" s="120">
        <v>8.2720974175939528</v>
      </c>
      <c r="G234" s="120">
        <v>1.3122821750997271</v>
      </c>
      <c r="H234" s="120">
        <v>10.565693890405207</v>
      </c>
      <c r="I234" s="120">
        <v>0.73163972286374135</v>
      </c>
      <c r="J234" s="120">
        <v>3.2006298551333199</v>
      </c>
      <c r="K234" s="120">
        <v>17.535376863321435</v>
      </c>
      <c r="L234" s="120">
        <v>0</v>
      </c>
      <c r="M234" s="120">
        <v>35.462103716145279</v>
      </c>
      <c r="N234" s="120">
        <v>0.76065504933865213</v>
      </c>
      <c r="O234" s="120">
        <v>1.5191685912240185</v>
      </c>
      <c r="P234" s="120">
        <v>19.563636363636363</v>
      </c>
      <c r="Q234" s="8" t="s">
        <v>952</v>
      </c>
      <c r="R234" s="116">
        <v>0.38639876352395675</v>
      </c>
      <c r="S234" s="116">
        <v>0</v>
      </c>
      <c r="T234" s="116">
        <v>0</v>
      </c>
      <c r="U234" s="116">
        <v>67.8125</v>
      </c>
      <c r="V234" s="116">
        <v>21.63248730964467</v>
      </c>
      <c r="W234" s="116">
        <v>39.402278254191735</v>
      </c>
      <c r="X234" s="116">
        <v>59.864002352735454</v>
      </c>
      <c r="Y234" s="116">
        <v>33.884297520661157</v>
      </c>
      <c r="Z234" s="116">
        <v>95.211419125460822</v>
      </c>
      <c r="AA234" s="116">
        <v>90.94790531722559</v>
      </c>
      <c r="AB234" s="116">
        <v>0</v>
      </c>
      <c r="AC234" s="116">
        <v>99.027624832747222</v>
      </c>
      <c r="AD234" s="116">
        <v>5.5589290643113447</v>
      </c>
      <c r="AE234" s="98">
        <v>63</v>
      </c>
    </row>
    <row r="235" spans="1:31">
      <c r="A235" s="8" t="s">
        <v>1038</v>
      </c>
      <c r="B235" s="120">
        <v>1.4015564202334629</v>
      </c>
      <c r="C235" s="120">
        <v>0</v>
      </c>
      <c r="D235" s="120">
        <v>0</v>
      </c>
      <c r="E235" s="120">
        <v>0</v>
      </c>
      <c r="F235" s="120">
        <v>21.78443579766537</v>
      </c>
      <c r="G235" s="120">
        <v>1.9859922178988327</v>
      </c>
      <c r="H235" s="120">
        <v>11.6568093385214</v>
      </c>
      <c r="I235" s="120">
        <v>0.51439688715953313</v>
      </c>
      <c r="J235" s="120">
        <v>0</v>
      </c>
      <c r="K235" s="120">
        <v>7.9750972762645924</v>
      </c>
      <c r="L235" s="120">
        <v>0</v>
      </c>
      <c r="M235" s="120">
        <v>0</v>
      </c>
      <c r="N235" s="120">
        <v>0</v>
      </c>
      <c r="O235" s="120">
        <v>10.54863813229572</v>
      </c>
      <c r="P235" s="120">
        <v>1.0202334630350194</v>
      </c>
      <c r="Q235" s="8" t="s">
        <v>1038</v>
      </c>
      <c r="R235" s="116">
        <v>0</v>
      </c>
      <c r="S235" s="116">
        <v>0</v>
      </c>
      <c r="T235" s="116">
        <v>0</v>
      </c>
      <c r="U235" s="116">
        <v>0</v>
      </c>
      <c r="V235" s="116">
        <v>0.17149529300153249</v>
      </c>
      <c r="W235" s="116">
        <v>0.39184952978056431</v>
      </c>
      <c r="X235" s="116">
        <v>4.0323119033313306</v>
      </c>
      <c r="Y235" s="116">
        <v>10.741301059001513</v>
      </c>
      <c r="Z235" s="116">
        <v>0</v>
      </c>
      <c r="AA235" s="116">
        <v>65.066354410616711</v>
      </c>
      <c r="AB235" s="116">
        <v>0</v>
      </c>
      <c r="AC235" s="116">
        <v>0</v>
      </c>
      <c r="AD235" s="116">
        <v>0</v>
      </c>
      <c r="AE235" s="98">
        <v>6</v>
      </c>
    </row>
    <row r="236" spans="1:31">
      <c r="A236" s="8" t="s">
        <v>185</v>
      </c>
      <c r="B236" s="120">
        <v>0.42970973249857713</v>
      </c>
      <c r="C236" s="120">
        <v>0</v>
      </c>
      <c r="D236" s="120">
        <v>0</v>
      </c>
      <c r="E236" s="120">
        <v>5.8053500284575982E-2</v>
      </c>
      <c r="F236" s="120">
        <v>19.623790552077402</v>
      </c>
      <c r="G236" s="120">
        <v>5.4655663062037565</v>
      </c>
      <c r="H236" s="120">
        <v>2.3688104723961296</v>
      </c>
      <c r="I236" s="120">
        <v>0.65850882185543547</v>
      </c>
      <c r="J236" s="120">
        <v>2.029595902105862</v>
      </c>
      <c r="K236" s="120">
        <v>16.20887877063176</v>
      </c>
      <c r="L236" s="120">
        <v>0</v>
      </c>
      <c r="M236" s="120">
        <v>0</v>
      </c>
      <c r="N236" s="120">
        <v>5.8622652248150255E-2</v>
      </c>
      <c r="O236" s="120">
        <v>44.175298804780873</v>
      </c>
      <c r="P236" s="120">
        <v>1.9920318725099602</v>
      </c>
      <c r="Q236" s="8" t="s">
        <v>185</v>
      </c>
      <c r="R236" s="116">
        <v>0.13245033112582782</v>
      </c>
      <c r="S236" s="116">
        <v>0</v>
      </c>
      <c r="T236" s="116">
        <v>0</v>
      </c>
      <c r="U236" s="116">
        <v>81.372549019607845</v>
      </c>
      <c r="V236" s="116">
        <v>0.1131123292438876</v>
      </c>
      <c r="W236" s="116">
        <v>0.16661459960429031</v>
      </c>
      <c r="X236" s="116">
        <v>0.24026910139356081</v>
      </c>
      <c r="Y236" s="116">
        <v>31.806395851339669</v>
      </c>
      <c r="Z236" s="116">
        <v>91.839596186203039</v>
      </c>
      <c r="AA236" s="116">
        <v>27.651954071421049</v>
      </c>
      <c r="AB236" s="116">
        <v>0</v>
      </c>
      <c r="AC236" s="116">
        <v>0</v>
      </c>
      <c r="AD236" s="116">
        <v>0</v>
      </c>
      <c r="AE236" s="98">
        <v>7</v>
      </c>
    </row>
    <row r="237" spans="1:31">
      <c r="A237" s="8" t="s">
        <v>953</v>
      </c>
      <c r="B237" s="120">
        <v>0</v>
      </c>
      <c r="C237" s="120">
        <v>0</v>
      </c>
      <c r="D237" s="120">
        <v>0</v>
      </c>
      <c r="E237" s="120">
        <v>0</v>
      </c>
      <c r="F237" s="120">
        <v>11.321513002364068</v>
      </c>
      <c r="G237" s="120">
        <v>9.956264775413711</v>
      </c>
      <c r="H237" s="120">
        <v>0</v>
      </c>
      <c r="I237" s="120">
        <v>1.0992907801418439</v>
      </c>
      <c r="J237" s="120">
        <v>0</v>
      </c>
      <c r="K237" s="120">
        <v>1.1938534278959811</v>
      </c>
      <c r="L237" s="120">
        <v>0</v>
      </c>
      <c r="M237" s="120">
        <v>0</v>
      </c>
      <c r="N237" s="120">
        <v>0</v>
      </c>
      <c r="O237" s="120">
        <v>1.3758865248226948</v>
      </c>
      <c r="P237" s="120">
        <v>71.856973995271872</v>
      </c>
      <c r="Q237" s="8" t="s">
        <v>953</v>
      </c>
      <c r="R237" s="116">
        <v>0</v>
      </c>
      <c r="S237" s="116">
        <v>0</v>
      </c>
      <c r="T237" s="116">
        <v>0</v>
      </c>
      <c r="U237" s="116">
        <v>0</v>
      </c>
      <c r="V237" s="116">
        <v>13.280434328669868</v>
      </c>
      <c r="W237" s="116">
        <v>0.20182832719933516</v>
      </c>
      <c r="X237" s="116">
        <v>0</v>
      </c>
      <c r="Y237" s="116">
        <v>20.322580645161288</v>
      </c>
      <c r="Z237" s="116">
        <v>0</v>
      </c>
      <c r="AA237" s="116">
        <v>88.613861386138609</v>
      </c>
      <c r="AB237" s="116">
        <v>0</v>
      </c>
      <c r="AC237" s="116">
        <v>0</v>
      </c>
      <c r="AD237" s="116">
        <v>0</v>
      </c>
      <c r="AE237" s="98">
        <v>3</v>
      </c>
    </row>
    <row r="238" spans="1:31">
      <c r="A238" s="8" t="s">
        <v>221</v>
      </c>
      <c r="B238" s="120">
        <v>0.37690915671371694</v>
      </c>
      <c r="C238" s="120">
        <v>0</v>
      </c>
      <c r="D238" s="120">
        <v>0</v>
      </c>
      <c r="E238" s="120">
        <v>0.23040173724212812</v>
      </c>
      <c r="F238" s="120">
        <v>4.5276511038726017</v>
      </c>
      <c r="G238" s="120">
        <v>0.32562432138979369</v>
      </c>
      <c r="H238" s="120">
        <v>4.041295693087223</v>
      </c>
      <c r="I238" s="120">
        <v>0.90289540354686926</v>
      </c>
      <c r="J238" s="120">
        <v>4.8563517915309449</v>
      </c>
      <c r="K238" s="120">
        <v>21.176836771625045</v>
      </c>
      <c r="L238" s="120">
        <v>0</v>
      </c>
      <c r="M238" s="120">
        <v>1.8096272167933405E-3</v>
      </c>
      <c r="N238" s="120">
        <v>1.6648570394498733E-3</v>
      </c>
      <c r="O238" s="120">
        <v>2.5624683315237062</v>
      </c>
      <c r="P238" s="120">
        <v>40.335866811436844</v>
      </c>
      <c r="Q238" s="8" t="s">
        <v>221</v>
      </c>
      <c r="R238" s="116">
        <v>0.355290954484348</v>
      </c>
      <c r="S238" s="116">
        <v>0</v>
      </c>
      <c r="T238" s="116">
        <v>0</v>
      </c>
      <c r="U238" s="116">
        <v>96.010053408733896</v>
      </c>
      <c r="V238" s="116">
        <v>6.8249946042734155</v>
      </c>
      <c r="W238" s="116">
        <v>47.049016338779595</v>
      </c>
      <c r="X238" s="116">
        <v>24.817975837579819</v>
      </c>
      <c r="Y238" s="116">
        <v>43.528279953501425</v>
      </c>
      <c r="Z238" s="116">
        <v>99.803250832830287</v>
      </c>
      <c r="AA238" s="116">
        <v>94.359579980721776</v>
      </c>
      <c r="AB238" s="116">
        <v>0</v>
      </c>
      <c r="AC238" s="116">
        <v>36</v>
      </c>
      <c r="AD238" s="116">
        <v>10.869565217391305</v>
      </c>
      <c r="AE238" s="98">
        <v>27</v>
      </c>
    </row>
    <row r="239" spans="1:31">
      <c r="A239" s="8" t="s">
        <v>954</v>
      </c>
      <c r="B239" s="120">
        <v>0.2131324004305705</v>
      </c>
      <c r="C239" s="120">
        <v>0</v>
      </c>
      <c r="D239" s="120">
        <v>0</v>
      </c>
      <c r="E239" s="120">
        <v>0</v>
      </c>
      <c r="F239" s="120">
        <v>7.6910656620021527</v>
      </c>
      <c r="G239" s="120">
        <v>15.396124865446717</v>
      </c>
      <c r="H239" s="120">
        <v>8.6114101184068884E-3</v>
      </c>
      <c r="I239" s="120">
        <v>0.58611410118406893</v>
      </c>
      <c r="J239" s="120">
        <v>0</v>
      </c>
      <c r="K239" s="120">
        <v>0.53767491926803013</v>
      </c>
      <c r="L239" s="120">
        <v>0</v>
      </c>
      <c r="M239" s="120">
        <v>0</v>
      </c>
      <c r="N239" s="120">
        <v>0</v>
      </c>
      <c r="O239" s="120">
        <v>1.4946178686759957</v>
      </c>
      <c r="P239" s="120">
        <v>71.33046286329386</v>
      </c>
      <c r="Q239" s="8" t="s">
        <v>954</v>
      </c>
      <c r="R239" s="116">
        <v>0</v>
      </c>
      <c r="S239" s="116">
        <v>0</v>
      </c>
      <c r="T239" s="116">
        <v>0</v>
      </c>
      <c r="U239" s="116">
        <v>0</v>
      </c>
      <c r="V239" s="116">
        <v>0.36389083275017492</v>
      </c>
      <c r="W239" s="116">
        <v>0</v>
      </c>
      <c r="X239" s="116">
        <v>0</v>
      </c>
      <c r="Y239" s="116">
        <v>0</v>
      </c>
      <c r="Z239" s="116">
        <v>0</v>
      </c>
      <c r="AA239" s="116">
        <v>0</v>
      </c>
      <c r="AB239" s="116">
        <v>0</v>
      </c>
      <c r="AC239" s="116">
        <v>0</v>
      </c>
      <c r="AD239" s="116">
        <v>0</v>
      </c>
      <c r="AE239" s="98">
        <v>0</v>
      </c>
    </row>
    <row r="240" spans="1:31">
      <c r="A240" s="8" t="s">
        <v>101</v>
      </c>
      <c r="B240" s="120">
        <v>0.76788830715532297</v>
      </c>
      <c r="C240" s="120">
        <v>0</v>
      </c>
      <c r="D240" s="120">
        <v>0</v>
      </c>
      <c r="E240" s="120">
        <v>0</v>
      </c>
      <c r="F240" s="120">
        <v>12.61692844677138</v>
      </c>
      <c r="G240" s="120">
        <v>0.43804537521815007</v>
      </c>
      <c r="H240" s="120">
        <v>1.7600349040139618</v>
      </c>
      <c r="I240" s="120">
        <v>0.35776614310645721</v>
      </c>
      <c r="J240" s="120">
        <v>1.5087260034904013</v>
      </c>
      <c r="K240" s="120">
        <v>10.246073298429319</v>
      </c>
      <c r="L240" s="120">
        <v>0</v>
      </c>
      <c r="M240" s="120">
        <v>0</v>
      </c>
      <c r="N240" s="120">
        <v>0</v>
      </c>
      <c r="O240" s="120">
        <v>59.941535776614316</v>
      </c>
      <c r="P240" s="120">
        <v>3.3403141361256541</v>
      </c>
      <c r="Q240" s="8" t="s">
        <v>101</v>
      </c>
      <c r="R240" s="116">
        <v>0</v>
      </c>
      <c r="S240" s="116">
        <v>0</v>
      </c>
      <c r="T240" s="116">
        <v>0</v>
      </c>
      <c r="U240" s="116">
        <v>0</v>
      </c>
      <c r="V240" s="116">
        <v>8.2993291375613801E-2</v>
      </c>
      <c r="W240" s="116">
        <v>0</v>
      </c>
      <c r="X240" s="116">
        <v>0.14873574615765986</v>
      </c>
      <c r="Y240" s="116">
        <v>59.756097560975618</v>
      </c>
      <c r="Z240" s="116">
        <v>37.073452862926551</v>
      </c>
      <c r="AA240" s="116">
        <v>29.705331289388521</v>
      </c>
      <c r="AB240" s="116">
        <v>0</v>
      </c>
      <c r="AC240" s="116">
        <v>0</v>
      </c>
      <c r="AD240" s="116">
        <v>0</v>
      </c>
      <c r="AE240" s="98">
        <v>4</v>
      </c>
    </row>
    <row r="241" spans="1:31">
      <c r="A241" s="8" t="s">
        <v>186</v>
      </c>
      <c r="B241" s="120">
        <v>0.14654654654654656</v>
      </c>
      <c r="C241" s="120">
        <v>0</v>
      </c>
      <c r="D241" s="120">
        <v>0</v>
      </c>
      <c r="E241" s="120">
        <v>0</v>
      </c>
      <c r="F241" s="120">
        <v>37.149549549549548</v>
      </c>
      <c r="G241" s="120">
        <v>5.2546546546546544</v>
      </c>
      <c r="H241" s="120">
        <v>5.2852852852852857E-2</v>
      </c>
      <c r="I241" s="120">
        <v>2.9309309309309306</v>
      </c>
      <c r="J241" s="120">
        <v>2.1375375375375381</v>
      </c>
      <c r="K241" s="120">
        <v>18.530330330330326</v>
      </c>
      <c r="L241" s="120">
        <v>0</v>
      </c>
      <c r="M241" s="120">
        <v>0</v>
      </c>
      <c r="N241" s="120">
        <v>0.21621621621621623</v>
      </c>
      <c r="O241" s="120">
        <v>30.000600600600603</v>
      </c>
      <c r="P241" s="120">
        <v>1.5459459459459459</v>
      </c>
      <c r="Q241" s="8" t="s">
        <v>186</v>
      </c>
      <c r="R241" s="116">
        <v>2.0491803278688527</v>
      </c>
      <c r="S241" s="116">
        <v>0</v>
      </c>
      <c r="T241" s="116">
        <v>0</v>
      </c>
      <c r="U241" s="116">
        <v>0</v>
      </c>
      <c r="V241" s="116">
        <v>0.92475830180748209</v>
      </c>
      <c r="W241" s="116">
        <v>48.634129614813119</v>
      </c>
      <c r="X241" s="116">
        <v>0</v>
      </c>
      <c r="Y241" s="116">
        <v>95.655737704918039</v>
      </c>
      <c r="Z241" s="116">
        <v>99.100871031188532</v>
      </c>
      <c r="AA241" s="116">
        <v>97.329271059540417</v>
      </c>
      <c r="AB241" s="116">
        <v>0</v>
      </c>
      <c r="AC241" s="116">
        <v>0</v>
      </c>
      <c r="AD241" s="116">
        <v>1.9444444444444444</v>
      </c>
      <c r="AE241" s="98">
        <v>26</v>
      </c>
    </row>
    <row r="242" spans="1:31">
      <c r="A242" s="8" t="s">
        <v>222</v>
      </c>
      <c r="B242" s="120">
        <v>0.29866888519134777</v>
      </c>
      <c r="C242" s="120">
        <v>0</v>
      </c>
      <c r="D242" s="120">
        <v>0</v>
      </c>
      <c r="E242" s="120">
        <v>3.3277870216306162E-3</v>
      </c>
      <c r="F242" s="120">
        <v>8.9309484193011652</v>
      </c>
      <c r="G242" s="120">
        <v>4.3851913477537439</v>
      </c>
      <c r="H242" s="120">
        <v>8.8202995008319469</v>
      </c>
      <c r="I242" s="120">
        <v>0.79450915141430956</v>
      </c>
      <c r="J242" s="120">
        <v>8.3876871880199655</v>
      </c>
      <c r="K242" s="120">
        <v>26.641430948419298</v>
      </c>
      <c r="L242" s="120">
        <v>0</v>
      </c>
      <c r="M242" s="120">
        <v>0</v>
      </c>
      <c r="N242" s="120">
        <v>0</v>
      </c>
      <c r="O242" s="120">
        <v>4.3635607321131449</v>
      </c>
      <c r="P242" s="120">
        <v>35.143094841930115</v>
      </c>
      <c r="Q242" s="8" t="s">
        <v>222</v>
      </c>
      <c r="R242" s="116">
        <v>0</v>
      </c>
      <c r="S242" s="116">
        <v>0</v>
      </c>
      <c r="T242" s="116">
        <v>0</v>
      </c>
      <c r="U242" s="116">
        <v>75</v>
      </c>
      <c r="V242" s="116">
        <v>44.340940847694455</v>
      </c>
      <c r="W242" s="116">
        <v>95.408840827167523</v>
      </c>
      <c r="X242" s="116">
        <v>64.912280701754383</v>
      </c>
      <c r="Y242" s="116">
        <v>46.910994764397905</v>
      </c>
      <c r="Z242" s="116">
        <v>99.831382662170228</v>
      </c>
      <c r="AA242" s="116">
        <v>98.538550416887858</v>
      </c>
      <c r="AB242" s="116">
        <v>0</v>
      </c>
      <c r="AC242" s="116">
        <v>0</v>
      </c>
      <c r="AD242" s="116">
        <v>0</v>
      </c>
      <c r="AE242" s="98">
        <v>49</v>
      </c>
    </row>
    <row r="243" spans="1:31">
      <c r="A243" s="8" t="s">
        <v>102</v>
      </c>
      <c r="B243" s="120">
        <v>1.1873596406801412</v>
      </c>
      <c r="C243" s="120">
        <v>0</v>
      </c>
      <c r="D243" s="120">
        <v>0</v>
      </c>
      <c r="E243" s="120">
        <v>6.9939043952518445E-2</v>
      </c>
      <c r="F243" s="120">
        <v>18.205325633622071</v>
      </c>
      <c r="G243" s="120">
        <v>2.8370227783124804</v>
      </c>
      <c r="H243" s="120">
        <v>2.120307988450433</v>
      </c>
      <c r="I243" s="120">
        <v>1.1899262111004172</v>
      </c>
      <c r="J243" s="120">
        <v>0</v>
      </c>
      <c r="K243" s="120">
        <v>7.8190567853705488</v>
      </c>
      <c r="L243" s="120">
        <v>0.30606352261790182</v>
      </c>
      <c r="M243" s="120">
        <v>0</v>
      </c>
      <c r="N243" s="120">
        <v>0</v>
      </c>
      <c r="O243" s="120">
        <v>55.555020853384669</v>
      </c>
      <c r="P243" s="120">
        <v>2.1732435033686239</v>
      </c>
      <c r="Q243" s="8" t="s">
        <v>102</v>
      </c>
      <c r="R243" s="116">
        <v>1.375</v>
      </c>
      <c r="S243" s="116">
        <v>0</v>
      </c>
      <c r="T243" s="116">
        <v>0</v>
      </c>
      <c r="U243" s="116">
        <v>95.871559633027516</v>
      </c>
      <c r="V243" s="116">
        <v>0.10573432488633561</v>
      </c>
      <c r="W243" s="116">
        <v>0.20355083116589393</v>
      </c>
      <c r="X243" s="116">
        <v>0.18157058556513844</v>
      </c>
      <c r="Y243" s="116">
        <v>47.020760312752763</v>
      </c>
      <c r="Z243" s="116">
        <v>0</v>
      </c>
      <c r="AA243" s="116">
        <v>27.794190054160513</v>
      </c>
      <c r="AB243" s="116">
        <v>87.631027253668776</v>
      </c>
      <c r="AC243" s="116">
        <v>0</v>
      </c>
      <c r="AD243" s="116">
        <v>0</v>
      </c>
      <c r="AE243" s="98">
        <v>3</v>
      </c>
    </row>
    <row r="244" spans="1:31">
      <c r="A244" s="8" t="s">
        <v>223</v>
      </c>
      <c r="B244" s="120">
        <v>0.39838220424671383</v>
      </c>
      <c r="C244" s="120">
        <v>0</v>
      </c>
      <c r="D244" s="120">
        <v>0</v>
      </c>
      <c r="E244" s="120">
        <v>6.4964610717896859E-2</v>
      </c>
      <c r="F244" s="120">
        <v>9.184529828109202</v>
      </c>
      <c r="G244" s="120">
        <v>14.884226491405459</v>
      </c>
      <c r="H244" s="120">
        <v>1.5399393326592519</v>
      </c>
      <c r="I244" s="120">
        <v>0.41961577350859458</v>
      </c>
      <c r="J244" s="120">
        <v>3.362234580384226</v>
      </c>
      <c r="K244" s="120">
        <v>23.503791708796765</v>
      </c>
      <c r="L244" s="120">
        <v>0</v>
      </c>
      <c r="M244" s="120">
        <v>0</v>
      </c>
      <c r="N244" s="120">
        <v>1.1888270980788676</v>
      </c>
      <c r="O244" s="120">
        <v>8.0513144590495447</v>
      </c>
      <c r="P244" s="120">
        <v>34.721183013144596</v>
      </c>
      <c r="Q244" s="8" t="s">
        <v>223</v>
      </c>
      <c r="R244" s="116">
        <v>0</v>
      </c>
      <c r="S244" s="116">
        <v>0</v>
      </c>
      <c r="T244" s="116">
        <v>0</v>
      </c>
      <c r="U244" s="116">
        <v>73.151750972762642</v>
      </c>
      <c r="V244" s="116">
        <v>60.596135850718333</v>
      </c>
      <c r="W244" s="116">
        <v>1.3178900173227812</v>
      </c>
      <c r="X244" s="116">
        <v>1.4116874589625739</v>
      </c>
      <c r="Y244" s="116">
        <v>35.903614457831324</v>
      </c>
      <c r="Z244" s="116">
        <v>99.759416585219157</v>
      </c>
      <c r="AA244" s="116">
        <v>97.936137490455039</v>
      </c>
      <c r="AB244" s="116">
        <v>0</v>
      </c>
      <c r="AC244" s="116">
        <v>0</v>
      </c>
      <c r="AD244" s="116">
        <v>2.9768233042738674</v>
      </c>
      <c r="AE244" s="98">
        <v>32</v>
      </c>
    </row>
    <row r="245" spans="1:31">
      <c r="A245" s="8" t="s">
        <v>103</v>
      </c>
      <c r="B245" s="120">
        <v>0.10137741046831955</v>
      </c>
      <c r="C245" s="120">
        <v>0</v>
      </c>
      <c r="D245" s="120">
        <v>0</v>
      </c>
      <c r="E245" s="120">
        <v>0</v>
      </c>
      <c r="F245" s="120">
        <v>21.266666666666666</v>
      </c>
      <c r="G245" s="120">
        <v>2.7465564738292012</v>
      </c>
      <c r="H245" s="120">
        <v>2.1206611570247937</v>
      </c>
      <c r="I245" s="120">
        <v>0.7911845730027548</v>
      </c>
      <c r="J245" s="120">
        <v>0</v>
      </c>
      <c r="K245" s="120">
        <v>9.2672176308539953</v>
      </c>
      <c r="L245" s="120">
        <v>0.46005509641873271</v>
      </c>
      <c r="M245" s="120">
        <v>0</v>
      </c>
      <c r="N245" s="120">
        <v>0</v>
      </c>
      <c r="O245" s="120">
        <v>38.975206611570243</v>
      </c>
      <c r="P245" s="120">
        <v>4.1134986225895318</v>
      </c>
      <c r="Q245" s="8" t="s">
        <v>103</v>
      </c>
      <c r="R245" s="116">
        <v>0</v>
      </c>
      <c r="S245" s="116">
        <v>0</v>
      </c>
      <c r="T245" s="116">
        <v>0</v>
      </c>
      <c r="U245" s="116">
        <v>0</v>
      </c>
      <c r="V245" s="116">
        <v>0.20466851472836084</v>
      </c>
      <c r="W245" s="116">
        <v>0.20060180541624875</v>
      </c>
      <c r="X245" s="116">
        <v>13.354117952714988</v>
      </c>
      <c r="Y245" s="116">
        <v>65.041782729805021</v>
      </c>
      <c r="Z245" s="116">
        <v>0</v>
      </c>
      <c r="AA245" s="116">
        <v>66.444708680142682</v>
      </c>
      <c r="AB245" s="116">
        <v>26.826347305389227</v>
      </c>
      <c r="AC245" s="116">
        <v>0</v>
      </c>
      <c r="AD245" s="116">
        <v>0</v>
      </c>
      <c r="AE245" s="98">
        <v>7</v>
      </c>
    </row>
    <row r="246" spans="1:31">
      <c r="A246" s="8" t="s">
        <v>104</v>
      </c>
      <c r="B246" s="120">
        <v>0.44739429695181904</v>
      </c>
      <c r="C246" s="120">
        <v>0</v>
      </c>
      <c r="D246" s="120">
        <v>0</v>
      </c>
      <c r="E246" s="120">
        <v>0</v>
      </c>
      <c r="F246" s="120">
        <v>11.071779744346117</v>
      </c>
      <c r="G246" s="120">
        <v>4.1297935103244834</v>
      </c>
      <c r="H246" s="120">
        <v>1.9970501474926252</v>
      </c>
      <c r="I246" s="120">
        <v>0.82595870206489674</v>
      </c>
      <c r="J246" s="120">
        <v>5.7030481809242861E-2</v>
      </c>
      <c r="K246" s="120">
        <v>12.739429695181908</v>
      </c>
      <c r="L246" s="120">
        <v>0</v>
      </c>
      <c r="M246" s="120">
        <v>0</v>
      </c>
      <c r="N246" s="120">
        <v>0</v>
      </c>
      <c r="O246" s="120">
        <v>54.357915437561452</v>
      </c>
      <c r="P246" s="120">
        <v>1.4100294985250739</v>
      </c>
      <c r="Q246" s="8" t="s">
        <v>104</v>
      </c>
      <c r="R246" s="116">
        <v>0</v>
      </c>
      <c r="S246" s="116">
        <v>0</v>
      </c>
      <c r="T246" s="116">
        <v>0</v>
      </c>
      <c r="U246" s="116">
        <v>0</v>
      </c>
      <c r="V246" s="116">
        <v>0.11545293072824157</v>
      </c>
      <c r="W246" s="116">
        <v>7.1428571428571425E-2</v>
      </c>
      <c r="X246" s="116">
        <v>0.14771048744460857</v>
      </c>
      <c r="Y246" s="116">
        <v>0</v>
      </c>
      <c r="Z246" s="116">
        <v>94.827586206896569</v>
      </c>
      <c r="AA246" s="116">
        <v>51.327570237727691</v>
      </c>
      <c r="AB246" s="116">
        <v>0</v>
      </c>
      <c r="AC246" s="116">
        <v>0</v>
      </c>
      <c r="AD246" s="116">
        <v>0</v>
      </c>
      <c r="AE246" s="98">
        <v>7</v>
      </c>
    </row>
    <row r="247" spans="1:31">
      <c r="A247" s="8" t="s">
        <v>187</v>
      </c>
      <c r="B247" s="120">
        <v>0.14416315049226441</v>
      </c>
      <c r="C247" s="120">
        <v>0.34388185654008435</v>
      </c>
      <c r="D247" s="120">
        <v>2.2946554149085796</v>
      </c>
      <c r="E247" s="120">
        <v>0</v>
      </c>
      <c r="F247" s="120">
        <v>33.07102672292546</v>
      </c>
      <c r="G247" s="120">
        <v>0.78199718706047816</v>
      </c>
      <c r="H247" s="120">
        <v>5.0084388185654003</v>
      </c>
      <c r="I247" s="120">
        <v>0.25105485232067509</v>
      </c>
      <c r="J247" s="120">
        <v>0.21448663853727143</v>
      </c>
      <c r="K247" s="120">
        <v>17.186357243319268</v>
      </c>
      <c r="L247" s="120">
        <v>0.73980309423347401</v>
      </c>
      <c r="M247" s="120">
        <v>0</v>
      </c>
      <c r="N247" s="120">
        <v>0</v>
      </c>
      <c r="O247" s="120">
        <v>10.869198312236287</v>
      </c>
      <c r="P247" s="120">
        <v>8.9845288326300992</v>
      </c>
      <c r="Q247" s="8" t="s">
        <v>187</v>
      </c>
      <c r="R247" s="116">
        <v>2.9268292682926833</v>
      </c>
      <c r="S247" s="116">
        <v>94.069529652351733</v>
      </c>
      <c r="T247" s="116">
        <v>0.12258657676984369</v>
      </c>
      <c r="U247" s="116">
        <v>0</v>
      </c>
      <c r="V247" s="116">
        <v>4.3209220235184045</v>
      </c>
      <c r="W247" s="116">
        <v>39.92805755395684</v>
      </c>
      <c r="X247" s="116">
        <v>79.668632406627353</v>
      </c>
      <c r="Y247" s="116">
        <v>91.036414565826334</v>
      </c>
      <c r="Z247" s="116">
        <v>99.016393442622956</v>
      </c>
      <c r="AA247" s="116">
        <v>94.999795408977448</v>
      </c>
      <c r="AB247" s="116">
        <v>96.958174904942965</v>
      </c>
      <c r="AC247" s="116">
        <v>0</v>
      </c>
      <c r="AD247" s="116">
        <v>0</v>
      </c>
      <c r="AE247" s="98">
        <v>24</v>
      </c>
    </row>
    <row r="248" spans="1:31">
      <c r="A248" s="8" t="s">
        <v>105</v>
      </c>
      <c r="B248" s="120">
        <v>0.22733363108530596</v>
      </c>
      <c r="C248" s="120">
        <v>0</v>
      </c>
      <c r="D248" s="120">
        <v>0</v>
      </c>
      <c r="E248" s="120">
        <v>1.2886705374423106</v>
      </c>
      <c r="F248" s="120">
        <v>12.735298496352538</v>
      </c>
      <c r="G248" s="120">
        <v>5.2541313086199191</v>
      </c>
      <c r="H248" s="120">
        <v>5.5515855292541305</v>
      </c>
      <c r="I248" s="120">
        <v>1.4671728450200983</v>
      </c>
      <c r="J248" s="120">
        <v>7.7893404793806766</v>
      </c>
      <c r="K248" s="120">
        <v>4.3284204257853212</v>
      </c>
      <c r="L248" s="120">
        <v>0.12297156468661603</v>
      </c>
      <c r="M248" s="120">
        <v>0</v>
      </c>
      <c r="N248" s="120">
        <v>1.951913056423999</v>
      </c>
      <c r="O248" s="120">
        <v>57.146493970522549</v>
      </c>
      <c r="P248" s="120">
        <v>0.48608009528063117</v>
      </c>
      <c r="Q248" s="8" t="s">
        <v>105</v>
      </c>
      <c r="R248" s="116">
        <v>0.32743942370661433</v>
      </c>
      <c r="S248" s="116">
        <v>0</v>
      </c>
      <c r="T248" s="116">
        <v>0</v>
      </c>
      <c r="U248" s="116">
        <v>94.963031423290204</v>
      </c>
      <c r="V248" s="116">
        <v>0.92935716540219537</v>
      </c>
      <c r="W248" s="116">
        <v>35.449960330953189</v>
      </c>
      <c r="X248" s="116">
        <v>49.112362563689999</v>
      </c>
      <c r="Y248" s="116">
        <v>88.219178082191789</v>
      </c>
      <c r="Z248" s="116">
        <v>98.000802736950746</v>
      </c>
      <c r="AA248" s="116">
        <v>74.489234367476087</v>
      </c>
      <c r="AB248" s="116">
        <v>98.54721549636804</v>
      </c>
      <c r="AC248" s="116">
        <v>0</v>
      </c>
      <c r="AD248" s="116">
        <v>2.654259781862558</v>
      </c>
      <c r="AE248" s="98">
        <v>18</v>
      </c>
    </row>
    <row r="249" spans="1:31">
      <c r="A249" s="8" t="s">
        <v>106</v>
      </c>
      <c r="B249" s="120">
        <v>3.4005037783375318E-2</v>
      </c>
      <c r="C249" s="120">
        <v>0</v>
      </c>
      <c r="D249" s="120">
        <v>0</v>
      </c>
      <c r="E249" s="120">
        <v>3.0436607892527286E-2</v>
      </c>
      <c r="F249" s="120">
        <v>8.1393786733837121</v>
      </c>
      <c r="G249" s="120">
        <v>2.3895885810243493</v>
      </c>
      <c r="H249" s="120">
        <v>1.7539882451721243</v>
      </c>
      <c r="I249" s="120">
        <v>0.98593618807724603</v>
      </c>
      <c r="J249" s="120">
        <v>0.18765743073047858</v>
      </c>
      <c r="K249" s="120">
        <v>5.2804366078925273</v>
      </c>
      <c r="L249" s="120">
        <v>0.68303946263644</v>
      </c>
      <c r="M249" s="120">
        <v>0</v>
      </c>
      <c r="N249" s="120">
        <v>5.037783375314861E-2</v>
      </c>
      <c r="O249" s="120">
        <v>78.762594458438272</v>
      </c>
      <c r="P249" s="120">
        <v>0.5</v>
      </c>
      <c r="Q249" s="8" t="s">
        <v>106</v>
      </c>
      <c r="R249" s="116">
        <v>1.8518518518518516</v>
      </c>
      <c r="S249" s="116">
        <v>0</v>
      </c>
      <c r="T249" s="116">
        <v>0</v>
      </c>
      <c r="U249" s="116">
        <v>98.620689655172413</v>
      </c>
      <c r="V249" s="116">
        <v>0.23468124613162783</v>
      </c>
      <c r="W249" s="116">
        <v>9.6626844694307795E-2</v>
      </c>
      <c r="X249" s="116">
        <v>6.2230732407850642</v>
      </c>
      <c r="Y249" s="116">
        <v>56.163508622525015</v>
      </c>
      <c r="Z249" s="116">
        <v>85.34675615212528</v>
      </c>
      <c r="AA249" s="116">
        <v>48.592781046271263</v>
      </c>
      <c r="AB249" s="116">
        <v>94.929317762753541</v>
      </c>
      <c r="AC249" s="116">
        <v>0</v>
      </c>
      <c r="AD249" s="116">
        <v>0</v>
      </c>
      <c r="AE249" s="98">
        <v>4</v>
      </c>
    </row>
    <row r="250" spans="1:31">
      <c r="A250" s="8" t="s">
        <v>188</v>
      </c>
      <c r="B250" s="120">
        <v>3.3304622451909273E-2</v>
      </c>
      <c r="C250" s="120">
        <v>0</v>
      </c>
      <c r="D250" s="120">
        <v>0</v>
      </c>
      <c r="E250" s="120">
        <v>2.8710881424059715E-4</v>
      </c>
      <c r="F250" s="120">
        <v>10.370370370370372</v>
      </c>
      <c r="G250" s="120">
        <v>2.0203847258110823</v>
      </c>
      <c r="H250" s="120">
        <v>2.320126327878266</v>
      </c>
      <c r="I250" s="120">
        <v>0.19092736146999714</v>
      </c>
      <c r="J250" s="120">
        <v>17.795004306632212</v>
      </c>
      <c r="K250" s="120">
        <v>11.277347114556417</v>
      </c>
      <c r="L250" s="120">
        <v>0</v>
      </c>
      <c r="M250" s="120">
        <v>0</v>
      </c>
      <c r="N250" s="120">
        <v>2.0623026126902095</v>
      </c>
      <c r="O250" s="120">
        <v>51.76083835773759</v>
      </c>
      <c r="P250" s="120">
        <v>0.71375251220212454</v>
      </c>
      <c r="Q250" s="8" t="s">
        <v>188</v>
      </c>
      <c r="R250" s="116">
        <v>0</v>
      </c>
      <c r="S250" s="116">
        <v>0</v>
      </c>
      <c r="T250" s="116">
        <v>0</v>
      </c>
      <c r="U250" s="116">
        <v>0</v>
      </c>
      <c r="V250" s="116">
        <v>1.1932447397563679</v>
      </c>
      <c r="W250" s="116">
        <v>27.056984510444789</v>
      </c>
      <c r="X250" s="116">
        <v>20.517262715010514</v>
      </c>
      <c r="Y250" s="116">
        <v>2.5563909774436091</v>
      </c>
      <c r="Z250" s="116">
        <v>99.338496289125544</v>
      </c>
      <c r="AA250" s="116">
        <v>55.243259757122118</v>
      </c>
      <c r="AB250" s="116">
        <v>0</v>
      </c>
      <c r="AC250" s="116">
        <v>0</v>
      </c>
      <c r="AD250" s="116">
        <v>3.8424056800779613</v>
      </c>
      <c r="AE250" s="98">
        <v>25</v>
      </c>
    </row>
    <row r="251" spans="1:31">
      <c r="A251" s="8" t="s">
        <v>189</v>
      </c>
      <c r="B251" s="120">
        <v>0</v>
      </c>
      <c r="C251" s="120">
        <v>0</v>
      </c>
      <c r="D251" s="120">
        <v>0</v>
      </c>
      <c r="E251" s="120">
        <v>0</v>
      </c>
      <c r="F251" s="120">
        <v>21.173058013765981</v>
      </c>
      <c r="G251" s="120">
        <v>0.4267453294001966</v>
      </c>
      <c r="H251" s="120">
        <v>5.5604719764011792</v>
      </c>
      <c r="I251" s="120">
        <v>7.0796460176991149E-2</v>
      </c>
      <c r="J251" s="120">
        <v>0.6224188790560472</v>
      </c>
      <c r="K251" s="120">
        <v>24.24188790560472</v>
      </c>
      <c r="L251" s="120">
        <v>0</v>
      </c>
      <c r="M251" s="120">
        <v>0</v>
      </c>
      <c r="N251" s="120">
        <v>2.1632251720747297E-2</v>
      </c>
      <c r="O251" s="120">
        <v>44.828908554572266</v>
      </c>
      <c r="P251" s="120">
        <v>1.369714847590954</v>
      </c>
      <c r="Q251" s="8" t="s">
        <v>189</v>
      </c>
      <c r="R251" s="116">
        <v>0</v>
      </c>
      <c r="S251" s="116">
        <v>0</v>
      </c>
      <c r="T251" s="116">
        <v>0</v>
      </c>
      <c r="U251" s="116">
        <v>0</v>
      </c>
      <c r="V251" s="116">
        <v>0.27399804950541029</v>
      </c>
      <c r="W251" s="116">
        <v>0.46082949308755761</v>
      </c>
      <c r="X251" s="116">
        <v>0.49513704686118493</v>
      </c>
      <c r="Y251" s="116">
        <v>100</v>
      </c>
      <c r="Z251" s="116">
        <v>86.887835703001585</v>
      </c>
      <c r="AA251" s="116">
        <v>85.418187718017364</v>
      </c>
      <c r="AB251" s="116">
        <v>0</v>
      </c>
      <c r="AC251" s="116">
        <v>0</v>
      </c>
      <c r="AD251" s="116">
        <v>0</v>
      </c>
      <c r="AE251" s="98">
        <v>22</v>
      </c>
    </row>
    <row r="252" spans="1:31">
      <c r="A252" s="8" t="s">
        <v>190</v>
      </c>
      <c r="B252" s="120">
        <v>0.40952817224003663</v>
      </c>
      <c r="C252" s="120">
        <v>0</v>
      </c>
      <c r="D252" s="120">
        <v>0</v>
      </c>
      <c r="E252" s="120">
        <v>0</v>
      </c>
      <c r="F252" s="120">
        <v>29.350435180943652</v>
      </c>
      <c r="G252" s="120">
        <v>2.3834173156207052</v>
      </c>
      <c r="H252" s="120">
        <v>5.4063215758131005</v>
      </c>
      <c r="I252" s="120">
        <v>0.94709115895556584</v>
      </c>
      <c r="J252" s="120">
        <v>0.46816307833256987</v>
      </c>
      <c r="K252" s="120">
        <v>13.635364177737058</v>
      </c>
      <c r="L252" s="120">
        <v>1.4415941365093907</v>
      </c>
      <c r="M252" s="120">
        <v>0</v>
      </c>
      <c r="N252" s="120">
        <v>9.8030233623453977E-2</v>
      </c>
      <c r="O252" s="120">
        <v>40.092762253779199</v>
      </c>
      <c r="P252" s="120">
        <v>1.5735226752175906</v>
      </c>
      <c r="Q252" s="8" t="s">
        <v>190</v>
      </c>
      <c r="R252" s="116">
        <v>3.6353467561521255</v>
      </c>
      <c r="S252" s="116">
        <v>0</v>
      </c>
      <c r="T252" s="116">
        <v>0</v>
      </c>
      <c r="U252" s="116">
        <v>0</v>
      </c>
      <c r="V252" s="116">
        <v>6.591022599575477</v>
      </c>
      <c r="W252" s="116">
        <v>7.6974822217951182</v>
      </c>
      <c r="X252" s="116">
        <v>54.31706490425352</v>
      </c>
      <c r="Y252" s="116">
        <v>68.730350665054416</v>
      </c>
      <c r="Z252" s="116">
        <v>85.322896281800396</v>
      </c>
      <c r="AA252" s="116">
        <v>87.729288449909305</v>
      </c>
      <c r="AB252" s="116">
        <v>97.028916428344459</v>
      </c>
      <c r="AC252" s="116">
        <v>0</v>
      </c>
      <c r="AD252" s="116">
        <v>0.70093457943925219</v>
      </c>
      <c r="AE252" s="98">
        <v>20</v>
      </c>
    </row>
    <row r="253" spans="1:31">
      <c r="A253" s="8" t="s">
        <v>107</v>
      </c>
      <c r="B253" s="120">
        <v>0</v>
      </c>
      <c r="C253" s="120">
        <v>0</v>
      </c>
      <c r="D253" s="120">
        <v>1.4644284572342128</v>
      </c>
      <c r="E253" s="120">
        <v>0</v>
      </c>
      <c r="F253" s="120">
        <v>26.34052757793765</v>
      </c>
      <c r="G253" s="120">
        <v>5.4124700239808154</v>
      </c>
      <c r="H253" s="120">
        <v>23.191846522781777</v>
      </c>
      <c r="I253" s="120">
        <v>0</v>
      </c>
      <c r="J253" s="120">
        <v>0</v>
      </c>
      <c r="K253" s="120">
        <v>2.7154276578737013</v>
      </c>
      <c r="L253" s="120">
        <v>0.25019984012789764</v>
      </c>
      <c r="M253" s="120">
        <v>0</v>
      </c>
      <c r="N253" s="120">
        <v>0</v>
      </c>
      <c r="O253" s="120">
        <v>5.0383693045563547</v>
      </c>
      <c r="P253" s="120">
        <v>2.8017585931254994</v>
      </c>
      <c r="Q253" s="8" t="s">
        <v>107</v>
      </c>
      <c r="R253" s="116">
        <v>0</v>
      </c>
      <c r="S253" s="116">
        <v>0</v>
      </c>
      <c r="T253" s="116">
        <v>0</v>
      </c>
      <c r="U253" s="116">
        <v>0</v>
      </c>
      <c r="V253" s="116">
        <v>2.7312454479242538E-2</v>
      </c>
      <c r="W253" s="116">
        <v>0</v>
      </c>
      <c r="X253" s="116">
        <v>6.8934615517181955E-3</v>
      </c>
      <c r="Y253" s="116">
        <v>0</v>
      </c>
      <c r="Z253" s="116">
        <v>0</v>
      </c>
      <c r="AA253" s="116">
        <v>6.8001177509567272</v>
      </c>
      <c r="AB253" s="116">
        <v>84.345047923322696</v>
      </c>
      <c r="AC253" s="116">
        <v>0</v>
      </c>
      <c r="AD253" s="116">
        <v>0</v>
      </c>
      <c r="AE253" s="98">
        <v>0</v>
      </c>
    </row>
    <row r="254" spans="1:31">
      <c r="A254" s="8" t="s">
        <v>224</v>
      </c>
      <c r="B254" s="120">
        <v>0.15875805506736967</v>
      </c>
      <c r="C254" s="120">
        <v>0</v>
      </c>
      <c r="D254" s="120">
        <v>0</v>
      </c>
      <c r="E254" s="120">
        <v>0.17408709236477249</v>
      </c>
      <c r="F254" s="120">
        <v>13.573032610818199</v>
      </c>
      <c r="G254" s="120">
        <v>1.0395430579964853</v>
      </c>
      <c r="H254" s="120">
        <v>15.023530560437415</v>
      </c>
      <c r="I254" s="120">
        <v>1.264108572544425</v>
      </c>
      <c r="J254" s="120">
        <v>8.9471782854911162</v>
      </c>
      <c r="K254" s="120">
        <v>27.054090997851979</v>
      </c>
      <c r="L254" s="120">
        <v>6.0535051747705529E-3</v>
      </c>
      <c r="M254" s="120">
        <v>0.57654754930677599</v>
      </c>
      <c r="N254" s="120">
        <v>0.57547354032415543</v>
      </c>
      <c r="O254" s="120">
        <v>10.657195860183556</v>
      </c>
      <c r="P254" s="120">
        <v>15.791446983011131</v>
      </c>
      <c r="Q254" s="8" t="s">
        <v>224</v>
      </c>
      <c r="R254" s="116">
        <v>0.61500615006150061</v>
      </c>
      <c r="S254" s="116">
        <v>0</v>
      </c>
      <c r="T254" s="116">
        <v>0</v>
      </c>
      <c r="U254" s="116">
        <v>95.737521031968598</v>
      </c>
      <c r="V254" s="116">
        <v>4.4887242383915398</v>
      </c>
      <c r="W254" s="116">
        <v>78.939450921399015</v>
      </c>
      <c r="X254" s="116">
        <v>19.491002203144191</v>
      </c>
      <c r="Y254" s="116">
        <v>68.401946396848686</v>
      </c>
      <c r="Z254" s="116">
        <v>99.815576677542907</v>
      </c>
      <c r="AA254" s="116">
        <v>88.227205797436199</v>
      </c>
      <c r="AB254" s="116">
        <v>33.87096774193548</v>
      </c>
      <c r="AC254" s="116">
        <v>95.292125317527535</v>
      </c>
      <c r="AD254" s="116">
        <v>18.391584662368508</v>
      </c>
      <c r="AE254" s="98">
        <v>39</v>
      </c>
    </row>
    <row r="255" spans="1:31">
      <c r="A255" s="8" t="s">
        <v>108</v>
      </c>
      <c r="B255" s="120">
        <v>2.4946921443736728E-2</v>
      </c>
      <c r="C255" s="120">
        <v>0</v>
      </c>
      <c r="D255" s="120">
        <v>0</v>
      </c>
      <c r="E255" s="120">
        <v>0</v>
      </c>
      <c r="F255" s="120">
        <v>16.501592356687897</v>
      </c>
      <c r="G255" s="120">
        <v>0.2218683651804671</v>
      </c>
      <c r="H255" s="120">
        <v>7.8582802547770711</v>
      </c>
      <c r="I255" s="120">
        <v>0.4570063694267516</v>
      </c>
      <c r="J255" s="120">
        <v>4.6709129511677279E-2</v>
      </c>
      <c r="K255" s="120">
        <v>5.0536093418259025</v>
      </c>
      <c r="L255" s="120">
        <v>0</v>
      </c>
      <c r="M255" s="120">
        <v>0</v>
      </c>
      <c r="N255" s="120">
        <v>0</v>
      </c>
      <c r="O255" s="120">
        <v>67.925159235668787</v>
      </c>
      <c r="P255" s="120">
        <v>0.13959660297239918</v>
      </c>
      <c r="Q255" s="8" t="s">
        <v>108</v>
      </c>
      <c r="R255" s="116">
        <v>0</v>
      </c>
      <c r="S255" s="116">
        <v>0</v>
      </c>
      <c r="T255" s="116">
        <v>0</v>
      </c>
      <c r="U255" s="116">
        <v>0</v>
      </c>
      <c r="V255" s="116">
        <v>4.7147571900047154E-2</v>
      </c>
      <c r="W255" s="116">
        <v>0</v>
      </c>
      <c r="X255" s="116">
        <v>68.605200945626464</v>
      </c>
      <c r="Y255" s="116">
        <v>18.931475029036005</v>
      </c>
      <c r="Z255" s="116">
        <v>97.727272727272734</v>
      </c>
      <c r="AA255" s="116">
        <v>5.9132444071000947</v>
      </c>
      <c r="AB255" s="116">
        <v>0</v>
      </c>
      <c r="AC255" s="116">
        <v>0</v>
      </c>
      <c r="AD255" s="116">
        <v>0</v>
      </c>
      <c r="AE255" s="98">
        <v>6</v>
      </c>
    </row>
    <row r="256" spans="1:31">
      <c r="A256" s="8" t="s">
        <v>191</v>
      </c>
      <c r="B256" s="120">
        <v>0.10798722044728433</v>
      </c>
      <c r="C256" s="120">
        <v>0</v>
      </c>
      <c r="D256" s="120">
        <v>0</v>
      </c>
      <c r="E256" s="120">
        <v>0</v>
      </c>
      <c r="F256" s="120">
        <v>26.081789137380191</v>
      </c>
      <c r="G256" s="120">
        <v>1.0146964856230032</v>
      </c>
      <c r="H256" s="120">
        <v>7.9629392971246009</v>
      </c>
      <c r="I256" s="120">
        <v>0.79233226837060711</v>
      </c>
      <c r="J256" s="120">
        <v>5.111821086261981E-3</v>
      </c>
      <c r="K256" s="120">
        <v>23.858785942492013</v>
      </c>
      <c r="L256" s="120">
        <v>0</v>
      </c>
      <c r="M256" s="120">
        <v>0</v>
      </c>
      <c r="N256" s="120">
        <v>0</v>
      </c>
      <c r="O256" s="120">
        <v>33.904153354632584</v>
      </c>
      <c r="P256" s="120">
        <v>2.0159744408945683</v>
      </c>
      <c r="Q256" s="8" t="s">
        <v>191</v>
      </c>
      <c r="R256" s="116">
        <v>0</v>
      </c>
      <c r="S256" s="116">
        <v>0</v>
      </c>
      <c r="T256" s="116">
        <v>0</v>
      </c>
      <c r="U256" s="116">
        <v>0</v>
      </c>
      <c r="V256" s="116">
        <v>0.34543583713067766</v>
      </c>
      <c r="W256" s="116">
        <v>0.88161209068010082</v>
      </c>
      <c r="X256" s="116">
        <v>22.58064516129032</v>
      </c>
      <c r="Y256" s="116">
        <v>62.822580645161288</v>
      </c>
      <c r="Z256" s="116">
        <v>87.500000000000014</v>
      </c>
      <c r="AA256" s="116">
        <v>96.783523929403572</v>
      </c>
      <c r="AB256" s="116">
        <v>0</v>
      </c>
      <c r="AC256" s="116">
        <v>0</v>
      </c>
      <c r="AD256" s="116">
        <v>0</v>
      </c>
      <c r="AE256" s="98">
        <v>26</v>
      </c>
    </row>
    <row r="257" spans="1:31">
      <c r="A257" s="8" t="s">
        <v>225</v>
      </c>
      <c r="B257" s="120">
        <v>2.7362574532385855E-2</v>
      </c>
      <c r="C257" s="120">
        <v>0</v>
      </c>
      <c r="D257" s="120">
        <v>0</v>
      </c>
      <c r="E257" s="120">
        <v>0.13615943804623051</v>
      </c>
      <c r="F257" s="120">
        <v>17.105693049089275</v>
      </c>
      <c r="G257" s="120">
        <v>1.2996814506248469</v>
      </c>
      <c r="H257" s="120">
        <v>10.732581883525279</v>
      </c>
      <c r="I257" s="120">
        <v>1.1092052601486566</v>
      </c>
      <c r="J257" s="120">
        <v>23.490320999754964</v>
      </c>
      <c r="K257" s="120">
        <v>26.895858858123013</v>
      </c>
      <c r="L257" s="120">
        <v>0.1951319121130442</v>
      </c>
      <c r="M257" s="120">
        <v>0.13452585150698357</v>
      </c>
      <c r="N257" s="120">
        <v>7.3429714939148905E-2</v>
      </c>
      <c r="O257" s="120">
        <v>15.612921669525441</v>
      </c>
      <c r="P257" s="120">
        <v>0.37825696316262353</v>
      </c>
      <c r="Q257" s="8" t="s">
        <v>225</v>
      </c>
      <c r="R257" s="116">
        <v>2.0895522388059704</v>
      </c>
      <c r="S257" s="116">
        <v>0</v>
      </c>
      <c r="T257" s="116">
        <v>0</v>
      </c>
      <c r="U257" s="116">
        <v>83.383323335332932</v>
      </c>
      <c r="V257" s="116">
        <v>15.318610481079146</v>
      </c>
      <c r="W257" s="116">
        <v>63.694067370537965</v>
      </c>
      <c r="X257" s="116">
        <v>21.019946879352201</v>
      </c>
      <c r="Y257" s="116">
        <v>94.528718703976438</v>
      </c>
      <c r="Z257" s="116">
        <v>99.695401819243926</v>
      </c>
      <c r="AA257" s="116">
        <v>95.586511421682061</v>
      </c>
      <c r="AB257" s="116">
        <v>99.748848890749258</v>
      </c>
      <c r="AC257" s="116">
        <v>96.964177292046145</v>
      </c>
      <c r="AD257" s="116">
        <v>1.3348164627363737</v>
      </c>
      <c r="AE257" s="98">
        <v>56</v>
      </c>
    </row>
    <row r="258" spans="1:31">
      <c r="A258" s="8" t="s">
        <v>192</v>
      </c>
      <c r="B258" s="120">
        <v>4.1666666666666661</v>
      </c>
      <c r="C258" s="120">
        <v>0.15355805243445692</v>
      </c>
      <c r="D258" s="120">
        <v>3.6114232209737827</v>
      </c>
      <c r="E258" s="120">
        <v>0</v>
      </c>
      <c r="F258" s="120">
        <v>37.364232209737821</v>
      </c>
      <c r="G258" s="120">
        <v>3.5908239700374529</v>
      </c>
      <c r="H258" s="120">
        <v>2.2191011235955056</v>
      </c>
      <c r="I258" s="120">
        <v>0.34831460674157305</v>
      </c>
      <c r="J258" s="120">
        <v>0</v>
      </c>
      <c r="K258" s="120">
        <v>9.2406367041198507</v>
      </c>
      <c r="L258" s="120">
        <v>5.7546816479400746</v>
      </c>
      <c r="M258" s="120">
        <v>0</v>
      </c>
      <c r="N258" s="120">
        <v>0</v>
      </c>
      <c r="O258" s="120">
        <v>10.880149812734082</v>
      </c>
      <c r="P258" s="120">
        <v>4.7687265917602994</v>
      </c>
      <c r="Q258" s="8" t="s">
        <v>192</v>
      </c>
      <c r="R258" s="116">
        <v>78.382022471910119</v>
      </c>
      <c r="S258" s="116">
        <v>79.878048780487802</v>
      </c>
      <c r="T258" s="116">
        <v>2.5926886180969669E-2</v>
      </c>
      <c r="U258" s="116">
        <v>0</v>
      </c>
      <c r="V258" s="116">
        <v>2.4708683122415738</v>
      </c>
      <c r="W258" s="116">
        <v>37.835723598435465</v>
      </c>
      <c r="X258" s="116">
        <v>57.383966244725734</v>
      </c>
      <c r="Y258" s="116">
        <v>82.79569892473117</v>
      </c>
      <c r="Z258" s="116">
        <v>0</v>
      </c>
      <c r="AA258" s="116">
        <v>94.356064444219285</v>
      </c>
      <c r="AB258" s="116">
        <v>98.340383989586726</v>
      </c>
      <c r="AC258" s="116">
        <v>0</v>
      </c>
      <c r="AD258" s="116">
        <v>0</v>
      </c>
      <c r="AE258" s="98">
        <v>22</v>
      </c>
    </row>
    <row r="259" spans="1:31">
      <c r="A259" s="8" t="s">
        <v>193</v>
      </c>
      <c r="B259" s="120">
        <v>0.15197404002163334</v>
      </c>
      <c r="C259" s="120">
        <v>0</v>
      </c>
      <c r="D259" s="120">
        <v>0</v>
      </c>
      <c r="E259" s="120">
        <v>0</v>
      </c>
      <c r="F259" s="120">
        <v>18.969172525689562</v>
      </c>
      <c r="G259" s="120">
        <v>0.50892374256354789</v>
      </c>
      <c r="H259" s="120">
        <v>7.651703623580314</v>
      </c>
      <c r="I259" s="120">
        <v>0.77717685235262302</v>
      </c>
      <c r="J259" s="120">
        <v>0.80205516495402918</v>
      </c>
      <c r="K259" s="120">
        <v>8.80908599242834</v>
      </c>
      <c r="L259" s="120">
        <v>0</v>
      </c>
      <c r="M259" s="120">
        <v>0</v>
      </c>
      <c r="N259" s="120">
        <v>0</v>
      </c>
      <c r="O259" s="120">
        <v>52.401297998918338</v>
      </c>
      <c r="P259" s="120">
        <v>0.63385613845321798</v>
      </c>
      <c r="Q259" s="8" t="s">
        <v>193</v>
      </c>
      <c r="R259" s="116">
        <v>0</v>
      </c>
      <c r="S259" s="116">
        <v>0</v>
      </c>
      <c r="T259" s="116">
        <v>0</v>
      </c>
      <c r="U259" s="116">
        <v>0</v>
      </c>
      <c r="V259" s="116">
        <v>0.24261902511264455</v>
      </c>
      <c r="W259" s="116">
        <v>0.10626992561105207</v>
      </c>
      <c r="X259" s="116">
        <v>12.227876731693527</v>
      </c>
      <c r="Y259" s="116">
        <v>39.248434237995831</v>
      </c>
      <c r="Z259" s="116">
        <v>22.656776803776129</v>
      </c>
      <c r="AA259" s="116">
        <v>36.302799607072693</v>
      </c>
      <c r="AB259" s="116">
        <v>0</v>
      </c>
      <c r="AC259" s="116">
        <v>0</v>
      </c>
      <c r="AD259" s="116">
        <v>0</v>
      </c>
      <c r="AE259" s="98">
        <v>5</v>
      </c>
    </row>
    <row r="260" spans="1:31" ht="15.75" thickBot="1">
      <c r="A260" s="9" t="s">
        <v>578</v>
      </c>
      <c r="B260" s="102">
        <v>7</v>
      </c>
      <c r="C260" s="101">
        <v>1</v>
      </c>
      <c r="D260" s="102">
        <v>5</v>
      </c>
      <c r="E260" s="102">
        <v>4</v>
      </c>
      <c r="F260" s="101">
        <v>12</v>
      </c>
      <c r="G260" s="101">
        <v>6</v>
      </c>
      <c r="H260" s="101">
        <v>11</v>
      </c>
      <c r="I260" s="101">
        <v>3</v>
      </c>
      <c r="J260" s="101">
        <v>2</v>
      </c>
      <c r="K260" s="101" t="s">
        <v>1205</v>
      </c>
      <c r="L260" s="101" t="s">
        <v>1202</v>
      </c>
      <c r="M260" s="101" t="s">
        <v>1203</v>
      </c>
      <c r="N260" s="101" t="s">
        <v>1208</v>
      </c>
    </row>
    <row r="261" spans="1:31" ht="15.75" thickBot="1">
      <c r="A261" s="43" t="s">
        <v>0</v>
      </c>
      <c r="B261" s="131" t="s">
        <v>1087</v>
      </c>
      <c r="C261" s="131" t="s">
        <v>976</v>
      </c>
      <c r="D261" s="131" t="s">
        <v>1019</v>
      </c>
      <c r="E261" s="131" t="s">
        <v>1016</v>
      </c>
      <c r="F261" s="131" t="s">
        <v>1021</v>
      </c>
      <c r="G261" s="131" t="s">
        <v>1089</v>
      </c>
      <c r="H261" s="131" t="s">
        <v>986</v>
      </c>
      <c r="I261" s="131" t="s">
        <v>987</v>
      </c>
      <c r="J261" s="131" t="s">
        <v>988</v>
      </c>
      <c r="K261" s="131" t="s">
        <v>989</v>
      </c>
      <c r="L261" s="131" t="s">
        <v>1020</v>
      </c>
      <c r="M261" s="131" t="s">
        <v>1091</v>
      </c>
      <c r="N261" s="131" t="s">
        <v>1209</v>
      </c>
      <c r="O261" s="123" t="s">
        <v>230</v>
      </c>
      <c r="P261" s="101" t="s">
        <v>27</v>
      </c>
      <c r="Q261" s="100" t="s">
        <v>50</v>
      </c>
      <c r="R261" s="101" t="s">
        <v>93</v>
      </c>
      <c r="S261" s="100" t="s">
        <v>221</v>
      </c>
      <c r="T261" s="43" t="s">
        <v>0</v>
      </c>
      <c r="U261" s="141" t="s">
        <v>1234</v>
      </c>
      <c r="V261" s="9"/>
    </row>
    <row r="262" spans="1:31">
      <c r="A262" s="8" t="s">
        <v>1</v>
      </c>
      <c r="B262" s="109">
        <v>2.1031847430487449</v>
      </c>
      <c r="C262" s="109"/>
      <c r="D262" s="10"/>
      <c r="E262" s="109">
        <v>4.073103894958706</v>
      </c>
      <c r="F262" s="109">
        <v>0.40155879159291114</v>
      </c>
      <c r="G262" s="109">
        <v>2.8233111270396214</v>
      </c>
      <c r="H262" s="109"/>
      <c r="I262" s="109"/>
      <c r="J262" s="109"/>
      <c r="L262" s="98">
        <v>1346</v>
      </c>
      <c r="O262" s="19"/>
      <c r="P262" s="120"/>
      <c r="Q262" s="98"/>
      <c r="R262" s="98"/>
      <c r="T262" s="8" t="s">
        <v>1</v>
      </c>
      <c r="U262" s="120">
        <v>279.565788</v>
      </c>
    </row>
    <row r="263" spans="1:31">
      <c r="A263" s="8" t="s">
        <v>109</v>
      </c>
      <c r="B263" s="10">
        <v>0</v>
      </c>
      <c r="C263" s="109"/>
      <c r="D263" s="10"/>
      <c r="E263" s="10"/>
      <c r="F263" s="109"/>
      <c r="G263" s="109">
        <v>3.4</v>
      </c>
      <c r="H263" s="109"/>
      <c r="I263" s="109"/>
      <c r="J263" s="109"/>
      <c r="K263" s="98"/>
      <c r="L263" s="98"/>
      <c r="O263" s="124" t="s">
        <v>1092</v>
      </c>
      <c r="Q263" s="98">
        <v>18</v>
      </c>
      <c r="R263" s="98"/>
      <c r="S263" s="99">
        <v>7</v>
      </c>
      <c r="T263" s="8" t="s">
        <v>109</v>
      </c>
      <c r="U263" s="120">
        <v>14.369042000000002</v>
      </c>
      <c r="V263" s="140"/>
    </row>
    <row r="264" spans="1:31">
      <c r="A264" s="8" t="s">
        <v>1032</v>
      </c>
      <c r="B264" s="10">
        <v>1.5</v>
      </c>
      <c r="C264" s="109"/>
      <c r="D264" s="10">
        <v>1.6</v>
      </c>
      <c r="E264" s="10">
        <v>3.8</v>
      </c>
      <c r="F264" s="109">
        <v>0.5</v>
      </c>
      <c r="G264" s="109">
        <v>0.8</v>
      </c>
      <c r="H264" s="109"/>
      <c r="I264" s="109">
        <v>0</v>
      </c>
      <c r="J264" s="109"/>
      <c r="K264" s="98"/>
      <c r="L264" s="98">
        <v>1898</v>
      </c>
      <c r="O264" s="124" t="s">
        <v>511</v>
      </c>
      <c r="P264" s="98">
        <v>15</v>
      </c>
      <c r="Q264" s="98"/>
      <c r="R264" s="98"/>
      <c r="S264" s="98">
        <v>149</v>
      </c>
      <c r="T264" s="8" t="s">
        <v>1032</v>
      </c>
      <c r="U264" s="120">
        <v>332.475889</v>
      </c>
      <c r="V264" s="140"/>
    </row>
    <row r="265" spans="1:31">
      <c r="A265" s="8" t="s">
        <v>110</v>
      </c>
      <c r="B265" s="10">
        <v>3.9</v>
      </c>
      <c r="C265" s="109"/>
      <c r="D265" s="10"/>
      <c r="E265" s="10">
        <v>2.1</v>
      </c>
      <c r="F265" s="109">
        <v>0</v>
      </c>
      <c r="G265" s="109">
        <v>2.1</v>
      </c>
      <c r="H265" s="109"/>
      <c r="I265" s="109"/>
      <c r="J265" s="109"/>
      <c r="O265" s="124" t="s">
        <v>512</v>
      </c>
      <c r="P265" s="98">
        <v>14</v>
      </c>
      <c r="Q265" s="98"/>
      <c r="R265" s="98"/>
      <c r="S265" s="98">
        <v>24</v>
      </c>
      <c r="T265" s="8" t="s">
        <v>110</v>
      </c>
      <c r="U265" s="120">
        <v>51.874670999999999</v>
      </c>
      <c r="V265" s="140"/>
    </row>
    <row r="266" spans="1:31">
      <c r="A266" s="8" t="s">
        <v>936</v>
      </c>
      <c r="B266" s="10">
        <v>1.9</v>
      </c>
      <c r="C266" s="109"/>
      <c r="D266" s="10"/>
      <c r="E266" s="10">
        <v>5.0999999999999996</v>
      </c>
      <c r="F266" s="109">
        <v>1.1000000000000001</v>
      </c>
      <c r="G266" s="109">
        <v>8.4</v>
      </c>
      <c r="H266" s="109">
        <v>0.8</v>
      </c>
      <c r="I266" s="109">
        <v>0.3</v>
      </c>
      <c r="J266" s="109"/>
      <c r="K266" s="98"/>
      <c r="L266" s="98">
        <v>5348</v>
      </c>
      <c r="O266" s="124" t="s">
        <v>513</v>
      </c>
      <c r="P266" s="98">
        <v>20</v>
      </c>
      <c r="Q266" s="98"/>
      <c r="R266" s="98"/>
      <c r="S266" s="98">
        <v>54</v>
      </c>
      <c r="T266" s="8" t="s">
        <v>936</v>
      </c>
      <c r="U266" s="120">
        <v>311.84509700000001</v>
      </c>
      <c r="V266" s="140"/>
    </row>
    <row r="267" spans="1:31">
      <c r="A267" s="8" t="s">
        <v>111</v>
      </c>
      <c r="B267" s="10">
        <v>2.2999999999999998</v>
      </c>
      <c r="C267" s="109"/>
      <c r="D267" s="10"/>
      <c r="E267" s="10">
        <v>12.6</v>
      </c>
      <c r="F267" s="109"/>
      <c r="G267" s="109">
        <v>3</v>
      </c>
      <c r="H267" s="109"/>
      <c r="I267" s="109"/>
      <c r="J267" s="109">
        <v>0</v>
      </c>
      <c r="O267" s="125" t="s">
        <v>1118</v>
      </c>
      <c r="P267" s="98">
        <v>2</v>
      </c>
      <c r="Q267" s="98">
        <v>279</v>
      </c>
      <c r="R267" s="98"/>
      <c r="T267" s="8" t="s">
        <v>111</v>
      </c>
      <c r="U267" s="120">
        <v>119.17339699999999</v>
      </c>
      <c r="V267" s="140"/>
    </row>
    <row r="268" spans="1:31">
      <c r="A268" s="8" t="s">
        <v>112</v>
      </c>
      <c r="B268" s="10">
        <v>0.4</v>
      </c>
      <c r="C268" s="109"/>
      <c r="D268" s="10"/>
      <c r="E268" s="10"/>
      <c r="F268" s="109"/>
      <c r="G268" s="109">
        <v>3.6</v>
      </c>
      <c r="H268" s="109"/>
      <c r="I268" s="109"/>
      <c r="J268" s="109"/>
      <c r="O268" s="124" t="s">
        <v>1167</v>
      </c>
      <c r="P268" s="98">
        <v>11</v>
      </c>
      <c r="Q268" s="98">
        <v>7</v>
      </c>
      <c r="R268" s="98"/>
      <c r="S268" s="98">
        <v>2</v>
      </c>
      <c r="T268" s="8" t="s">
        <v>112</v>
      </c>
      <c r="U268" s="120">
        <v>38.334721000000002</v>
      </c>
      <c r="V268" s="140"/>
    </row>
    <row r="269" spans="1:31">
      <c r="A269" s="8" t="s">
        <v>2</v>
      </c>
      <c r="B269" s="10">
        <v>0.8</v>
      </c>
      <c r="C269" s="109"/>
      <c r="D269" s="10"/>
      <c r="E269" s="10">
        <v>4</v>
      </c>
      <c r="F269" s="109"/>
      <c r="G269" s="109">
        <v>3</v>
      </c>
      <c r="H269" s="109"/>
      <c r="I269" s="109"/>
      <c r="J269" s="109"/>
      <c r="K269" s="98"/>
      <c r="L269" s="98">
        <v>142</v>
      </c>
      <c r="O269" s="124" t="s">
        <v>1093</v>
      </c>
      <c r="P269" s="98">
        <v>4</v>
      </c>
      <c r="Q269" s="98">
        <v>156</v>
      </c>
      <c r="R269" s="98"/>
      <c r="S269" s="98">
        <v>19</v>
      </c>
      <c r="T269" s="8" t="s">
        <v>2</v>
      </c>
      <c r="U269" s="120">
        <v>35.321218000000002</v>
      </c>
      <c r="V269" s="140"/>
    </row>
    <row r="270" spans="1:31">
      <c r="A270" s="8" t="s">
        <v>113</v>
      </c>
      <c r="B270" s="10">
        <v>2.2000000000000002</v>
      </c>
      <c r="C270" s="109"/>
      <c r="D270" s="10"/>
      <c r="E270" s="10"/>
      <c r="F270" s="109"/>
      <c r="G270" s="109">
        <v>5.3</v>
      </c>
      <c r="H270" s="109"/>
      <c r="I270" s="109"/>
      <c r="J270" s="109"/>
      <c r="O270" s="124" t="s">
        <v>232</v>
      </c>
      <c r="P270" s="98">
        <v>208</v>
      </c>
      <c r="Q270" s="98"/>
      <c r="R270" s="98"/>
      <c r="T270" s="8" t="s">
        <v>113</v>
      </c>
      <c r="U270" s="120">
        <v>11.742124</v>
      </c>
      <c r="V270" s="140"/>
    </row>
    <row r="271" spans="1:31">
      <c r="A271" s="8" t="s">
        <v>114</v>
      </c>
      <c r="B271" s="10">
        <v>1.5</v>
      </c>
      <c r="C271" s="109"/>
      <c r="D271" s="10"/>
      <c r="E271" s="10"/>
      <c r="F271" s="109"/>
      <c r="G271" s="109">
        <v>3.3</v>
      </c>
      <c r="H271" s="109"/>
      <c r="I271" s="109"/>
      <c r="J271" s="109">
        <v>0</v>
      </c>
      <c r="O271" s="124" t="s">
        <v>1162</v>
      </c>
      <c r="P271" s="98">
        <v>402</v>
      </c>
      <c r="Q271" s="98">
        <v>4</v>
      </c>
      <c r="R271" s="98"/>
      <c r="S271" s="98">
        <v>3079</v>
      </c>
      <c r="T271" s="8" t="s">
        <v>114</v>
      </c>
      <c r="U271" s="120">
        <v>44.890438000000003</v>
      </c>
      <c r="V271" s="140"/>
    </row>
    <row r="272" spans="1:31">
      <c r="A272" s="8" t="s">
        <v>194</v>
      </c>
      <c r="B272" s="10">
        <v>2</v>
      </c>
      <c r="C272" s="109">
        <v>0</v>
      </c>
      <c r="D272" s="10"/>
      <c r="E272" s="10">
        <v>4.9000000000000004</v>
      </c>
      <c r="F272" s="109">
        <v>0.9</v>
      </c>
      <c r="G272" s="109">
        <v>6.7</v>
      </c>
      <c r="H272" s="109"/>
      <c r="I272" s="109">
        <v>0.9</v>
      </c>
      <c r="J272" s="109"/>
      <c r="K272" s="98"/>
      <c r="L272" s="98">
        <v>1828</v>
      </c>
      <c r="O272" s="124" t="s">
        <v>514</v>
      </c>
      <c r="P272" s="98">
        <v>56</v>
      </c>
      <c r="Q272" s="98"/>
      <c r="R272" s="98"/>
      <c r="S272" s="98">
        <v>12</v>
      </c>
      <c r="T272" s="8" t="s">
        <v>194</v>
      </c>
      <c r="U272" s="120">
        <v>161.70800700000001</v>
      </c>
      <c r="V272" s="140"/>
    </row>
    <row r="273" spans="1:22">
      <c r="A273" s="8" t="s">
        <v>115</v>
      </c>
      <c r="B273" s="10">
        <v>2</v>
      </c>
      <c r="C273" s="109"/>
      <c r="D273" s="10"/>
      <c r="E273" s="10"/>
      <c r="F273" s="109"/>
      <c r="G273" s="109">
        <v>6</v>
      </c>
      <c r="H273" s="109"/>
      <c r="I273" s="109"/>
      <c r="J273" s="109"/>
      <c r="O273" s="124" t="s">
        <v>515</v>
      </c>
      <c r="P273" s="98">
        <v>21</v>
      </c>
      <c r="Q273" s="98"/>
      <c r="R273" s="98"/>
      <c r="S273" s="98"/>
      <c r="T273" s="8" t="s">
        <v>115</v>
      </c>
      <c r="U273" s="120">
        <v>11.218638</v>
      </c>
      <c r="V273" s="140"/>
    </row>
    <row r="274" spans="1:22">
      <c r="A274" s="8" t="s">
        <v>3</v>
      </c>
      <c r="B274" s="10">
        <v>3.7</v>
      </c>
      <c r="C274" s="109"/>
      <c r="D274" s="10"/>
      <c r="E274" s="10">
        <v>0.5</v>
      </c>
      <c r="F274" s="109"/>
      <c r="G274" s="109">
        <v>1.1000000000000001</v>
      </c>
      <c r="H274" s="109"/>
      <c r="I274" s="109"/>
      <c r="J274" s="109"/>
      <c r="K274" s="98"/>
      <c r="L274" s="98">
        <v>182</v>
      </c>
      <c r="O274" s="124" t="s">
        <v>516</v>
      </c>
      <c r="P274" s="98">
        <v>54</v>
      </c>
      <c r="Q274" s="98"/>
      <c r="R274" s="98"/>
      <c r="S274" s="98">
        <v>482</v>
      </c>
      <c r="T274" s="8" t="s">
        <v>3</v>
      </c>
      <c r="U274" s="120">
        <v>112.69636200000001</v>
      </c>
      <c r="V274" s="140"/>
    </row>
    <row r="275" spans="1:22">
      <c r="A275" s="8" t="s">
        <v>116</v>
      </c>
      <c r="B275" s="10"/>
      <c r="C275" s="109"/>
      <c r="D275" s="10"/>
      <c r="E275" s="10"/>
      <c r="F275" s="109"/>
      <c r="G275" s="109">
        <v>5.2</v>
      </c>
      <c r="H275" s="109"/>
      <c r="I275" s="109"/>
      <c r="J275" s="109"/>
      <c r="O275" s="124" t="s">
        <v>539</v>
      </c>
      <c r="P275" s="98">
        <v>1551</v>
      </c>
      <c r="Q275" s="98">
        <v>267</v>
      </c>
      <c r="R275" s="98">
        <v>2</v>
      </c>
      <c r="S275" s="98">
        <v>1233</v>
      </c>
      <c r="T275" s="8" t="s">
        <v>116</v>
      </c>
      <c r="U275" s="120">
        <v>4.2525180000000002</v>
      </c>
      <c r="V275" s="140"/>
    </row>
    <row r="276" spans="1:22">
      <c r="A276" s="8" t="s">
        <v>117</v>
      </c>
      <c r="B276" s="10">
        <v>2.8</v>
      </c>
      <c r="C276" s="109"/>
      <c r="D276" s="10"/>
      <c r="E276" s="10"/>
      <c r="F276" s="109"/>
      <c r="G276" s="109">
        <v>3</v>
      </c>
      <c r="H276" s="109"/>
      <c r="I276" s="109"/>
      <c r="J276" s="109"/>
      <c r="O276" s="124" t="s">
        <v>517</v>
      </c>
      <c r="P276" s="98">
        <v>77</v>
      </c>
      <c r="Q276" s="98">
        <v>2</v>
      </c>
      <c r="R276" s="98"/>
      <c r="S276" s="98">
        <v>27</v>
      </c>
      <c r="T276" s="8" t="s">
        <v>117</v>
      </c>
      <c r="U276" s="120">
        <v>21.781758</v>
      </c>
      <c r="V276" s="140"/>
    </row>
    <row r="277" spans="1:22">
      <c r="A277" s="8" t="s">
        <v>118</v>
      </c>
      <c r="B277" s="10">
        <v>9.9</v>
      </c>
      <c r="C277" s="109"/>
      <c r="D277" s="10"/>
      <c r="E277" s="10">
        <v>3</v>
      </c>
      <c r="F277" s="109"/>
      <c r="G277" s="109">
        <v>2.8</v>
      </c>
      <c r="H277" s="109"/>
      <c r="I277" s="109"/>
      <c r="J277" s="109"/>
      <c r="O277" s="124" t="s">
        <v>540</v>
      </c>
      <c r="P277" s="98">
        <v>934</v>
      </c>
      <c r="Q277" s="98">
        <v>163</v>
      </c>
      <c r="R277" s="98"/>
      <c r="S277" s="98">
        <v>2642</v>
      </c>
      <c r="T277" s="8" t="s">
        <v>118</v>
      </c>
      <c r="U277" s="120">
        <v>29.165884999999999</v>
      </c>
      <c r="V277" s="140"/>
    </row>
    <row r="278" spans="1:22">
      <c r="A278" s="8" t="s">
        <v>4</v>
      </c>
      <c r="B278" s="10">
        <v>2.6</v>
      </c>
      <c r="C278" s="109"/>
      <c r="D278" s="10"/>
      <c r="E278" s="10">
        <v>9.4</v>
      </c>
      <c r="F278" s="109"/>
      <c r="G278" s="109">
        <v>2.5</v>
      </c>
      <c r="H278" s="109"/>
      <c r="I278" s="109">
        <v>0</v>
      </c>
      <c r="J278" s="109"/>
      <c r="K278" s="98"/>
      <c r="L278" s="98">
        <v>347</v>
      </c>
      <c r="O278" s="124" t="s">
        <v>1163</v>
      </c>
      <c r="P278" s="98">
        <v>972</v>
      </c>
      <c r="Q278" s="98">
        <v>2</v>
      </c>
      <c r="R278" s="98">
        <v>16</v>
      </c>
      <c r="S278" s="98">
        <v>2078</v>
      </c>
      <c r="T278" s="8" t="s">
        <v>4</v>
      </c>
      <c r="U278" s="120">
        <v>652.88200599999993</v>
      </c>
      <c r="V278" s="140"/>
    </row>
    <row r="279" spans="1:22">
      <c r="A279" s="8" t="s">
        <v>5</v>
      </c>
      <c r="B279" s="10">
        <v>3.3</v>
      </c>
      <c r="C279" s="109"/>
      <c r="D279" s="10"/>
      <c r="E279" s="10"/>
      <c r="F279" s="109">
        <v>0.2</v>
      </c>
      <c r="G279" s="109">
        <v>1</v>
      </c>
      <c r="H279" s="109"/>
      <c r="I279" s="109"/>
      <c r="J279" s="109"/>
      <c r="L279" s="98">
        <v>62</v>
      </c>
      <c r="O279" s="124" t="s">
        <v>233</v>
      </c>
      <c r="P279" s="98">
        <v>418</v>
      </c>
      <c r="Q279" s="98">
        <v>50</v>
      </c>
      <c r="R279" s="98"/>
      <c r="S279" s="98">
        <v>28</v>
      </c>
      <c r="T279" s="8" t="s">
        <v>5</v>
      </c>
      <c r="U279" s="120">
        <v>29.132021999999996</v>
      </c>
      <c r="V279" s="140"/>
    </row>
    <row r="280" spans="1:22">
      <c r="A280" s="8" t="s">
        <v>195</v>
      </c>
      <c r="B280" s="10">
        <v>0.5</v>
      </c>
      <c r="C280" s="109"/>
      <c r="D280" s="10"/>
      <c r="E280" s="10">
        <v>4.7</v>
      </c>
      <c r="F280" s="109">
        <v>1</v>
      </c>
      <c r="G280" s="109">
        <v>3.6</v>
      </c>
      <c r="H280" s="109"/>
      <c r="I280" s="109">
        <v>0.3</v>
      </c>
      <c r="J280" s="109">
        <v>0.2</v>
      </c>
      <c r="K280" s="99">
        <v>19</v>
      </c>
      <c r="L280" s="98">
        <v>6143</v>
      </c>
      <c r="O280" s="124" t="s">
        <v>234</v>
      </c>
      <c r="P280" s="98">
        <v>589</v>
      </c>
      <c r="Q280" s="98">
        <v>42</v>
      </c>
      <c r="R280" s="98"/>
      <c r="S280" s="98">
        <v>748</v>
      </c>
      <c r="T280" s="8" t="s">
        <v>195</v>
      </c>
      <c r="U280" s="120">
        <v>445.03162500000002</v>
      </c>
      <c r="V280" s="140"/>
    </row>
    <row r="281" spans="1:22">
      <c r="A281" s="8" t="s">
        <v>119</v>
      </c>
      <c r="B281" s="10">
        <v>1.2</v>
      </c>
      <c r="C281" s="109"/>
      <c r="D281" s="10"/>
      <c r="E281" s="10">
        <v>9.1</v>
      </c>
      <c r="F281" s="109">
        <v>4.7</v>
      </c>
      <c r="G281" s="109">
        <v>6.5</v>
      </c>
      <c r="H281" s="109"/>
      <c r="I281" s="109">
        <v>4.2</v>
      </c>
      <c r="J281" s="109">
        <v>0</v>
      </c>
      <c r="L281" s="98">
        <v>63</v>
      </c>
      <c r="O281" s="124" t="s">
        <v>1117</v>
      </c>
      <c r="Q281" s="99"/>
      <c r="R281" s="98"/>
      <c r="S281" s="98">
        <v>21</v>
      </c>
      <c r="T281" s="8" t="s">
        <v>119</v>
      </c>
      <c r="U281" s="120">
        <v>237.49497200000002</v>
      </c>
      <c r="V281" s="140"/>
    </row>
    <row r="282" spans="1:22">
      <c r="A282" s="8" t="s">
        <v>120</v>
      </c>
      <c r="B282" s="10">
        <v>1.9</v>
      </c>
      <c r="C282" s="109"/>
      <c r="E282" s="10">
        <v>1.6</v>
      </c>
      <c r="G282" s="10">
        <v>5.3</v>
      </c>
      <c r="H282" s="109"/>
      <c r="I282" s="109"/>
      <c r="J282" s="109"/>
      <c r="K282" s="98"/>
      <c r="O282" s="124" t="s">
        <v>235</v>
      </c>
      <c r="P282" s="98">
        <v>1126</v>
      </c>
      <c r="Q282" s="98">
        <v>23</v>
      </c>
      <c r="R282" s="98">
        <v>11</v>
      </c>
      <c r="S282" s="98">
        <v>10571</v>
      </c>
      <c r="T282" s="8" t="s">
        <v>120</v>
      </c>
      <c r="U282" s="120">
        <v>30.419301000000001</v>
      </c>
      <c r="V282" s="140"/>
    </row>
    <row r="283" spans="1:22">
      <c r="A283" s="8" t="s">
        <v>121</v>
      </c>
      <c r="B283" s="10">
        <v>5.8</v>
      </c>
      <c r="C283" s="109"/>
      <c r="D283" s="10"/>
      <c r="E283" s="10">
        <v>5.3</v>
      </c>
      <c r="F283" s="109"/>
      <c r="G283" s="109">
        <v>3.3</v>
      </c>
      <c r="H283" s="109"/>
      <c r="I283" s="109"/>
      <c r="J283" s="109">
        <v>0</v>
      </c>
      <c r="K283" s="98"/>
      <c r="O283" s="124" t="s">
        <v>1168</v>
      </c>
      <c r="P283" s="98">
        <v>5</v>
      </c>
      <c r="Q283" s="98">
        <v>38</v>
      </c>
      <c r="R283" s="98"/>
      <c r="S283" s="98">
        <v>676</v>
      </c>
      <c r="T283" s="8" t="s">
        <v>121</v>
      </c>
      <c r="U283" s="120">
        <v>58.216529000000001</v>
      </c>
      <c r="V283" s="140"/>
    </row>
    <row r="284" spans="1:22">
      <c r="A284" s="8" t="s">
        <v>196</v>
      </c>
      <c r="B284" s="10">
        <v>1.1000000000000001</v>
      </c>
      <c r="C284" s="109">
        <v>27.6</v>
      </c>
      <c r="D284" s="10"/>
      <c r="E284" s="10">
        <v>4.4000000000000004</v>
      </c>
      <c r="F284" s="109">
        <v>6.6</v>
      </c>
      <c r="G284" s="109">
        <v>8.9</v>
      </c>
      <c r="H284" s="109">
        <v>1.6</v>
      </c>
      <c r="I284" s="109">
        <v>2.4</v>
      </c>
      <c r="J284" s="109"/>
      <c r="K284" s="98"/>
      <c r="L284" s="98">
        <v>511</v>
      </c>
      <c r="O284" s="125" t="s">
        <v>1119</v>
      </c>
      <c r="P284" s="98"/>
      <c r="Q284" s="98">
        <v>16</v>
      </c>
      <c r="R284" s="98"/>
      <c r="T284" s="8" t="s">
        <v>196</v>
      </c>
      <c r="U284" s="120">
        <v>19.809098000000002</v>
      </c>
      <c r="V284" s="140"/>
    </row>
    <row r="285" spans="1:22">
      <c r="A285" s="8" t="s">
        <v>6</v>
      </c>
      <c r="B285" s="10">
        <v>1.3</v>
      </c>
      <c r="C285" s="109"/>
      <c r="D285" s="10"/>
      <c r="E285" s="10"/>
      <c r="F285" s="109"/>
      <c r="G285" s="109">
        <v>1.7</v>
      </c>
      <c r="H285" s="109"/>
      <c r="I285" s="109"/>
      <c r="J285" s="109"/>
      <c r="K285" s="98"/>
      <c r="L285" s="98">
        <v>142</v>
      </c>
      <c r="O285" s="124" t="s">
        <v>236</v>
      </c>
      <c r="P285" s="98">
        <v>149</v>
      </c>
      <c r="Q285" s="98">
        <v>24</v>
      </c>
      <c r="R285" s="98"/>
      <c r="S285" s="98">
        <v>97</v>
      </c>
      <c r="T285" s="8" t="s">
        <v>6</v>
      </c>
      <c r="U285" s="120">
        <v>23.240664000000002</v>
      </c>
      <c r="V285" s="140"/>
    </row>
    <row r="286" spans="1:22">
      <c r="A286" s="8" t="s">
        <v>122</v>
      </c>
      <c r="B286" s="109">
        <v>2.4</v>
      </c>
      <c r="C286" s="109"/>
      <c r="D286" s="109"/>
      <c r="E286" s="109">
        <v>4.2</v>
      </c>
      <c r="F286" s="109"/>
      <c r="G286" s="109">
        <v>6.2</v>
      </c>
      <c r="H286" s="109"/>
      <c r="I286" s="109"/>
      <c r="J286" s="109"/>
      <c r="K286" s="98"/>
      <c r="O286" s="124" t="s">
        <v>1188</v>
      </c>
      <c r="P286" s="98"/>
      <c r="Q286" s="98"/>
      <c r="R286" s="98"/>
      <c r="S286" s="98">
        <v>29</v>
      </c>
      <c r="T286" s="8" t="s">
        <v>122</v>
      </c>
      <c r="U286" s="120">
        <v>14.470763</v>
      </c>
      <c r="V286" s="140"/>
    </row>
    <row r="287" spans="1:22">
      <c r="A287" s="8" t="s">
        <v>197</v>
      </c>
      <c r="B287" s="109">
        <v>3.7</v>
      </c>
      <c r="C287" s="109"/>
      <c r="D287" s="109"/>
      <c r="E287" s="109">
        <v>0.8</v>
      </c>
      <c r="F287" s="109">
        <v>3.2</v>
      </c>
      <c r="G287" s="109">
        <v>2.9</v>
      </c>
      <c r="H287" s="109"/>
      <c r="I287" s="109"/>
      <c r="J287" s="109"/>
      <c r="K287" s="98"/>
      <c r="L287" s="98">
        <v>576</v>
      </c>
      <c r="O287" s="124" t="s">
        <v>1164</v>
      </c>
      <c r="P287" s="98">
        <v>83</v>
      </c>
      <c r="Q287" s="98">
        <v>11</v>
      </c>
      <c r="R287" s="98"/>
      <c r="S287" s="98">
        <v>285</v>
      </c>
      <c r="T287" s="8" t="s">
        <v>197</v>
      </c>
      <c r="U287" s="120">
        <v>113.933536</v>
      </c>
      <c r="V287" s="140"/>
    </row>
    <row r="288" spans="1:22">
      <c r="A288" s="8" t="s">
        <v>7</v>
      </c>
      <c r="B288" s="109">
        <v>2.1</v>
      </c>
      <c r="C288" s="109"/>
      <c r="D288" s="109"/>
      <c r="E288" s="109"/>
      <c r="F288" s="109"/>
      <c r="G288" s="109">
        <v>1.1000000000000001</v>
      </c>
      <c r="H288" s="109"/>
      <c r="I288" s="109"/>
      <c r="J288" s="109"/>
      <c r="K288" s="98"/>
      <c r="L288" s="98">
        <v>426</v>
      </c>
      <c r="O288" s="124" t="s">
        <v>1165</v>
      </c>
      <c r="P288" s="98">
        <v>27</v>
      </c>
      <c r="Q288" s="98">
        <v>6</v>
      </c>
      <c r="R288" s="98"/>
      <c r="S288" s="98">
        <v>390</v>
      </c>
      <c r="T288" s="8" t="s">
        <v>7</v>
      </c>
      <c r="U288" s="120">
        <v>26.951356000000001</v>
      </c>
      <c r="V288" s="140"/>
    </row>
    <row r="289" spans="1:22">
      <c r="A289" s="8" t="s">
        <v>8</v>
      </c>
      <c r="B289" s="109">
        <v>3</v>
      </c>
      <c r="C289" s="109"/>
      <c r="D289" s="109"/>
      <c r="E289" s="109">
        <v>8</v>
      </c>
      <c r="F289" s="109">
        <v>0.3</v>
      </c>
      <c r="G289" s="109">
        <v>2.2999999999999998</v>
      </c>
      <c r="H289" s="109"/>
      <c r="I289" s="109"/>
      <c r="J289" s="109"/>
      <c r="K289" s="98"/>
      <c r="L289" s="98">
        <v>242</v>
      </c>
      <c r="O289" s="124" t="s">
        <v>1094</v>
      </c>
      <c r="P289" s="98">
        <v>1868</v>
      </c>
      <c r="Q289" s="98">
        <v>191</v>
      </c>
      <c r="R289" s="98">
        <v>52</v>
      </c>
      <c r="S289" s="98">
        <v>262</v>
      </c>
      <c r="T289" s="8" t="s">
        <v>8</v>
      </c>
      <c r="U289" s="120">
        <v>27.580116999999998</v>
      </c>
      <c r="V289" s="140"/>
    </row>
    <row r="290" spans="1:22">
      <c r="A290" s="8" t="s">
        <v>123</v>
      </c>
      <c r="B290" s="109">
        <v>2.8</v>
      </c>
      <c r="C290" s="109"/>
      <c r="D290" s="109"/>
      <c r="E290" s="109">
        <v>4</v>
      </c>
      <c r="F290" s="109"/>
      <c r="G290" s="109">
        <v>5.7</v>
      </c>
      <c r="H290" s="109"/>
      <c r="I290" s="109"/>
      <c r="J290" s="109">
        <v>0</v>
      </c>
      <c r="K290" s="98"/>
      <c r="L290" s="98">
        <v>19</v>
      </c>
      <c r="O290" s="124" t="s">
        <v>282</v>
      </c>
      <c r="P290" s="98">
        <v>247</v>
      </c>
      <c r="Q290" s="98">
        <v>9</v>
      </c>
      <c r="R290" s="98"/>
      <c r="S290" s="98">
        <v>2851</v>
      </c>
      <c r="T290" s="8" t="s">
        <v>123</v>
      </c>
      <c r="U290" s="120">
        <v>135.28420700000001</v>
      </c>
      <c r="V290" s="140"/>
    </row>
    <row r="291" spans="1:22">
      <c r="A291" s="8" t="s">
        <v>198</v>
      </c>
      <c r="B291" s="109">
        <v>0.2</v>
      </c>
      <c r="C291" s="109"/>
      <c r="D291" s="109"/>
      <c r="E291" s="109">
        <v>1.9</v>
      </c>
      <c r="F291" s="109">
        <v>0.5</v>
      </c>
      <c r="G291" s="109">
        <v>2.4</v>
      </c>
      <c r="H291" s="109"/>
      <c r="I291" s="109">
        <v>0.2</v>
      </c>
      <c r="J291" s="109"/>
      <c r="K291" s="98"/>
      <c r="L291" s="98">
        <v>113</v>
      </c>
      <c r="O291" s="124" t="s">
        <v>237</v>
      </c>
      <c r="P291" s="98">
        <v>72</v>
      </c>
      <c r="Q291" s="98">
        <v>15</v>
      </c>
      <c r="R291" s="98"/>
      <c r="S291" s="98">
        <v>944</v>
      </c>
      <c r="T291" s="8" t="s">
        <v>198</v>
      </c>
      <c r="U291" s="120">
        <v>154.64594099999999</v>
      </c>
      <c r="V291" s="140"/>
    </row>
    <row r="292" spans="1:22">
      <c r="A292" s="8" t="s">
        <v>199</v>
      </c>
      <c r="B292" s="109">
        <v>1.5</v>
      </c>
      <c r="C292" s="109">
        <v>0</v>
      </c>
      <c r="D292" s="109"/>
      <c r="E292" s="109">
        <v>1.4</v>
      </c>
      <c r="F292" s="109">
        <v>1.4</v>
      </c>
      <c r="G292" s="109">
        <v>6.4</v>
      </c>
      <c r="H292" s="109">
        <v>3.6</v>
      </c>
      <c r="I292" s="109">
        <v>5.7</v>
      </c>
      <c r="J292" s="109"/>
      <c r="K292" s="98"/>
      <c r="L292" s="98">
        <v>1662</v>
      </c>
      <c r="O292" s="124" t="s">
        <v>1095</v>
      </c>
      <c r="P292" s="98">
        <v>34</v>
      </c>
      <c r="Q292" s="98"/>
      <c r="R292" s="98"/>
      <c r="T292" s="8" t="s">
        <v>199</v>
      </c>
      <c r="U292" s="120">
        <v>105.03842299999999</v>
      </c>
      <c r="V292" s="140"/>
    </row>
    <row r="293" spans="1:22">
      <c r="A293" s="8" t="s">
        <v>9</v>
      </c>
      <c r="B293" s="109">
        <v>1.5</v>
      </c>
      <c r="C293" s="109"/>
      <c r="D293" s="109"/>
      <c r="E293" s="109">
        <v>3.8</v>
      </c>
      <c r="F293" s="109">
        <v>0.3</v>
      </c>
      <c r="G293" s="109">
        <v>0.7</v>
      </c>
      <c r="H293" s="109"/>
      <c r="I293" s="109"/>
      <c r="J293" s="109"/>
      <c r="K293" s="98"/>
      <c r="L293" s="98">
        <v>679</v>
      </c>
      <c r="O293" s="124" t="s">
        <v>518</v>
      </c>
      <c r="P293" s="98"/>
      <c r="Q293" s="98">
        <v>2</v>
      </c>
      <c r="R293" s="98"/>
      <c r="S293" s="98">
        <v>978</v>
      </c>
      <c r="T293" s="8" t="s">
        <v>9</v>
      </c>
      <c r="U293" s="120">
        <v>77.558456000000007</v>
      </c>
      <c r="V293" s="140"/>
    </row>
    <row r="294" spans="1:22">
      <c r="A294" s="8" t="s">
        <v>939</v>
      </c>
      <c r="B294" s="109">
        <v>3</v>
      </c>
      <c r="C294" s="109"/>
      <c r="D294" s="109"/>
      <c r="E294" s="109">
        <v>5.3</v>
      </c>
      <c r="F294" s="109"/>
      <c r="G294" s="109">
        <v>6.5</v>
      </c>
      <c r="H294" s="109"/>
      <c r="I294" s="109">
        <v>0</v>
      </c>
      <c r="J294" s="109"/>
      <c r="N294" s="99">
        <v>3</v>
      </c>
      <c r="O294" s="126" t="s">
        <v>1189</v>
      </c>
      <c r="P294" s="98">
        <v>6</v>
      </c>
      <c r="Q294" s="98"/>
      <c r="R294" s="98"/>
      <c r="T294" s="8" t="s">
        <v>939</v>
      </c>
      <c r="U294" s="120">
        <v>405.43139600000001</v>
      </c>
      <c r="V294" s="140"/>
    </row>
    <row r="295" spans="1:22">
      <c r="A295" s="8" t="s">
        <v>10</v>
      </c>
      <c r="B295" s="109">
        <v>3.3</v>
      </c>
      <c r="C295" s="109"/>
      <c r="D295" s="109"/>
      <c r="E295" s="109"/>
      <c r="F295" s="109">
        <v>1.2</v>
      </c>
      <c r="G295" s="109">
        <v>2.4</v>
      </c>
      <c r="H295" s="109"/>
      <c r="I295" s="109"/>
      <c r="J295" s="109"/>
      <c r="K295" s="98"/>
      <c r="L295" s="98">
        <v>81</v>
      </c>
      <c r="O295" s="124" t="s">
        <v>1096</v>
      </c>
      <c r="P295" s="98">
        <v>11</v>
      </c>
      <c r="Q295" s="98"/>
      <c r="R295" s="98"/>
      <c r="T295" s="8" t="s">
        <v>10</v>
      </c>
      <c r="U295" s="120">
        <v>24.833217999999999</v>
      </c>
      <c r="V295" s="140"/>
    </row>
    <row r="296" spans="1:22">
      <c r="A296" s="8" t="s">
        <v>200</v>
      </c>
      <c r="B296" s="109">
        <v>1.4</v>
      </c>
      <c r="C296" s="109">
        <v>0.4</v>
      </c>
      <c r="D296" s="109">
        <v>10.8</v>
      </c>
      <c r="E296" s="109">
        <v>3.9</v>
      </c>
      <c r="F296" s="109">
        <v>2</v>
      </c>
      <c r="G296" s="109">
        <v>4.8</v>
      </c>
      <c r="H296" s="109"/>
      <c r="I296" s="109">
        <v>3.5</v>
      </c>
      <c r="J296" s="109"/>
      <c r="K296" s="98"/>
      <c r="L296" s="98">
        <v>3278</v>
      </c>
      <c r="O296" s="124" t="s">
        <v>1097</v>
      </c>
      <c r="P296" s="98">
        <v>18</v>
      </c>
      <c r="Q296" s="98"/>
      <c r="R296" s="98"/>
      <c r="T296" s="8" t="s">
        <v>200</v>
      </c>
      <c r="U296" s="120">
        <v>349.45932499999998</v>
      </c>
      <c r="V296" s="140"/>
    </row>
    <row r="297" spans="1:22">
      <c r="A297" s="8" t="s">
        <v>11</v>
      </c>
      <c r="B297" s="109">
        <v>1.6</v>
      </c>
      <c r="C297" s="109"/>
      <c r="D297" s="109"/>
      <c r="E297" s="109"/>
      <c r="F297" s="109">
        <v>0</v>
      </c>
      <c r="G297" s="109">
        <v>1.7</v>
      </c>
      <c r="H297" s="109"/>
      <c r="I297" s="109"/>
      <c r="J297" s="109"/>
      <c r="K297" s="98"/>
      <c r="L297" s="98">
        <v>233</v>
      </c>
      <c r="O297" s="124" t="s">
        <v>1098</v>
      </c>
      <c r="P297" s="98">
        <v>18</v>
      </c>
      <c r="Q297" s="98"/>
      <c r="R297" s="98"/>
      <c r="T297" s="8" t="s">
        <v>11</v>
      </c>
      <c r="U297" s="120">
        <v>34.292296</v>
      </c>
      <c r="V297" s="140"/>
    </row>
    <row r="298" spans="1:22">
      <c r="A298" s="8" t="s">
        <v>12</v>
      </c>
      <c r="B298" s="109">
        <v>1.5</v>
      </c>
      <c r="C298" s="109"/>
      <c r="D298" s="109">
        <v>15.8</v>
      </c>
      <c r="E298" s="109">
        <v>7.4</v>
      </c>
      <c r="F298" s="109">
        <v>0</v>
      </c>
      <c r="G298" s="109">
        <v>2.9</v>
      </c>
      <c r="H298" s="109"/>
      <c r="I298" s="109"/>
      <c r="J298" s="109"/>
      <c r="K298" s="98"/>
      <c r="L298" s="98">
        <v>2295</v>
      </c>
      <c r="O298" s="124" t="s">
        <v>696</v>
      </c>
      <c r="P298" s="98">
        <v>15</v>
      </c>
      <c r="Q298" s="98"/>
      <c r="R298" s="98"/>
      <c r="S298" s="98">
        <v>36</v>
      </c>
      <c r="T298" s="8" t="s">
        <v>12</v>
      </c>
      <c r="U298" s="120">
        <v>296.358495</v>
      </c>
      <c r="V298" s="140"/>
    </row>
    <row r="299" spans="1:22">
      <c r="A299" s="8" t="s">
        <v>13</v>
      </c>
      <c r="B299" s="109">
        <v>2.8</v>
      </c>
      <c r="C299" s="109"/>
      <c r="D299" s="109"/>
      <c r="E299" s="109">
        <v>0.9</v>
      </c>
      <c r="F299" s="109"/>
      <c r="G299" s="109">
        <v>1.2</v>
      </c>
      <c r="H299" s="109"/>
      <c r="I299" s="109"/>
      <c r="J299" s="109"/>
      <c r="K299" s="98"/>
      <c r="L299" s="98">
        <v>215</v>
      </c>
      <c r="O299" s="125" t="s">
        <v>1129</v>
      </c>
      <c r="P299" s="98">
        <v>14</v>
      </c>
      <c r="Q299" s="98"/>
      <c r="R299" s="98"/>
      <c r="T299" s="8" t="s">
        <v>13</v>
      </c>
      <c r="U299" s="120">
        <v>70.68562</v>
      </c>
      <c r="V299" s="140"/>
    </row>
    <row r="300" spans="1:22">
      <c r="A300" s="8" t="s">
        <v>14</v>
      </c>
      <c r="B300" s="109">
        <v>1.5</v>
      </c>
      <c r="C300" s="109"/>
      <c r="D300" s="109"/>
      <c r="E300" s="109">
        <v>1.3</v>
      </c>
      <c r="F300" s="109">
        <v>0.1</v>
      </c>
      <c r="G300" s="109">
        <v>1.4</v>
      </c>
      <c r="H300" s="109"/>
      <c r="I300" s="109"/>
      <c r="J300" s="109"/>
      <c r="K300" s="98"/>
      <c r="L300" s="98">
        <v>287</v>
      </c>
      <c r="O300" s="124" t="s">
        <v>1099</v>
      </c>
      <c r="P300" s="98">
        <v>57</v>
      </c>
      <c r="Q300" s="98">
        <v>6</v>
      </c>
      <c r="R300" s="98"/>
      <c r="T300" s="8" t="s">
        <v>14</v>
      </c>
      <c r="U300" s="120">
        <v>54.849356000000007</v>
      </c>
      <c r="V300" s="140"/>
    </row>
    <row r="301" spans="1:22">
      <c r="A301" s="8" t="s">
        <v>201</v>
      </c>
      <c r="B301" s="109">
        <v>2.9</v>
      </c>
      <c r="C301" s="109"/>
      <c r="D301" s="109"/>
      <c r="E301" s="109">
        <v>7.5</v>
      </c>
      <c r="F301" s="109">
        <v>1</v>
      </c>
      <c r="G301" s="109">
        <v>21</v>
      </c>
      <c r="H301" s="109">
        <v>0.7</v>
      </c>
      <c r="I301" s="109">
        <v>1.3</v>
      </c>
      <c r="J301" s="109">
        <v>0.1</v>
      </c>
      <c r="K301" s="98"/>
      <c r="L301" s="98">
        <v>2279</v>
      </c>
      <c r="O301" s="125" t="s">
        <v>1120</v>
      </c>
      <c r="P301" s="98"/>
      <c r="Q301" s="98">
        <v>1</v>
      </c>
      <c r="R301" s="98"/>
      <c r="T301" s="8" t="s">
        <v>201</v>
      </c>
      <c r="U301" s="120">
        <v>74.969583</v>
      </c>
      <c r="V301" s="140"/>
    </row>
    <row r="302" spans="1:22">
      <c r="A302" s="8" t="s">
        <v>202</v>
      </c>
      <c r="B302" s="109">
        <v>2.5</v>
      </c>
      <c r="C302" s="109"/>
      <c r="D302" s="109"/>
      <c r="E302" s="109">
        <v>1.5</v>
      </c>
      <c r="F302" s="109">
        <v>6.3</v>
      </c>
      <c r="G302" s="109">
        <v>5.3</v>
      </c>
      <c r="H302" s="109">
        <v>2.4</v>
      </c>
      <c r="I302" s="109"/>
      <c r="J302" s="109">
        <v>0.4</v>
      </c>
      <c r="K302" s="98"/>
      <c r="L302" s="98">
        <v>3690</v>
      </c>
      <c r="O302" s="124" t="s">
        <v>238</v>
      </c>
      <c r="P302" s="98">
        <v>628</v>
      </c>
      <c r="Q302" s="98">
        <v>133</v>
      </c>
      <c r="R302" s="98"/>
      <c r="S302" s="98">
        <v>1946</v>
      </c>
      <c r="T302" s="8" t="s">
        <v>202</v>
      </c>
      <c r="U302" s="120">
        <v>193.65009900000001</v>
      </c>
      <c r="V302" s="140"/>
    </row>
    <row r="303" spans="1:22">
      <c r="A303" s="8" t="s">
        <v>124</v>
      </c>
      <c r="B303" s="109">
        <v>2.4</v>
      </c>
      <c r="C303" s="109"/>
      <c r="D303" s="109"/>
      <c r="E303" s="109">
        <v>7.8</v>
      </c>
      <c r="F303" s="109"/>
      <c r="G303" s="109">
        <v>4.7</v>
      </c>
      <c r="H303" s="109"/>
      <c r="I303" s="109"/>
      <c r="J303" s="109"/>
      <c r="O303" s="124" t="s">
        <v>1166</v>
      </c>
      <c r="P303" s="98">
        <v>27</v>
      </c>
      <c r="Q303" s="98">
        <v>85</v>
      </c>
      <c r="R303" s="98"/>
      <c r="S303" s="98">
        <v>29</v>
      </c>
      <c r="T303" s="8" t="s">
        <v>124</v>
      </c>
      <c r="U303" s="120">
        <v>63.845956999999991</v>
      </c>
      <c r="V303" s="140"/>
    </row>
    <row r="304" spans="1:22">
      <c r="A304" s="8" t="s">
        <v>125</v>
      </c>
      <c r="B304" s="109">
        <v>2.2000000000000002</v>
      </c>
      <c r="C304" s="109"/>
      <c r="D304" s="109"/>
      <c r="E304" s="109">
        <v>4.0999999999999996</v>
      </c>
      <c r="F304" s="109">
        <v>2.9</v>
      </c>
      <c r="G304" s="109">
        <v>4.7</v>
      </c>
      <c r="H304" s="109">
        <v>0</v>
      </c>
      <c r="I304" s="109"/>
      <c r="J304" s="109">
        <v>0</v>
      </c>
      <c r="O304" s="125" t="s">
        <v>1121</v>
      </c>
      <c r="P304" s="98"/>
      <c r="Q304" s="98">
        <v>10</v>
      </c>
      <c r="R304" s="98"/>
      <c r="T304" s="8" t="s">
        <v>125</v>
      </c>
      <c r="U304" s="120">
        <v>172.77683999999999</v>
      </c>
      <c r="V304" s="140"/>
    </row>
    <row r="305" spans="1:22">
      <c r="A305" s="8" t="s">
        <v>126</v>
      </c>
      <c r="B305" s="109">
        <v>4.9000000000000004</v>
      </c>
      <c r="C305" s="109"/>
      <c r="D305" s="109"/>
      <c r="E305" s="109"/>
      <c r="F305" s="109"/>
      <c r="G305" s="109">
        <v>4.3</v>
      </c>
      <c r="H305" s="109"/>
      <c r="I305" s="109"/>
      <c r="J305" s="109"/>
      <c r="O305" s="124" t="s">
        <v>239</v>
      </c>
      <c r="P305" s="98">
        <v>79</v>
      </c>
      <c r="Q305" s="98">
        <v>2</v>
      </c>
      <c r="R305" s="98"/>
      <c r="S305" s="98">
        <v>3021</v>
      </c>
      <c r="T305" s="8" t="s">
        <v>126</v>
      </c>
      <c r="U305" s="120">
        <v>33.101083000000003</v>
      </c>
      <c r="V305" s="140"/>
    </row>
    <row r="306" spans="1:22">
      <c r="A306" s="8" t="s">
        <v>15</v>
      </c>
      <c r="B306" s="109">
        <v>4.7</v>
      </c>
      <c r="C306" s="109"/>
      <c r="D306" s="109"/>
      <c r="E306" s="109">
        <v>1.3</v>
      </c>
      <c r="F306" s="109"/>
      <c r="G306" s="109">
        <v>2.2000000000000002</v>
      </c>
      <c r="H306" s="109"/>
      <c r="I306" s="109"/>
      <c r="J306" s="109"/>
      <c r="K306" s="98"/>
      <c r="L306" s="98">
        <v>695</v>
      </c>
      <c r="O306" s="124" t="s">
        <v>519</v>
      </c>
      <c r="P306" s="98"/>
      <c r="Q306" s="98"/>
      <c r="R306" s="98"/>
      <c r="S306" s="98">
        <v>549</v>
      </c>
      <c r="T306" s="8" t="s">
        <v>15</v>
      </c>
      <c r="U306" s="120">
        <v>69.645832999999996</v>
      </c>
      <c r="V306" s="140"/>
    </row>
    <row r="307" spans="1:22">
      <c r="A307" s="8" t="s">
        <v>16</v>
      </c>
      <c r="B307" s="109">
        <v>2.9</v>
      </c>
      <c r="C307" s="109"/>
      <c r="D307" s="109"/>
      <c r="E307" s="109">
        <v>3.3</v>
      </c>
      <c r="F307" s="109">
        <v>1.2</v>
      </c>
      <c r="G307" s="109">
        <v>0.6</v>
      </c>
      <c r="H307" s="109"/>
      <c r="I307" s="109"/>
      <c r="J307" s="109"/>
      <c r="K307" s="98"/>
      <c r="L307" s="98">
        <v>106</v>
      </c>
      <c r="O307" s="124" t="s">
        <v>1100</v>
      </c>
      <c r="P307" s="98">
        <v>1</v>
      </c>
      <c r="Q307" s="98">
        <v>12</v>
      </c>
      <c r="R307" s="98"/>
      <c r="T307" s="8" t="s">
        <v>16</v>
      </c>
      <c r="U307" s="120">
        <v>33.164346999999999</v>
      </c>
      <c r="V307" s="140"/>
    </row>
    <row r="308" spans="1:22">
      <c r="A308" s="8" t="s">
        <v>937</v>
      </c>
      <c r="B308" s="109">
        <v>1.8</v>
      </c>
      <c r="C308" s="109"/>
      <c r="D308" s="109"/>
      <c r="E308" s="109">
        <v>2.9</v>
      </c>
      <c r="F308" s="109">
        <v>7.3</v>
      </c>
      <c r="G308" s="109">
        <v>7</v>
      </c>
      <c r="H308" s="109">
        <v>0</v>
      </c>
      <c r="I308" s="109"/>
      <c r="J308" s="109"/>
      <c r="K308" s="98"/>
      <c r="L308" s="98">
        <v>2500</v>
      </c>
      <c r="O308" s="124" t="s">
        <v>240</v>
      </c>
      <c r="P308" s="98">
        <v>121</v>
      </c>
      <c r="Q308" s="98">
        <v>15</v>
      </c>
      <c r="R308" s="98">
        <v>1</v>
      </c>
      <c r="S308" s="98">
        <v>802</v>
      </c>
      <c r="T308" s="8" t="s">
        <v>937</v>
      </c>
      <c r="U308" s="120">
        <v>208.91119599999999</v>
      </c>
      <c r="V308" s="140"/>
    </row>
    <row r="309" spans="1:22">
      <c r="A309" s="8" t="s">
        <v>127</v>
      </c>
      <c r="B309" s="109">
        <v>2.2999999999999998</v>
      </c>
      <c r="C309" s="109"/>
      <c r="D309" s="109"/>
      <c r="E309" s="109">
        <v>1.9</v>
      </c>
      <c r="F309" s="109"/>
      <c r="G309" s="109">
        <v>7</v>
      </c>
      <c r="H309" s="109"/>
      <c r="I309" s="109">
        <v>0.4</v>
      </c>
      <c r="J309" s="109"/>
      <c r="O309" s="124" t="s">
        <v>520</v>
      </c>
      <c r="P309" s="98">
        <v>42</v>
      </c>
      <c r="Q309" s="98">
        <v>5</v>
      </c>
      <c r="R309" s="98">
        <v>2</v>
      </c>
      <c r="S309" s="98">
        <v>855</v>
      </c>
      <c r="T309" s="8" t="s">
        <v>127</v>
      </c>
      <c r="U309" s="120">
        <v>238.16742200000002</v>
      </c>
      <c r="V309" s="140"/>
    </row>
    <row r="310" spans="1:22">
      <c r="A310" s="8" t="s">
        <v>128</v>
      </c>
      <c r="B310" s="109">
        <v>1.5</v>
      </c>
      <c r="C310" s="109"/>
      <c r="D310" s="109"/>
      <c r="E310" s="109">
        <v>6.6</v>
      </c>
      <c r="F310" s="109"/>
      <c r="G310" s="109">
        <v>6.9</v>
      </c>
      <c r="H310" s="109"/>
      <c r="I310" s="109">
        <v>0.4</v>
      </c>
      <c r="J310" s="109">
        <v>0</v>
      </c>
      <c r="K310" s="98"/>
      <c r="L310" s="98">
        <v>168</v>
      </c>
      <c r="O310" s="124" t="s">
        <v>241</v>
      </c>
      <c r="P310" s="98">
        <v>4</v>
      </c>
      <c r="Q310" s="98"/>
      <c r="R310" s="98"/>
      <c r="S310" s="98">
        <v>222</v>
      </c>
      <c r="T310" s="8" t="s">
        <v>128</v>
      </c>
      <c r="U310" s="120">
        <v>364.99518999999998</v>
      </c>
      <c r="V310" s="140"/>
    </row>
    <row r="311" spans="1:22">
      <c r="A311" s="8" t="s">
        <v>353</v>
      </c>
      <c r="B311" s="109"/>
      <c r="C311" s="109">
        <v>92.5</v>
      </c>
      <c r="D311" s="109"/>
      <c r="E311" s="109"/>
      <c r="F311" s="109"/>
      <c r="G311" s="109"/>
      <c r="H311" s="109"/>
      <c r="I311" s="109"/>
      <c r="J311" s="109"/>
      <c r="O311" s="124" t="s">
        <v>1190</v>
      </c>
      <c r="P311" s="98"/>
      <c r="Q311" s="98"/>
      <c r="R311" s="98"/>
      <c r="S311" s="98">
        <v>50</v>
      </c>
      <c r="T311" s="8" t="s">
        <v>353</v>
      </c>
      <c r="U311" s="120">
        <v>9.9673999999999999E-2</v>
      </c>
      <c r="V311" s="140"/>
    </row>
    <row r="312" spans="1:22">
      <c r="A312" s="8" t="s">
        <v>17</v>
      </c>
      <c r="B312" s="109">
        <v>3.4</v>
      </c>
      <c r="C312" s="109"/>
      <c r="D312" s="109"/>
      <c r="E312" s="109">
        <v>2.2000000000000002</v>
      </c>
      <c r="F312" s="109">
        <v>0</v>
      </c>
      <c r="G312" s="109">
        <v>1.5</v>
      </c>
      <c r="H312" s="109"/>
      <c r="I312" s="109">
        <v>0</v>
      </c>
      <c r="J312" s="109">
        <v>0.2</v>
      </c>
      <c r="K312" s="98"/>
      <c r="L312" s="98">
        <v>2284</v>
      </c>
      <c r="O312" s="124" t="s">
        <v>242</v>
      </c>
      <c r="P312" s="98">
        <v>88</v>
      </c>
      <c r="Q312" s="98">
        <v>41</v>
      </c>
      <c r="R312" s="98"/>
      <c r="S312" s="98">
        <v>880</v>
      </c>
      <c r="T312" s="8" t="s">
        <v>17</v>
      </c>
      <c r="U312" s="120">
        <v>135.57952800000001</v>
      </c>
      <c r="V312" s="140"/>
    </row>
    <row r="313" spans="1:22">
      <c r="A313" s="8" t="s">
        <v>129</v>
      </c>
      <c r="B313" s="109">
        <v>1</v>
      </c>
      <c r="C313" s="109"/>
      <c r="D313" s="109"/>
      <c r="E313" s="109"/>
      <c r="F313" s="109"/>
      <c r="G313" s="109">
        <v>6.3</v>
      </c>
      <c r="H313" s="109"/>
      <c r="I313" s="109"/>
      <c r="J313" s="109"/>
      <c r="O313" s="125" t="s">
        <v>1122</v>
      </c>
      <c r="P313" s="98"/>
      <c r="Q313" s="98">
        <v>38</v>
      </c>
      <c r="R313" s="98"/>
      <c r="T313" s="8" t="s">
        <v>129</v>
      </c>
      <c r="U313" s="120">
        <v>7.0634210000000008</v>
      </c>
      <c r="V313" s="140"/>
    </row>
    <row r="314" spans="1:22">
      <c r="A314" s="8" t="s">
        <v>18</v>
      </c>
      <c r="B314" s="109">
        <v>4.0999999999999996</v>
      </c>
      <c r="C314" s="109"/>
      <c r="D314" s="109"/>
      <c r="E314" s="109">
        <v>2.1</v>
      </c>
      <c r="F314" s="109">
        <v>0</v>
      </c>
      <c r="G314" s="109">
        <v>1.2</v>
      </c>
      <c r="H314" s="109"/>
      <c r="I314" s="109">
        <v>0</v>
      </c>
      <c r="J314" s="109"/>
      <c r="K314" s="98"/>
      <c r="L314" s="98">
        <v>340</v>
      </c>
      <c r="O314" s="124" t="s">
        <v>1101</v>
      </c>
      <c r="P314" s="98">
        <v>44</v>
      </c>
      <c r="Q314" s="98"/>
      <c r="R314" s="98"/>
      <c r="T314" s="8" t="s">
        <v>18</v>
      </c>
      <c r="U314" s="120">
        <v>96.489485999999999</v>
      </c>
      <c r="V314" s="140"/>
    </row>
    <row r="315" spans="1:22">
      <c r="A315" s="8" t="s">
        <v>938</v>
      </c>
      <c r="B315" s="109">
        <v>1.4</v>
      </c>
      <c r="C315" s="109">
        <v>0</v>
      </c>
      <c r="D315" s="109"/>
      <c r="E315" s="109"/>
      <c r="F315" s="109">
        <v>2.2000000000000002</v>
      </c>
      <c r="G315" s="109">
        <v>4.0999999999999996</v>
      </c>
      <c r="H315" s="109">
        <v>0.7</v>
      </c>
      <c r="I315" s="109"/>
      <c r="J315" s="109"/>
      <c r="K315" s="98"/>
      <c r="L315" s="98">
        <v>496</v>
      </c>
      <c r="O315" s="124" t="s">
        <v>541</v>
      </c>
      <c r="P315" s="98">
        <v>132</v>
      </c>
      <c r="Q315" s="98">
        <v>56</v>
      </c>
      <c r="R315" s="98"/>
      <c r="S315" s="98">
        <v>1312</v>
      </c>
      <c r="T315" s="8" t="s">
        <v>938</v>
      </c>
      <c r="U315" s="120">
        <v>33.594721</v>
      </c>
      <c r="V315" s="140"/>
    </row>
    <row r="316" spans="1:22">
      <c r="A316" s="8" t="s">
        <v>19</v>
      </c>
      <c r="B316" s="109"/>
      <c r="C316" s="109">
        <v>1.1000000000000001</v>
      </c>
      <c r="D316" s="109"/>
      <c r="E316" s="109">
        <v>18.600000000000001</v>
      </c>
      <c r="F316" s="109">
        <v>0.1</v>
      </c>
      <c r="G316" s="109">
        <v>4.4000000000000004</v>
      </c>
      <c r="H316" s="109"/>
      <c r="I316" s="109"/>
      <c r="J316" s="109"/>
      <c r="K316" s="98"/>
      <c r="L316" s="98">
        <v>7090</v>
      </c>
      <c r="O316" s="127" t="s">
        <v>1204</v>
      </c>
      <c r="Q316" s="98"/>
      <c r="R316" s="98"/>
      <c r="S316" s="98">
        <v>109</v>
      </c>
      <c r="T316" s="8" t="s">
        <v>19</v>
      </c>
      <c r="U316" s="120">
        <v>783.89415399999996</v>
      </c>
      <c r="V316" s="140"/>
    </row>
    <row r="317" spans="1:22">
      <c r="A317" s="8" t="s">
        <v>20</v>
      </c>
      <c r="B317" s="109">
        <v>0.9</v>
      </c>
      <c r="C317" s="109"/>
      <c r="D317" s="109"/>
      <c r="E317" s="109">
        <v>10.5</v>
      </c>
      <c r="F317" s="109">
        <v>0.7</v>
      </c>
      <c r="G317" s="109">
        <v>8.6999999999999993</v>
      </c>
      <c r="H317" s="109"/>
      <c r="I317" s="109">
        <v>1.6</v>
      </c>
      <c r="J317" s="109"/>
      <c r="K317" s="98"/>
      <c r="L317" s="98">
        <v>655</v>
      </c>
      <c r="O317" s="127" t="s">
        <v>1123</v>
      </c>
      <c r="P317" s="98">
        <v>267</v>
      </c>
      <c r="Q317" s="98">
        <v>6</v>
      </c>
      <c r="R317" s="98">
        <v>7</v>
      </c>
      <c r="S317" s="98">
        <v>320</v>
      </c>
      <c r="T317" s="8" t="s">
        <v>20</v>
      </c>
      <c r="U317" s="120">
        <v>99.990269999999995</v>
      </c>
      <c r="V317" s="140"/>
    </row>
    <row r="318" spans="1:22">
      <c r="A318" s="8" t="s">
        <v>203</v>
      </c>
      <c r="B318" s="109">
        <v>0.8</v>
      </c>
      <c r="C318" s="109">
        <v>0.3</v>
      </c>
      <c r="D318" s="109"/>
      <c r="E318" s="109">
        <v>3.2</v>
      </c>
      <c r="F318" s="109">
        <v>2.2999999999999998</v>
      </c>
      <c r="G318" s="109">
        <v>12.9</v>
      </c>
      <c r="H318" s="109">
        <v>2</v>
      </c>
      <c r="I318" s="109">
        <v>10.4</v>
      </c>
      <c r="J318" s="109"/>
      <c r="K318" s="98"/>
      <c r="L318" s="98">
        <v>5761</v>
      </c>
      <c r="O318" s="126" t="s">
        <v>1191</v>
      </c>
      <c r="P318" s="98">
        <v>3</v>
      </c>
      <c r="Q318" s="98"/>
      <c r="R318" s="98"/>
      <c r="S318" s="98">
        <v>17</v>
      </c>
      <c r="T318" s="8" t="s">
        <v>203</v>
      </c>
      <c r="U318" s="120">
        <v>209.33422200000001</v>
      </c>
      <c r="V318" s="140"/>
    </row>
    <row r="319" spans="1:22">
      <c r="A319" s="8" t="s">
        <v>21</v>
      </c>
      <c r="B319" s="109">
        <v>0.2</v>
      </c>
      <c r="C319" s="109"/>
      <c r="D319" s="109">
        <v>4</v>
      </c>
      <c r="E319" s="109">
        <v>10.8</v>
      </c>
      <c r="F319" s="109">
        <v>2.5</v>
      </c>
      <c r="G319" s="109">
        <v>6</v>
      </c>
      <c r="H319" s="109"/>
      <c r="I319" s="109"/>
      <c r="J319" s="109"/>
      <c r="K319" s="98">
        <v>606</v>
      </c>
      <c r="L319" s="98">
        <v>6533</v>
      </c>
      <c r="O319" s="124" t="s">
        <v>243</v>
      </c>
      <c r="P319" s="98">
        <v>25</v>
      </c>
      <c r="Q319" s="98">
        <v>6</v>
      </c>
      <c r="R319" s="98"/>
      <c r="T319" s="8" t="s">
        <v>21</v>
      </c>
      <c r="U319" s="120">
        <v>465.35481699999997</v>
      </c>
      <c r="V319" s="140"/>
    </row>
    <row r="320" spans="1:22">
      <c r="A320" s="8" t="s">
        <v>130</v>
      </c>
      <c r="B320" s="109">
        <v>2.1</v>
      </c>
      <c r="C320" s="109"/>
      <c r="D320" s="109"/>
      <c r="E320" s="109">
        <v>1.1000000000000001</v>
      </c>
      <c r="F320" s="109"/>
      <c r="G320" s="109">
        <v>6</v>
      </c>
      <c r="H320" s="109"/>
      <c r="I320" s="109"/>
      <c r="J320" s="109"/>
      <c r="O320" s="124" t="s">
        <v>521</v>
      </c>
      <c r="P320" s="98">
        <v>23</v>
      </c>
      <c r="Q320" s="98">
        <v>6</v>
      </c>
      <c r="R320" s="98"/>
      <c r="T320" s="8" t="s">
        <v>130</v>
      </c>
      <c r="U320" s="120">
        <v>252.713179</v>
      </c>
      <c r="V320" s="140"/>
    </row>
    <row r="321" spans="1:22">
      <c r="A321" s="8" t="s">
        <v>22</v>
      </c>
      <c r="B321" s="109">
        <v>1.4</v>
      </c>
      <c r="C321" s="109"/>
      <c r="D321" s="109"/>
      <c r="E321" s="109"/>
      <c r="F321" s="109">
        <v>2.2999999999999998</v>
      </c>
      <c r="G321" s="109">
        <v>0.8</v>
      </c>
      <c r="H321" s="109"/>
      <c r="I321" s="109"/>
      <c r="J321" s="109"/>
      <c r="K321" s="98"/>
      <c r="L321" s="98">
        <v>255</v>
      </c>
      <c r="O321" s="124" t="s">
        <v>522</v>
      </c>
      <c r="P321" s="98">
        <v>26</v>
      </c>
      <c r="Q321" s="98">
        <v>8</v>
      </c>
      <c r="R321" s="98"/>
      <c r="T321" s="8" t="s">
        <v>22</v>
      </c>
      <c r="U321" s="120">
        <v>63.626343000000006</v>
      </c>
      <c r="V321" s="140"/>
    </row>
    <row r="322" spans="1:22">
      <c r="A322" s="8" t="s">
        <v>131</v>
      </c>
      <c r="B322" s="109">
        <v>1.8</v>
      </c>
      <c r="C322" s="109"/>
      <c r="D322" s="109"/>
      <c r="E322" s="109"/>
      <c r="F322" s="109"/>
      <c r="G322" s="109">
        <v>2.8</v>
      </c>
      <c r="H322" s="109"/>
      <c r="I322" s="109"/>
      <c r="J322" s="109"/>
      <c r="O322" s="124" t="s">
        <v>1102</v>
      </c>
      <c r="P322" s="98">
        <v>16</v>
      </c>
      <c r="Q322" s="98"/>
      <c r="R322" s="98"/>
      <c r="T322" s="8" t="s">
        <v>131</v>
      </c>
      <c r="U322" s="120">
        <v>9.5442309999999999</v>
      </c>
      <c r="V322" s="140"/>
    </row>
    <row r="323" spans="1:22">
      <c r="A323" s="8" t="s">
        <v>132</v>
      </c>
      <c r="B323" s="109">
        <v>3.4</v>
      </c>
      <c r="C323" s="109"/>
      <c r="D323" s="109"/>
      <c r="E323" s="109"/>
      <c r="F323" s="109"/>
      <c r="G323" s="109">
        <v>3.3</v>
      </c>
      <c r="H323" s="109"/>
      <c r="I323" s="109"/>
      <c r="J323" s="109"/>
      <c r="O323" s="124" t="s">
        <v>1192</v>
      </c>
      <c r="P323" s="98">
        <v>4</v>
      </c>
      <c r="Q323" s="98"/>
      <c r="R323" s="98"/>
      <c r="S323" s="98">
        <v>9</v>
      </c>
      <c r="T323" s="8" t="s">
        <v>132</v>
      </c>
      <c r="U323" s="120">
        <v>17.981477999999999</v>
      </c>
      <c r="V323" s="140"/>
    </row>
    <row r="324" spans="1:22">
      <c r="A324" s="8" t="s">
        <v>23</v>
      </c>
      <c r="B324" s="109">
        <v>1.5</v>
      </c>
      <c r="C324" s="109"/>
      <c r="D324" s="109"/>
      <c r="E324" s="109">
        <v>10.4</v>
      </c>
      <c r="F324" s="109">
        <v>0</v>
      </c>
      <c r="G324" s="109">
        <v>6.5</v>
      </c>
      <c r="H324" s="109"/>
      <c r="I324" s="109">
        <v>0.6</v>
      </c>
      <c r="J324" s="109">
        <v>0</v>
      </c>
      <c r="K324" s="98"/>
      <c r="L324" s="98">
        <v>1390</v>
      </c>
      <c r="O324" s="124" t="s">
        <v>1103</v>
      </c>
      <c r="P324" s="98">
        <v>13</v>
      </c>
      <c r="Q324" s="98"/>
      <c r="R324" s="98"/>
      <c r="T324" s="8" t="s">
        <v>23</v>
      </c>
      <c r="U324" s="120">
        <v>156.240443</v>
      </c>
      <c r="V324" s="140"/>
    </row>
    <row r="325" spans="1:22">
      <c r="A325" s="8" t="s">
        <v>204</v>
      </c>
      <c r="B325" s="109">
        <v>1.6</v>
      </c>
      <c r="C325" s="109"/>
      <c r="D325" s="109"/>
      <c r="E325" s="109">
        <v>1.6</v>
      </c>
      <c r="F325" s="109">
        <v>2.9</v>
      </c>
      <c r="G325" s="109">
        <v>4.9000000000000004</v>
      </c>
      <c r="H325" s="109"/>
      <c r="I325" s="109">
        <v>1.8</v>
      </c>
      <c r="J325" s="109">
        <v>0.2</v>
      </c>
      <c r="K325" s="98"/>
      <c r="L325" s="98">
        <v>1143</v>
      </c>
      <c r="O325" s="124" t="s">
        <v>1172</v>
      </c>
      <c r="P325" s="98">
        <v>87</v>
      </c>
      <c r="Q325" s="98">
        <v>29</v>
      </c>
      <c r="R325" s="98"/>
      <c r="S325" s="98">
        <v>192</v>
      </c>
      <c r="T325" s="8" t="s">
        <v>204</v>
      </c>
      <c r="U325" s="120">
        <v>102.41020899999999</v>
      </c>
      <c r="V325" s="140"/>
    </row>
    <row r="326" spans="1:22">
      <c r="A326" s="8" t="s">
        <v>133</v>
      </c>
      <c r="B326" s="109">
        <v>1.3</v>
      </c>
      <c r="C326" s="109"/>
      <c r="D326" s="109"/>
      <c r="E326" s="109">
        <v>10</v>
      </c>
      <c r="F326" s="109"/>
      <c r="G326" s="109">
        <v>4.2</v>
      </c>
      <c r="H326" s="109"/>
      <c r="I326" s="109"/>
      <c r="J326" s="109"/>
      <c r="O326" s="124" t="s">
        <v>244</v>
      </c>
      <c r="P326" s="98">
        <v>54</v>
      </c>
      <c r="Q326" s="98"/>
      <c r="R326" s="98"/>
      <c r="S326" s="98">
        <v>425</v>
      </c>
      <c r="T326" s="8" t="s">
        <v>133</v>
      </c>
      <c r="U326" s="120">
        <v>68.053666000000007</v>
      </c>
      <c r="V326" s="140"/>
    </row>
    <row r="327" spans="1:22">
      <c r="A327" s="8" t="s">
        <v>134</v>
      </c>
      <c r="B327" s="109">
        <v>2.2000000000000002</v>
      </c>
      <c r="C327" s="109"/>
      <c r="D327" s="109"/>
      <c r="E327" s="109">
        <v>2.8</v>
      </c>
      <c r="F327" s="109"/>
      <c r="G327" s="109">
        <v>3.6</v>
      </c>
      <c r="H327" s="109"/>
      <c r="I327" s="109">
        <v>0.2</v>
      </c>
      <c r="J327" s="109"/>
      <c r="N327" s="99">
        <v>1</v>
      </c>
      <c r="O327" s="128" t="s">
        <v>1104</v>
      </c>
      <c r="P327" s="98"/>
      <c r="Q327" s="98">
        <v>20</v>
      </c>
      <c r="R327" s="98"/>
      <c r="S327" s="98">
        <v>2</v>
      </c>
      <c r="T327" s="8" t="s">
        <v>134</v>
      </c>
      <c r="U327" s="120">
        <v>509.93172300000003</v>
      </c>
      <c r="V327" s="140"/>
    </row>
    <row r="328" spans="1:22">
      <c r="A328" s="8" t="s">
        <v>24</v>
      </c>
      <c r="B328" s="109">
        <v>2.9</v>
      </c>
      <c r="C328" s="109"/>
      <c r="D328" s="109"/>
      <c r="E328" s="109">
        <v>4.3</v>
      </c>
      <c r="F328" s="109">
        <v>0</v>
      </c>
      <c r="G328" s="109">
        <v>3</v>
      </c>
      <c r="H328" s="109"/>
      <c r="I328" s="109">
        <v>0.4</v>
      </c>
      <c r="J328" s="109">
        <v>0.9</v>
      </c>
      <c r="K328" s="98"/>
      <c r="L328" s="98">
        <v>1397</v>
      </c>
      <c r="O328" s="124" t="s">
        <v>245</v>
      </c>
      <c r="P328" s="98">
        <v>48</v>
      </c>
      <c r="Q328" s="98"/>
      <c r="R328" s="98"/>
      <c r="S328" s="98">
        <v>335</v>
      </c>
      <c r="T328" s="8" t="s">
        <v>24</v>
      </c>
      <c r="U328" s="120">
        <v>212.657873</v>
      </c>
      <c r="V328" s="140"/>
    </row>
    <row r="329" spans="1:22">
      <c r="A329" s="8" t="s">
        <v>205</v>
      </c>
      <c r="B329" s="109">
        <v>1.9</v>
      </c>
      <c r="C329" s="109"/>
      <c r="D329" s="109"/>
      <c r="E329" s="109">
        <v>7.7</v>
      </c>
      <c r="F329" s="109">
        <v>4.8</v>
      </c>
      <c r="G329" s="109">
        <v>2.5</v>
      </c>
      <c r="H329" s="109">
        <v>2.2000000000000002</v>
      </c>
      <c r="I329" s="109">
        <v>31.8</v>
      </c>
      <c r="J329" s="109"/>
      <c r="K329" s="98"/>
      <c r="L329" s="98">
        <v>2435</v>
      </c>
      <c r="O329" s="124" t="s">
        <v>1159</v>
      </c>
      <c r="P329" s="98">
        <v>8</v>
      </c>
      <c r="Q329" s="98"/>
      <c r="R329" s="98"/>
      <c r="S329" s="98">
        <v>164</v>
      </c>
      <c r="T329" s="8" t="s">
        <v>205</v>
      </c>
      <c r="U329" s="120">
        <v>169.92022499999999</v>
      </c>
      <c r="V329" s="140"/>
    </row>
    <row r="330" spans="1:22">
      <c r="A330" s="8" t="s">
        <v>25</v>
      </c>
      <c r="B330" s="109">
        <v>1.2</v>
      </c>
      <c r="C330" s="109"/>
      <c r="D330" s="109"/>
      <c r="E330" s="109"/>
      <c r="F330" s="109">
        <v>0.1</v>
      </c>
      <c r="G330" s="109">
        <v>1.1000000000000001</v>
      </c>
      <c r="H330" s="109"/>
      <c r="I330" s="109"/>
      <c r="J330" s="109"/>
      <c r="K330" s="98"/>
      <c r="L330" s="98">
        <v>168</v>
      </c>
      <c r="O330" s="124" t="s">
        <v>246</v>
      </c>
      <c r="P330" s="98">
        <v>3</v>
      </c>
      <c r="Q330" s="98">
        <v>7</v>
      </c>
      <c r="R330" s="98"/>
      <c r="S330" s="98">
        <v>425</v>
      </c>
      <c r="T330" s="8" t="s">
        <v>25</v>
      </c>
      <c r="U330" s="120">
        <v>82.478425000000001</v>
      </c>
      <c r="V330" s="140"/>
    </row>
    <row r="331" spans="1:22">
      <c r="A331" s="8" t="s">
        <v>26</v>
      </c>
      <c r="B331" s="109">
        <v>2.2000000000000002</v>
      </c>
      <c r="C331" s="109"/>
      <c r="D331" s="109"/>
      <c r="E331" s="109">
        <v>6.7</v>
      </c>
      <c r="F331" s="109">
        <v>0.2</v>
      </c>
      <c r="G331" s="109">
        <v>3.1</v>
      </c>
      <c r="H331" s="109"/>
      <c r="I331" s="109"/>
      <c r="J331" s="109">
        <v>0</v>
      </c>
      <c r="K331" s="98"/>
      <c r="L331" s="98">
        <v>354</v>
      </c>
      <c r="O331" s="124" t="s">
        <v>1160</v>
      </c>
      <c r="P331" s="98">
        <v>1</v>
      </c>
      <c r="Q331" s="98"/>
      <c r="R331" s="98"/>
      <c r="S331" s="98">
        <v>1263</v>
      </c>
      <c r="T331" s="8" t="s">
        <v>26</v>
      </c>
      <c r="U331" s="120">
        <v>192.05703400000002</v>
      </c>
      <c r="V331" s="140"/>
    </row>
    <row r="332" spans="1:22">
      <c r="A332" s="8" t="s">
        <v>135</v>
      </c>
      <c r="B332" s="109">
        <v>5.3</v>
      </c>
      <c r="C332" s="109"/>
      <c r="D332" s="109"/>
      <c r="E332" s="109"/>
      <c r="F332" s="109"/>
      <c r="G332" s="109">
        <v>6.6</v>
      </c>
      <c r="H332" s="109"/>
      <c r="I332" s="109"/>
      <c r="J332" s="109"/>
      <c r="O332" s="124" t="s">
        <v>1161</v>
      </c>
      <c r="P332" s="98">
        <v>6</v>
      </c>
      <c r="Q332" s="99"/>
      <c r="R332" s="98"/>
      <c r="S332" s="98">
        <v>33</v>
      </c>
      <c r="T332" s="8" t="s">
        <v>135</v>
      </c>
      <c r="U332" s="120">
        <v>12.018753999999999</v>
      </c>
      <c r="V332" s="140"/>
    </row>
    <row r="333" spans="1:22">
      <c r="A333" s="8" t="s">
        <v>136</v>
      </c>
      <c r="B333" s="109">
        <v>0.6</v>
      </c>
      <c r="C333" s="109"/>
      <c r="D333" s="109"/>
      <c r="E333" s="109">
        <v>2.2999999999999998</v>
      </c>
      <c r="F333" s="109"/>
      <c r="G333" s="109">
        <v>5.2</v>
      </c>
      <c r="H333" s="109"/>
      <c r="I333" s="109"/>
      <c r="J333" s="109"/>
      <c r="O333" s="124" t="s">
        <v>523</v>
      </c>
      <c r="P333" s="98">
        <v>551</v>
      </c>
      <c r="Q333" s="98">
        <v>65</v>
      </c>
      <c r="R333" s="98"/>
      <c r="S333" s="98">
        <v>178</v>
      </c>
      <c r="T333" s="8" t="s">
        <v>136</v>
      </c>
      <c r="U333" s="120">
        <v>25.107439000000003</v>
      </c>
      <c r="V333" s="140"/>
    </row>
    <row r="334" spans="1:22">
      <c r="A334" s="8" t="s">
        <v>27</v>
      </c>
      <c r="B334" s="109">
        <v>0.4</v>
      </c>
      <c r="C334" s="109"/>
      <c r="D334" s="109">
        <v>0.5</v>
      </c>
      <c r="E334" s="109">
        <v>11.1</v>
      </c>
      <c r="F334" s="109">
        <v>0.2</v>
      </c>
      <c r="G334" s="109">
        <v>5.6</v>
      </c>
      <c r="H334" s="109"/>
      <c r="I334" s="109">
        <v>0.3</v>
      </c>
      <c r="J334" s="109"/>
      <c r="K334" s="98">
        <v>1543</v>
      </c>
      <c r="L334" s="98">
        <v>13692</v>
      </c>
      <c r="M334" s="99">
        <v>17601</v>
      </c>
      <c r="O334" s="124" t="s">
        <v>247</v>
      </c>
      <c r="P334" s="98">
        <v>54</v>
      </c>
      <c r="Q334" s="98">
        <v>41</v>
      </c>
      <c r="R334" s="98"/>
      <c r="S334" s="98">
        <v>478</v>
      </c>
      <c r="T334" s="8" t="s">
        <v>27</v>
      </c>
      <c r="U334" s="120">
        <v>1796.07636701</v>
      </c>
      <c r="V334" s="140"/>
    </row>
    <row r="335" spans="1:22">
      <c r="A335" s="8" t="s">
        <v>28</v>
      </c>
      <c r="B335" s="109">
        <v>3</v>
      </c>
      <c r="C335" s="109"/>
      <c r="D335" s="109"/>
      <c r="E335" s="109">
        <v>3.6</v>
      </c>
      <c r="F335" s="109"/>
      <c r="G335" s="109">
        <v>1.9</v>
      </c>
      <c r="H335" s="109"/>
      <c r="I335" s="109"/>
      <c r="J335" s="109">
        <v>0</v>
      </c>
      <c r="K335" s="98"/>
      <c r="L335" s="98">
        <v>637</v>
      </c>
      <c r="O335" s="124" t="s">
        <v>542</v>
      </c>
      <c r="P335" s="98">
        <v>24</v>
      </c>
      <c r="Q335" s="98">
        <v>10</v>
      </c>
      <c r="R335" s="98"/>
      <c r="S335" s="98">
        <v>4</v>
      </c>
      <c r="T335" s="8" t="s">
        <v>28</v>
      </c>
      <c r="U335" s="120">
        <v>87.155907999999997</v>
      </c>
      <c r="V335" s="140"/>
    </row>
    <row r="336" spans="1:22">
      <c r="A336" s="8" t="s">
        <v>940</v>
      </c>
      <c r="B336" s="109">
        <v>0.6</v>
      </c>
      <c r="C336" s="109"/>
      <c r="D336" s="109"/>
      <c r="E336" s="109">
        <v>4.4000000000000004</v>
      </c>
      <c r="F336" s="109">
        <v>3.9</v>
      </c>
      <c r="G336" s="109">
        <v>7.3</v>
      </c>
      <c r="H336" s="109"/>
      <c r="I336" s="109">
        <v>0.7</v>
      </c>
      <c r="J336" s="109"/>
      <c r="K336" s="98"/>
      <c r="L336" s="98">
        <v>474</v>
      </c>
      <c r="O336" s="124" t="s">
        <v>543</v>
      </c>
      <c r="P336" s="98">
        <v>122</v>
      </c>
      <c r="Q336" s="98">
        <v>5</v>
      </c>
      <c r="R336" s="98"/>
      <c r="S336" s="98">
        <v>967</v>
      </c>
      <c r="T336" s="8" t="s">
        <v>940</v>
      </c>
      <c r="U336" s="120">
        <v>88.399985999999998</v>
      </c>
      <c r="V336" s="140"/>
    </row>
    <row r="337" spans="1:22">
      <c r="A337" s="8" t="s">
        <v>137</v>
      </c>
      <c r="B337" s="109">
        <v>0.7</v>
      </c>
      <c r="C337" s="109"/>
      <c r="D337" s="109"/>
      <c r="E337" s="109">
        <v>4</v>
      </c>
      <c r="F337" s="109"/>
      <c r="G337" s="109">
        <v>2.2000000000000002</v>
      </c>
      <c r="H337" s="109"/>
      <c r="I337" s="109">
        <v>0</v>
      </c>
      <c r="J337" s="109"/>
      <c r="K337" s="98"/>
      <c r="L337" s="98">
        <v>132</v>
      </c>
      <c r="O337" s="124" t="s">
        <v>1105</v>
      </c>
      <c r="P337" s="98">
        <v>33</v>
      </c>
      <c r="Q337" s="98">
        <v>1</v>
      </c>
      <c r="R337" s="98"/>
      <c r="T337" s="8" t="s">
        <v>137</v>
      </c>
      <c r="U337" s="120">
        <v>212.61525899999998</v>
      </c>
      <c r="V337" s="140"/>
    </row>
    <row r="338" spans="1:22">
      <c r="A338" s="8" t="s">
        <v>29</v>
      </c>
      <c r="B338" s="109">
        <v>2.2000000000000002</v>
      </c>
      <c r="C338" s="109"/>
      <c r="D338" s="109">
        <v>3.1</v>
      </c>
      <c r="E338" s="109">
        <v>8.1</v>
      </c>
      <c r="F338" s="109">
        <v>0.1</v>
      </c>
      <c r="G338" s="109">
        <v>0.4</v>
      </c>
      <c r="H338" s="109"/>
      <c r="I338" s="109"/>
      <c r="J338" s="109">
        <v>0</v>
      </c>
      <c r="K338" s="98"/>
      <c r="L338" s="98">
        <v>2225</v>
      </c>
      <c r="O338" s="125" t="s">
        <v>1132</v>
      </c>
      <c r="P338" s="98">
        <v>8</v>
      </c>
      <c r="Q338" s="99"/>
      <c r="R338" s="98"/>
      <c r="T338" s="8" t="s">
        <v>29</v>
      </c>
      <c r="U338" s="120">
        <v>330.75111099999998</v>
      </c>
      <c r="V338" s="140"/>
    </row>
    <row r="339" spans="1:22">
      <c r="A339" s="8" t="s">
        <v>30</v>
      </c>
      <c r="B339" s="109">
        <v>3.1</v>
      </c>
      <c r="C339" s="109"/>
      <c r="D339" s="109"/>
      <c r="E339" s="109"/>
      <c r="F339" s="109"/>
      <c r="G339" s="109">
        <v>1.2</v>
      </c>
      <c r="H339" s="109"/>
      <c r="I339" s="109"/>
      <c r="J339" s="109"/>
      <c r="K339" s="98"/>
      <c r="L339" s="98">
        <v>149</v>
      </c>
      <c r="O339" s="124" t="s">
        <v>559</v>
      </c>
      <c r="P339" s="98">
        <v>1</v>
      </c>
      <c r="Q339" s="98">
        <v>15</v>
      </c>
      <c r="R339" s="98"/>
      <c r="S339" s="98">
        <v>93</v>
      </c>
      <c r="T339" s="8" t="s">
        <v>30</v>
      </c>
      <c r="U339" s="120">
        <v>99.060082999999992</v>
      </c>
      <c r="V339" s="140"/>
    </row>
    <row r="340" spans="1:22">
      <c r="A340" s="8" t="s">
        <v>991</v>
      </c>
      <c r="B340" s="109">
        <v>0.4</v>
      </c>
      <c r="C340" s="109"/>
      <c r="D340" s="109">
        <v>1.7</v>
      </c>
      <c r="E340" s="109">
        <v>18.399999999999999</v>
      </c>
      <c r="F340" s="109">
        <v>5.6</v>
      </c>
      <c r="G340" s="109">
        <v>20.5</v>
      </c>
      <c r="H340" s="109">
        <v>0.7</v>
      </c>
      <c r="I340" s="109">
        <v>3.2</v>
      </c>
      <c r="J340" s="109">
        <v>0.2</v>
      </c>
      <c r="K340" s="98"/>
      <c r="L340" s="98">
        <v>15077</v>
      </c>
      <c r="O340" s="124" t="s">
        <v>524</v>
      </c>
      <c r="P340" s="98">
        <v>28</v>
      </c>
      <c r="Q340" s="98">
        <v>2</v>
      </c>
      <c r="R340" s="98"/>
      <c r="S340" s="98">
        <v>8</v>
      </c>
      <c r="T340" s="8" t="s">
        <v>991</v>
      </c>
      <c r="U340" s="120">
        <v>2052.2673140000002</v>
      </c>
      <c r="V340" s="140"/>
    </row>
    <row r="341" spans="1:22">
      <c r="A341" s="8" t="s">
        <v>31</v>
      </c>
      <c r="B341" s="109">
        <v>1.3</v>
      </c>
      <c r="C341" s="109"/>
      <c r="D341" s="109"/>
      <c r="E341" s="109">
        <v>8.9</v>
      </c>
      <c r="F341" s="109">
        <v>0</v>
      </c>
      <c r="G341" s="109">
        <v>8.9</v>
      </c>
      <c r="H341" s="109"/>
      <c r="I341" s="109">
        <v>0.7</v>
      </c>
      <c r="J341" s="109"/>
      <c r="K341" s="98"/>
      <c r="L341" s="98">
        <v>114</v>
      </c>
      <c r="O341" s="125" t="s">
        <v>1125</v>
      </c>
      <c r="P341" s="98">
        <v>1</v>
      </c>
      <c r="Q341" s="98">
        <v>35</v>
      </c>
      <c r="R341" s="98"/>
      <c r="T341" s="8" t="s">
        <v>31</v>
      </c>
      <c r="U341" s="120">
        <v>246.15018599999999</v>
      </c>
      <c r="V341" s="140"/>
    </row>
    <row r="342" spans="1:22">
      <c r="A342" s="8" t="s">
        <v>32</v>
      </c>
      <c r="B342" s="109">
        <v>2.4</v>
      </c>
      <c r="C342" s="109"/>
      <c r="D342" s="109"/>
      <c r="E342" s="109"/>
      <c r="F342" s="109">
        <v>0.4</v>
      </c>
      <c r="G342" s="109">
        <v>1.9</v>
      </c>
      <c r="H342" s="109"/>
      <c r="I342" s="109"/>
      <c r="J342" s="109">
        <v>0.2</v>
      </c>
      <c r="K342" s="98"/>
      <c r="L342" s="98">
        <v>102</v>
      </c>
      <c r="O342" s="124" t="s">
        <v>544</v>
      </c>
      <c r="P342" s="98">
        <v>45</v>
      </c>
      <c r="Q342" s="99"/>
      <c r="R342" s="98"/>
      <c r="S342" s="98">
        <v>1</v>
      </c>
      <c r="T342" s="8" t="s">
        <v>32</v>
      </c>
      <c r="U342" s="120">
        <v>43.078842999999999</v>
      </c>
      <c r="V342" s="140"/>
    </row>
    <row r="343" spans="1:22">
      <c r="A343" s="8" t="s">
        <v>138</v>
      </c>
      <c r="B343" s="109">
        <v>4.5</v>
      </c>
      <c r="C343" s="109"/>
      <c r="D343" s="109"/>
      <c r="E343" s="109">
        <v>10.4</v>
      </c>
      <c r="F343" s="109"/>
      <c r="G343" s="109">
        <v>2.6</v>
      </c>
      <c r="H343" s="109"/>
      <c r="I343" s="109"/>
      <c r="J343" s="109"/>
      <c r="K343" s="98"/>
      <c r="L343" s="98">
        <v>37</v>
      </c>
      <c r="O343" s="125" t="s">
        <v>1126</v>
      </c>
      <c r="P343" s="98"/>
      <c r="Q343" s="98">
        <v>396</v>
      </c>
      <c r="R343" s="98"/>
      <c r="T343" s="8" t="s">
        <v>138</v>
      </c>
      <c r="U343" s="120">
        <v>243.48867400000003</v>
      </c>
      <c r="V343" s="140"/>
    </row>
    <row r="344" spans="1:22">
      <c r="A344" s="8" t="s">
        <v>33</v>
      </c>
      <c r="B344" s="109"/>
      <c r="C344" s="109"/>
      <c r="D344" s="109"/>
      <c r="E344" s="109">
        <v>12.8</v>
      </c>
      <c r="F344" s="109">
        <v>0.9</v>
      </c>
      <c r="G344" s="109">
        <v>9.4</v>
      </c>
      <c r="H344" s="109"/>
      <c r="I344" s="109"/>
      <c r="J344" s="109">
        <v>0</v>
      </c>
      <c r="K344" s="98"/>
      <c r="L344" s="98">
        <v>12</v>
      </c>
      <c r="O344" s="124" t="s">
        <v>1106</v>
      </c>
      <c r="P344" s="98">
        <v>10</v>
      </c>
      <c r="Q344" s="99"/>
      <c r="R344" s="98"/>
      <c r="S344" s="98">
        <v>1</v>
      </c>
      <c r="T344" s="8" t="s">
        <v>33</v>
      </c>
      <c r="U344" s="120">
        <v>8.4918949999999995</v>
      </c>
      <c r="V344" s="140"/>
    </row>
    <row r="345" spans="1:22">
      <c r="A345" s="8" t="s">
        <v>941</v>
      </c>
      <c r="B345" s="109">
        <v>1.3</v>
      </c>
      <c r="C345" s="109">
        <v>0</v>
      </c>
      <c r="D345" s="109"/>
      <c r="E345" s="109">
        <v>3.8</v>
      </c>
      <c r="F345" s="109">
        <v>2.9</v>
      </c>
      <c r="G345" s="109">
        <v>6</v>
      </c>
      <c r="H345" s="109">
        <v>0</v>
      </c>
      <c r="I345" s="109">
        <v>19.7</v>
      </c>
      <c r="J345" s="109"/>
      <c r="K345" s="98"/>
      <c r="L345" s="98">
        <v>1023</v>
      </c>
      <c r="O345" s="125" t="s">
        <v>1127</v>
      </c>
      <c r="P345" s="98"/>
      <c r="Q345" s="98">
        <v>2</v>
      </c>
      <c r="R345" s="98"/>
      <c r="T345" s="8" t="s">
        <v>941</v>
      </c>
      <c r="U345" s="120">
        <v>151.84462099999999</v>
      </c>
      <c r="V345" s="140"/>
    </row>
    <row r="346" spans="1:22">
      <c r="A346" s="8" t="s">
        <v>206</v>
      </c>
      <c r="B346" s="109"/>
      <c r="C346" s="109"/>
      <c r="D346" s="109"/>
      <c r="E346" s="109">
        <v>5.6</v>
      </c>
      <c r="F346" s="109"/>
      <c r="G346" s="109">
        <v>4.4000000000000004</v>
      </c>
      <c r="H346" s="109"/>
      <c r="I346" s="109"/>
      <c r="J346" s="109"/>
      <c r="K346" s="98"/>
      <c r="L346" s="98">
        <v>933</v>
      </c>
      <c r="O346" s="124" t="s">
        <v>1173</v>
      </c>
      <c r="P346" s="98">
        <v>381</v>
      </c>
      <c r="Q346" s="98">
        <v>49</v>
      </c>
      <c r="R346" s="98">
        <v>2</v>
      </c>
      <c r="S346" s="98">
        <v>1233</v>
      </c>
      <c r="T346" s="8" t="s">
        <v>206</v>
      </c>
      <c r="U346" s="120">
        <v>82.393883000000002</v>
      </c>
      <c r="V346" s="140"/>
    </row>
    <row r="347" spans="1:22">
      <c r="A347" s="8" t="s">
        <v>139</v>
      </c>
      <c r="B347" s="109">
        <v>1.2</v>
      </c>
      <c r="C347" s="109"/>
      <c r="D347" s="109"/>
      <c r="E347" s="109"/>
      <c r="F347" s="109"/>
      <c r="G347" s="109">
        <v>1.5</v>
      </c>
      <c r="H347" s="109"/>
      <c r="I347" s="109"/>
      <c r="J347" s="109"/>
      <c r="O347" s="125" t="s">
        <v>1194</v>
      </c>
      <c r="P347" s="98"/>
      <c r="Q347" s="98">
        <v>7</v>
      </c>
      <c r="R347" s="98"/>
      <c r="T347" s="8" t="s">
        <v>139</v>
      </c>
      <c r="U347" s="120">
        <v>25.676935999999998</v>
      </c>
      <c r="V347" s="140"/>
    </row>
    <row r="348" spans="1:22">
      <c r="A348" s="8" t="s">
        <v>140</v>
      </c>
      <c r="B348" s="109">
        <v>0.8</v>
      </c>
      <c r="C348" s="109"/>
      <c r="D348" s="109"/>
      <c r="E348" s="109">
        <v>0.9</v>
      </c>
      <c r="F348" s="109"/>
      <c r="G348" s="109">
        <v>2.8</v>
      </c>
      <c r="H348" s="109"/>
      <c r="I348" s="109"/>
      <c r="J348" s="109"/>
      <c r="O348" s="124" t="s">
        <v>525</v>
      </c>
      <c r="P348" s="98">
        <v>36</v>
      </c>
      <c r="Q348" s="98">
        <v>26</v>
      </c>
      <c r="R348" s="98">
        <v>1</v>
      </c>
      <c r="S348" s="98">
        <v>15</v>
      </c>
      <c r="T348" s="8" t="s">
        <v>140</v>
      </c>
      <c r="U348" s="120">
        <v>48.796281999999998</v>
      </c>
      <c r="V348" s="140"/>
    </row>
    <row r="349" spans="1:22">
      <c r="A349" s="8" t="s">
        <v>141</v>
      </c>
      <c r="B349" s="109">
        <v>1.3</v>
      </c>
      <c r="C349" s="109"/>
      <c r="D349" s="109"/>
      <c r="E349" s="109">
        <v>3.6</v>
      </c>
      <c r="F349" s="109"/>
      <c r="G349" s="109">
        <v>3.1</v>
      </c>
      <c r="H349" s="109"/>
      <c r="I349" s="109">
        <v>0.2</v>
      </c>
      <c r="J349" s="109"/>
      <c r="K349" s="98"/>
      <c r="L349" s="98">
        <v>81</v>
      </c>
      <c r="O349" s="125" t="s">
        <v>1195</v>
      </c>
      <c r="P349" s="98"/>
      <c r="Q349" s="99"/>
      <c r="R349" s="98"/>
      <c r="S349" s="98">
        <v>1218</v>
      </c>
      <c r="T349" s="8" t="s">
        <v>141</v>
      </c>
      <c r="U349" s="120">
        <v>248.16234599999999</v>
      </c>
      <c r="V349" s="140"/>
    </row>
    <row r="350" spans="1:22">
      <c r="A350" s="8" t="s">
        <v>34</v>
      </c>
      <c r="B350" s="109">
        <v>3.2</v>
      </c>
      <c r="C350" s="109"/>
      <c r="D350" s="109"/>
      <c r="E350" s="109">
        <v>5.0999999999999996</v>
      </c>
      <c r="F350" s="109">
        <v>0.4</v>
      </c>
      <c r="G350" s="109">
        <v>3.3</v>
      </c>
      <c r="H350" s="109"/>
      <c r="I350" s="109">
        <v>0.1</v>
      </c>
      <c r="J350" s="109"/>
      <c r="K350" s="98"/>
      <c r="L350" s="98">
        <v>907</v>
      </c>
      <c r="O350" s="124" t="s">
        <v>1107</v>
      </c>
      <c r="P350" s="98">
        <v>146</v>
      </c>
      <c r="Q350" s="99"/>
      <c r="R350" s="98"/>
      <c r="T350" s="8" t="s">
        <v>34</v>
      </c>
      <c r="U350" s="120">
        <v>231.13611800000001</v>
      </c>
      <c r="V350" s="140"/>
    </row>
    <row r="351" spans="1:22">
      <c r="A351" s="8" t="s">
        <v>942</v>
      </c>
      <c r="B351" s="109">
        <v>2.7</v>
      </c>
      <c r="C351" s="109"/>
      <c r="D351" s="109"/>
      <c r="E351" s="109"/>
      <c r="F351" s="109">
        <v>4.7</v>
      </c>
      <c r="G351" s="109">
        <v>2.6</v>
      </c>
      <c r="H351" s="109"/>
      <c r="I351" s="109"/>
      <c r="J351" s="109">
        <v>0.2</v>
      </c>
      <c r="K351" s="98"/>
      <c r="L351" s="98">
        <v>70</v>
      </c>
      <c r="O351" s="124" t="s">
        <v>248</v>
      </c>
      <c r="P351" s="98">
        <v>114</v>
      </c>
      <c r="Q351" s="99"/>
      <c r="R351" s="98">
        <v>5</v>
      </c>
      <c r="S351" s="98">
        <v>110</v>
      </c>
      <c r="T351" s="8" t="s">
        <v>942</v>
      </c>
      <c r="U351" s="120">
        <v>31.709441999999999</v>
      </c>
      <c r="V351" s="140"/>
    </row>
    <row r="352" spans="1:22">
      <c r="A352" s="8" t="s">
        <v>288</v>
      </c>
      <c r="B352" s="109"/>
      <c r="C352" s="109"/>
      <c r="D352" s="109"/>
      <c r="E352" s="109"/>
      <c r="F352" s="109"/>
      <c r="G352" s="109"/>
      <c r="H352" s="109"/>
      <c r="I352" s="109"/>
      <c r="J352" s="109"/>
      <c r="O352" s="124" t="s">
        <v>1174</v>
      </c>
      <c r="P352" s="98">
        <v>1363</v>
      </c>
      <c r="Q352" s="98">
        <v>123</v>
      </c>
      <c r="R352" s="98">
        <v>29</v>
      </c>
      <c r="S352" s="98">
        <v>5179</v>
      </c>
      <c r="T352" s="8" t="s">
        <v>288</v>
      </c>
      <c r="U352" s="120">
        <v>0</v>
      </c>
      <c r="V352" s="140"/>
    </row>
    <row r="353" spans="1:22">
      <c r="A353" s="8" t="s">
        <v>992</v>
      </c>
      <c r="B353" s="109"/>
      <c r="C353" s="109"/>
      <c r="D353" s="109"/>
      <c r="E353" s="109"/>
      <c r="F353" s="109"/>
      <c r="G353" s="109">
        <v>3.4</v>
      </c>
      <c r="H353" s="109"/>
      <c r="I353" s="109"/>
      <c r="J353" s="109"/>
      <c r="O353" s="124" t="s">
        <v>545</v>
      </c>
      <c r="P353" s="98">
        <v>250</v>
      </c>
      <c r="Q353" s="99"/>
      <c r="R353" s="98"/>
      <c r="S353" s="98">
        <v>263</v>
      </c>
      <c r="T353" s="8" t="s">
        <v>992</v>
      </c>
      <c r="U353" s="120">
        <v>0.83812399999999998</v>
      </c>
      <c r="V353" s="140"/>
    </row>
    <row r="354" spans="1:22">
      <c r="A354" s="8" t="s">
        <v>35</v>
      </c>
      <c r="B354" s="109">
        <v>1.4</v>
      </c>
      <c r="C354" s="109"/>
      <c r="D354" s="109"/>
      <c r="E354" s="109">
        <v>7.6</v>
      </c>
      <c r="F354" s="109">
        <v>0.9</v>
      </c>
      <c r="G354" s="109">
        <v>3</v>
      </c>
      <c r="H354" s="109"/>
      <c r="I354" s="109">
        <v>0</v>
      </c>
      <c r="J354" s="109"/>
      <c r="K354" s="98"/>
      <c r="L354" s="98">
        <v>4853</v>
      </c>
      <c r="O354" s="124" t="s">
        <v>1108</v>
      </c>
      <c r="P354" s="98">
        <v>28</v>
      </c>
      <c r="Q354" s="99"/>
      <c r="R354" s="98"/>
      <c r="S354" s="98"/>
      <c r="T354" s="8" t="s">
        <v>35</v>
      </c>
      <c r="U354" s="120">
        <v>553.18345999999997</v>
      </c>
      <c r="V354" s="140"/>
    </row>
    <row r="355" spans="1:22">
      <c r="A355" s="8" t="s">
        <v>36</v>
      </c>
      <c r="B355" s="109"/>
      <c r="C355" s="109"/>
      <c r="D355" s="109"/>
      <c r="E355" s="109"/>
      <c r="F355" s="109"/>
      <c r="G355" s="109">
        <v>1.9</v>
      </c>
      <c r="H355" s="109"/>
      <c r="I355" s="109"/>
      <c r="J355" s="109">
        <v>0.6</v>
      </c>
      <c r="K355" s="98"/>
      <c r="L355" s="98">
        <v>80</v>
      </c>
      <c r="O355" s="124" t="s">
        <v>249</v>
      </c>
      <c r="P355" s="98">
        <v>144</v>
      </c>
      <c r="Q355" s="98">
        <v>109</v>
      </c>
      <c r="R355" s="98"/>
      <c r="S355" s="98">
        <v>1264</v>
      </c>
      <c r="T355" s="8" t="s">
        <v>36</v>
      </c>
      <c r="U355" s="120">
        <v>28.293003000000002</v>
      </c>
      <c r="V355" s="140"/>
    </row>
    <row r="356" spans="1:22">
      <c r="A356" s="8" t="s">
        <v>37</v>
      </c>
      <c r="B356" s="109">
        <v>6.6</v>
      </c>
      <c r="C356" s="109"/>
      <c r="D356" s="109"/>
      <c r="E356" s="109">
        <v>5.5</v>
      </c>
      <c r="F356" s="109"/>
      <c r="G356" s="109">
        <v>6.63</v>
      </c>
      <c r="H356" s="109"/>
      <c r="I356" s="109"/>
      <c r="J356" s="109"/>
      <c r="K356" s="98"/>
      <c r="L356" s="98">
        <v>242</v>
      </c>
      <c r="O356" s="125" t="s">
        <v>1128</v>
      </c>
      <c r="P356" s="98"/>
      <c r="Q356" s="99">
        <v>77</v>
      </c>
      <c r="R356" s="98"/>
      <c r="S356" s="98"/>
      <c r="T356" s="8" t="s">
        <v>37</v>
      </c>
      <c r="U356" s="120">
        <v>111.258702</v>
      </c>
      <c r="V356" s="140"/>
    </row>
    <row r="357" spans="1:22">
      <c r="A357" s="8" t="s">
        <v>142</v>
      </c>
      <c r="B357" s="109">
        <v>0.9</v>
      </c>
      <c r="C357" s="109"/>
      <c r="D357" s="109"/>
      <c r="E357" s="109">
        <v>9</v>
      </c>
      <c r="F357" s="109">
        <v>6.2</v>
      </c>
      <c r="G357" s="109">
        <v>8.1</v>
      </c>
      <c r="H357" s="109">
        <v>0</v>
      </c>
      <c r="I357" s="109">
        <v>0.1</v>
      </c>
      <c r="J357" s="109">
        <v>0</v>
      </c>
      <c r="K357" s="98"/>
      <c r="L357" s="98">
        <v>5053</v>
      </c>
      <c r="O357" s="124" t="s">
        <v>546</v>
      </c>
      <c r="P357" s="98">
        <v>83</v>
      </c>
      <c r="Q357" s="98">
        <v>5</v>
      </c>
      <c r="R357" s="98"/>
      <c r="S357" s="98">
        <v>34</v>
      </c>
      <c r="T357" s="8" t="s">
        <v>142</v>
      </c>
      <c r="U357" s="120">
        <v>382.73684600000001</v>
      </c>
      <c r="V357" s="140"/>
    </row>
    <row r="358" spans="1:22">
      <c r="A358" s="8" t="s">
        <v>143</v>
      </c>
      <c r="B358" s="109">
        <v>3.6</v>
      </c>
      <c r="C358" s="109"/>
      <c r="D358" s="109"/>
      <c r="E358" s="109">
        <v>0</v>
      </c>
      <c r="F358" s="109"/>
      <c r="G358" s="109">
        <v>2</v>
      </c>
      <c r="H358" s="109"/>
      <c r="I358" s="109"/>
      <c r="J358" s="109"/>
      <c r="O358" s="125" t="s">
        <v>1133</v>
      </c>
      <c r="P358" s="98"/>
      <c r="Q358" s="99">
        <v>3</v>
      </c>
      <c r="R358" s="98"/>
      <c r="S358" s="98"/>
      <c r="T358" s="8" t="s">
        <v>143</v>
      </c>
      <c r="U358" s="120">
        <v>24.118092999999998</v>
      </c>
      <c r="V358" s="140"/>
    </row>
    <row r="359" spans="1:22">
      <c r="A359" s="8" t="s">
        <v>943</v>
      </c>
      <c r="B359" s="109">
        <v>0.6</v>
      </c>
      <c r="C359" s="109"/>
      <c r="D359" s="109"/>
      <c r="E359" s="109">
        <v>1.6</v>
      </c>
      <c r="F359" s="109">
        <v>8.5</v>
      </c>
      <c r="G359" s="109">
        <v>6.1</v>
      </c>
      <c r="H359" s="109">
        <v>0</v>
      </c>
      <c r="I359" s="109">
        <v>0.4</v>
      </c>
      <c r="J359" s="109"/>
      <c r="K359" s="98"/>
      <c r="L359" s="98">
        <v>1453</v>
      </c>
      <c r="O359" s="124" t="s">
        <v>526</v>
      </c>
      <c r="P359" s="98">
        <v>17</v>
      </c>
      <c r="Q359" s="98">
        <v>45</v>
      </c>
      <c r="R359" s="98"/>
      <c r="S359" s="98">
        <v>846</v>
      </c>
      <c r="T359" s="8" t="s">
        <v>943</v>
      </c>
      <c r="U359" s="120">
        <v>171.69128899999998</v>
      </c>
      <c r="V359" s="140"/>
    </row>
    <row r="360" spans="1:22">
      <c r="A360" s="8" t="s">
        <v>38</v>
      </c>
      <c r="B360" s="109">
        <v>2.8</v>
      </c>
      <c r="C360" s="109"/>
      <c r="D360" s="109"/>
      <c r="E360" s="109">
        <v>8</v>
      </c>
      <c r="F360" s="109">
        <v>0.3</v>
      </c>
      <c r="G360" s="109">
        <v>2.2000000000000002</v>
      </c>
      <c r="H360" s="109"/>
      <c r="I360" s="109"/>
      <c r="J360" s="109"/>
      <c r="K360" s="98"/>
      <c r="L360" s="98">
        <v>73</v>
      </c>
      <c r="O360" s="124" t="s">
        <v>1175</v>
      </c>
      <c r="P360" s="98">
        <v>88</v>
      </c>
      <c r="Q360" s="98">
        <v>39</v>
      </c>
      <c r="R360" s="98"/>
      <c r="S360" s="98">
        <v>88</v>
      </c>
      <c r="T360" s="8" t="s">
        <v>38</v>
      </c>
      <c r="U360" s="120">
        <v>43.997721000000006</v>
      </c>
      <c r="V360" s="140"/>
    </row>
    <row r="361" spans="1:22">
      <c r="A361" s="8" t="s">
        <v>144</v>
      </c>
      <c r="B361" s="109">
        <v>2.8</v>
      </c>
      <c r="C361" s="109"/>
      <c r="D361" s="109"/>
      <c r="E361" s="109">
        <v>1.6</v>
      </c>
      <c r="F361" s="109"/>
      <c r="G361" s="109">
        <v>2.8</v>
      </c>
      <c r="H361" s="109"/>
      <c r="I361" s="109"/>
      <c r="J361" s="109"/>
      <c r="K361" s="98"/>
      <c r="L361" s="98">
        <v>3</v>
      </c>
      <c r="O361" s="124" t="s">
        <v>1109</v>
      </c>
      <c r="P361" s="98">
        <v>11</v>
      </c>
      <c r="Q361" s="99"/>
      <c r="R361" s="98"/>
      <c r="T361" s="8" t="s">
        <v>144</v>
      </c>
      <c r="U361" s="120">
        <v>213.39406299999999</v>
      </c>
      <c r="V361" s="140"/>
    </row>
    <row r="362" spans="1:22">
      <c r="A362" s="8" t="s">
        <v>39</v>
      </c>
      <c r="B362" s="109">
        <v>0.1</v>
      </c>
      <c r="C362" s="109"/>
      <c r="D362" s="109"/>
      <c r="E362" s="109">
        <v>8.5</v>
      </c>
      <c r="F362" s="109"/>
      <c r="G362" s="109">
        <v>10.8</v>
      </c>
      <c r="H362" s="109"/>
      <c r="I362" s="109"/>
      <c r="J362" s="109"/>
      <c r="K362" s="98"/>
      <c r="L362" s="98">
        <v>1137</v>
      </c>
      <c r="O362" s="124" t="s">
        <v>547</v>
      </c>
      <c r="P362" s="98">
        <v>41</v>
      </c>
      <c r="Q362" s="98">
        <v>1</v>
      </c>
      <c r="R362" s="98"/>
      <c r="S362" s="98">
        <v>143</v>
      </c>
      <c r="T362" s="8" t="s">
        <v>39</v>
      </c>
      <c r="U362" s="120">
        <v>148.804709</v>
      </c>
      <c r="V362" s="140"/>
    </row>
    <row r="363" spans="1:22">
      <c r="A363" s="8" t="s">
        <v>40</v>
      </c>
      <c r="B363" s="109">
        <v>4.5</v>
      </c>
      <c r="C363" s="109"/>
      <c r="D363" s="109"/>
      <c r="E363" s="109">
        <v>6.4</v>
      </c>
      <c r="F363" s="109">
        <v>0.5</v>
      </c>
      <c r="G363" s="109">
        <v>2.1</v>
      </c>
      <c r="H363" s="109"/>
      <c r="I363" s="109"/>
      <c r="J363" s="109"/>
      <c r="K363" s="98"/>
      <c r="L363" s="98">
        <v>282</v>
      </c>
      <c r="O363" s="124" t="s">
        <v>548</v>
      </c>
      <c r="P363" s="98">
        <v>36</v>
      </c>
      <c r="Q363" s="98">
        <v>20</v>
      </c>
      <c r="R363" s="98"/>
      <c r="S363" s="98">
        <v>148</v>
      </c>
      <c r="T363" s="8" t="s">
        <v>40</v>
      </c>
      <c r="U363" s="120">
        <v>55.556805000000004</v>
      </c>
      <c r="V363" s="140"/>
    </row>
    <row r="364" spans="1:22">
      <c r="A364" s="8" t="s">
        <v>145</v>
      </c>
      <c r="B364" s="109">
        <v>3.3</v>
      </c>
      <c r="C364" s="109"/>
      <c r="D364" s="109"/>
      <c r="E364" s="109"/>
      <c r="F364" s="109"/>
      <c r="G364" s="109">
        <v>1.2</v>
      </c>
      <c r="H364" s="109"/>
      <c r="I364" s="109"/>
      <c r="J364" s="109"/>
      <c r="K364" s="98"/>
      <c r="L364" s="98">
        <v>1</v>
      </c>
      <c r="O364" s="124" t="s">
        <v>250</v>
      </c>
      <c r="P364" s="98">
        <v>78</v>
      </c>
      <c r="Q364" s="99"/>
      <c r="R364" s="98"/>
      <c r="S364" s="98">
        <v>319</v>
      </c>
      <c r="T364" s="8" t="s">
        <v>145</v>
      </c>
      <c r="U364" s="120">
        <v>86.540127999999996</v>
      </c>
      <c r="V364" s="140"/>
    </row>
    <row r="365" spans="1:22">
      <c r="A365" s="8" t="s">
        <v>41</v>
      </c>
      <c r="B365" s="109">
        <v>0.7</v>
      </c>
      <c r="C365" s="109"/>
      <c r="D365" s="109"/>
      <c r="E365" s="109">
        <v>8.1</v>
      </c>
      <c r="F365" s="109">
        <v>3.2</v>
      </c>
      <c r="G365" s="109">
        <v>1.5</v>
      </c>
      <c r="H365" s="109"/>
      <c r="I365" s="109"/>
      <c r="J365" s="109">
        <v>0.7</v>
      </c>
      <c r="K365" s="98"/>
      <c r="L365" s="98">
        <v>335</v>
      </c>
      <c r="O365" s="124" t="s">
        <v>1110</v>
      </c>
      <c r="P365" s="98">
        <v>7</v>
      </c>
      <c r="Q365" s="99"/>
      <c r="R365" s="98"/>
      <c r="S365" s="98">
        <v>151</v>
      </c>
      <c r="T365" s="8" t="s">
        <v>41</v>
      </c>
      <c r="U365" s="120">
        <v>49.139890999999999</v>
      </c>
      <c r="V365" s="140"/>
    </row>
    <row r="366" spans="1:22">
      <c r="A366" s="8" t="s">
        <v>42</v>
      </c>
      <c r="B366" s="109">
        <v>2.6</v>
      </c>
      <c r="C366" s="109"/>
      <c r="D366" s="109"/>
      <c r="E366" s="109">
        <v>4</v>
      </c>
      <c r="F366" s="109">
        <v>0.1</v>
      </c>
      <c r="G366" s="109">
        <v>0.8</v>
      </c>
      <c r="H366" s="109"/>
      <c r="I366" s="109"/>
      <c r="J366" s="109"/>
      <c r="K366" s="98"/>
      <c r="L366" s="98">
        <v>405</v>
      </c>
      <c r="O366" s="125" t="s">
        <v>1134</v>
      </c>
      <c r="P366" s="98"/>
      <c r="Q366" s="98">
        <v>5</v>
      </c>
      <c r="R366" s="98"/>
      <c r="T366" s="8" t="s">
        <v>42</v>
      </c>
      <c r="U366" s="120">
        <v>44.011006999999999</v>
      </c>
      <c r="V366" s="140"/>
    </row>
    <row r="367" spans="1:22">
      <c r="A367" s="8" t="s">
        <v>146</v>
      </c>
      <c r="B367" s="109">
        <v>2.1</v>
      </c>
      <c r="C367" s="109"/>
      <c r="D367" s="109"/>
      <c r="E367" s="109"/>
      <c r="F367" s="109"/>
      <c r="G367" s="109">
        <v>0.8</v>
      </c>
      <c r="H367" s="109"/>
      <c r="I367" s="109"/>
      <c r="J367" s="109"/>
      <c r="O367" s="124" t="s">
        <v>1111</v>
      </c>
      <c r="P367" s="98">
        <v>105</v>
      </c>
      <c r="Q367" s="99"/>
      <c r="R367" s="98"/>
      <c r="S367" s="98">
        <v>805</v>
      </c>
      <c r="T367" s="8" t="s">
        <v>146</v>
      </c>
      <c r="U367" s="120">
        <v>73.481923999999992</v>
      </c>
      <c r="V367" s="140"/>
    </row>
    <row r="368" spans="1:22">
      <c r="A368" s="8" t="s">
        <v>147</v>
      </c>
      <c r="B368" s="109">
        <v>0.7</v>
      </c>
      <c r="C368" s="109"/>
      <c r="D368" s="109"/>
      <c r="E368" s="109"/>
      <c r="F368" s="109"/>
      <c r="G368" s="109">
        <v>14.8</v>
      </c>
      <c r="H368" s="109"/>
      <c r="I368" s="109"/>
      <c r="J368" s="109"/>
      <c r="O368" s="124" t="s">
        <v>527</v>
      </c>
      <c r="P368" s="98">
        <v>14</v>
      </c>
      <c r="Q368" s="98">
        <v>288</v>
      </c>
      <c r="R368" s="98"/>
      <c r="T368" s="8" t="s">
        <v>147</v>
      </c>
      <c r="U368" s="120">
        <v>2.8575680000000001</v>
      </c>
      <c r="V368" s="140"/>
    </row>
    <row r="369" spans="1:22">
      <c r="A369" s="8" t="s">
        <v>43</v>
      </c>
      <c r="B369" s="109">
        <v>2.1</v>
      </c>
      <c r="C369" s="109"/>
      <c r="D369" s="109">
        <v>10</v>
      </c>
      <c r="E369" s="109">
        <v>6.5</v>
      </c>
      <c r="F369" s="109">
        <v>0</v>
      </c>
      <c r="G369" s="109">
        <v>3.5</v>
      </c>
      <c r="H369" s="109"/>
      <c r="I369" s="109">
        <v>0.1</v>
      </c>
      <c r="J369" s="109"/>
      <c r="K369" s="98"/>
      <c r="L369" s="98">
        <v>2224</v>
      </c>
      <c r="O369" s="124" t="s">
        <v>1176</v>
      </c>
      <c r="P369" s="98">
        <v>258</v>
      </c>
      <c r="Q369" s="98">
        <v>187</v>
      </c>
      <c r="R369" s="98"/>
      <c r="S369" s="98">
        <v>27</v>
      </c>
      <c r="T369" s="8" t="s">
        <v>43</v>
      </c>
      <c r="U369" s="120">
        <v>562.070784</v>
      </c>
      <c r="V369" s="140"/>
    </row>
    <row r="370" spans="1:22">
      <c r="A370" s="8" t="s">
        <v>44</v>
      </c>
      <c r="B370" s="109">
        <v>4.2</v>
      </c>
      <c r="C370" s="109"/>
      <c r="D370" s="109"/>
      <c r="E370" s="109">
        <v>21.4</v>
      </c>
      <c r="F370" s="109"/>
      <c r="G370" s="109">
        <v>0.7</v>
      </c>
      <c r="H370" s="109"/>
      <c r="I370" s="109"/>
      <c r="J370" s="109"/>
      <c r="K370" s="98"/>
      <c r="L370" s="98">
        <v>215</v>
      </c>
      <c r="O370" s="124" t="s">
        <v>1135</v>
      </c>
      <c r="P370" s="98"/>
      <c r="Q370" s="98">
        <v>513</v>
      </c>
      <c r="R370" s="98"/>
      <c r="S370" s="98">
        <v>1</v>
      </c>
      <c r="T370" s="8" t="s">
        <v>44</v>
      </c>
      <c r="U370" s="120">
        <v>97.908850999999999</v>
      </c>
      <c r="V370" s="140"/>
    </row>
    <row r="371" spans="1:22">
      <c r="A371" s="8" t="s">
        <v>45</v>
      </c>
      <c r="B371" s="109">
        <v>2.7</v>
      </c>
      <c r="C371" s="109"/>
      <c r="D371" s="109"/>
      <c r="E371" s="109">
        <v>6.4</v>
      </c>
      <c r="F371" s="109">
        <v>0.2</v>
      </c>
      <c r="G371" s="109">
        <v>1.6</v>
      </c>
      <c r="H371" s="109"/>
      <c r="I371" s="109"/>
      <c r="J371" s="109">
        <v>0.1</v>
      </c>
      <c r="K371" s="98"/>
      <c r="L371" s="98">
        <v>328</v>
      </c>
      <c r="O371" s="124" t="s">
        <v>528</v>
      </c>
      <c r="P371" s="98">
        <v>2360</v>
      </c>
      <c r="Q371" s="98">
        <v>124</v>
      </c>
      <c r="R371" s="98"/>
      <c r="S371" s="98">
        <v>1272</v>
      </c>
      <c r="T371" s="8" t="s">
        <v>45</v>
      </c>
      <c r="U371" s="120">
        <v>116.41908600000001</v>
      </c>
      <c r="V371" s="140"/>
    </row>
    <row r="372" spans="1:22">
      <c r="A372" s="8" t="s">
        <v>46</v>
      </c>
      <c r="B372" s="109">
        <v>0.1</v>
      </c>
      <c r="C372" s="109"/>
      <c r="D372" s="109"/>
      <c r="E372" s="109">
        <v>2.9</v>
      </c>
      <c r="F372" s="109"/>
      <c r="G372" s="109">
        <v>0.3</v>
      </c>
      <c r="H372" s="109"/>
      <c r="I372" s="109"/>
      <c r="J372" s="109"/>
      <c r="K372" s="98"/>
      <c r="L372" s="98">
        <v>435</v>
      </c>
      <c r="O372" s="124" t="s">
        <v>549</v>
      </c>
      <c r="P372" s="98">
        <v>333</v>
      </c>
      <c r="Q372" s="99"/>
      <c r="R372" s="98"/>
      <c r="S372" s="98">
        <v>3</v>
      </c>
      <c r="T372" s="8" t="s">
        <v>46</v>
      </c>
      <c r="U372" s="120">
        <v>35.830932000000004</v>
      </c>
      <c r="V372" s="140"/>
    </row>
    <row r="373" spans="1:22">
      <c r="A373" s="8" t="s">
        <v>47</v>
      </c>
      <c r="B373" s="109">
        <v>0.7</v>
      </c>
      <c r="C373" s="109"/>
      <c r="D373" s="109"/>
      <c r="E373" s="109">
        <v>8.1999999999999993</v>
      </c>
      <c r="F373" s="109">
        <v>0.4</v>
      </c>
      <c r="G373" s="109">
        <v>1.2</v>
      </c>
      <c r="H373" s="109"/>
      <c r="I373" s="109">
        <v>0</v>
      </c>
      <c r="J373" s="109"/>
      <c r="K373" s="98"/>
      <c r="L373" s="98">
        <v>390</v>
      </c>
      <c r="O373" s="126" t="s">
        <v>1136</v>
      </c>
      <c r="P373" s="98">
        <v>1</v>
      </c>
      <c r="Q373" s="99"/>
      <c r="R373" s="98"/>
      <c r="T373" s="8" t="s">
        <v>47</v>
      </c>
      <c r="U373" s="120">
        <v>99.21073100000001</v>
      </c>
      <c r="V373" s="140"/>
    </row>
    <row r="374" spans="1:22">
      <c r="A374" s="8" t="s">
        <v>48</v>
      </c>
      <c r="B374" s="109">
        <v>0.1</v>
      </c>
      <c r="C374" s="109"/>
      <c r="D374" s="109"/>
      <c r="E374" s="109">
        <v>0.3</v>
      </c>
      <c r="F374" s="109">
        <v>2.6</v>
      </c>
      <c r="G374" s="109">
        <v>1</v>
      </c>
      <c r="H374" s="109"/>
      <c r="I374" s="109"/>
      <c r="J374" s="109"/>
      <c r="K374" s="98"/>
      <c r="L374" s="98">
        <v>1159</v>
      </c>
      <c r="O374" s="124" t="s">
        <v>251</v>
      </c>
      <c r="P374" s="98">
        <v>972</v>
      </c>
      <c r="Q374" s="98">
        <v>169</v>
      </c>
      <c r="R374" s="98">
        <v>15</v>
      </c>
      <c r="S374" s="98">
        <v>2365</v>
      </c>
      <c r="T374" s="8" t="s">
        <v>48</v>
      </c>
      <c r="U374" s="120">
        <v>83.019970999999998</v>
      </c>
      <c r="V374" s="140"/>
    </row>
    <row r="375" spans="1:22">
      <c r="A375" s="8" t="s">
        <v>148</v>
      </c>
      <c r="B375" s="109">
        <v>1.2</v>
      </c>
      <c r="C375" s="109"/>
      <c r="D375" s="109"/>
      <c r="E375" s="109">
        <v>10.1</v>
      </c>
      <c r="F375" s="109"/>
      <c r="G375" s="109">
        <v>1.3</v>
      </c>
      <c r="H375" s="109"/>
      <c r="I375" s="109"/>
      <c r="J375" s="109"/>
      <c r="O375" s="124" t="s">
        <v>252</v>
      </c>
      <c r="P375" s="98">
        <v>443</v>
      </c>
      <c r="Q375" s="98">
        <v>92</v>
      </c>
      <c r="R375" s="98"/>
      <c r="S375" s="98">
        <v>1307</v>
      </c>
      <c r="T375" s="8" t="s">
        <v>148</v>
      </c>
      <c r="U375" s="120">
        <v>6.5231199999999996</v>
      </c>
      <c r="V375" s="140"/>
    </row>
    <row r="376" spans="1:22">
      <c r="A376" s="8" t="s">
        <v>49</v>
      </c>
      <c r="B376" s="109">
        <v>1.1000000000000001</v>
      </c>
      <c r="C376" s="109"/>
      <c r="D376" s="109"/>
      <c r="E376" s="109">
        <v>9.1</v>
      </c>
      <c r="F376" s="109"/>
      <c r="G376" s="109">
        <v>6.5</v>
      </c>
      <c r="H376" s="109"/>
      <c r="I376" s="109">
        <v>0.5</v>
      </c>
      <c r="J376" s="109">
        <v>0.4</v>
      </c>
      <c r="K376" s="98"/>
      <c r="L376" s="98">
        <v>1035</v>
      </c>
      <c r="O376" s="125" t="s">
        <v>1137</v>
      </c>
      <c r="P376" s="98">
        <v>3</v>
      </c>
      <c r="Q376" s="98">
        <v>81</v>
      </c>
      <c r="R376" s="98"/>
      <c r="T376" s="8" t="s">
        <v>49</v>
      </c>
      <c r="U376" s="120">
        <v>207.14005800000001</v>
      </c>
      <c r="V376" s="140"/>
    </row>
    <row r="377" spans="1:22">
      <c r="A377" s="8" t="s">
        <v>149</v>
      </c>
      <c r="B377" s="109">
        <v>0.5</v>
      </c>
      <c r="C377" s="109"/>
      <c r="D377" s="109"/>
      <c r="E377" s="109">
        <v>12.3</v>
      </c>
      <c r="F377" s="109"/>
      <c r="G377" s="109">
        <v>2.2000000000000002</v>
      </c>
      <c r="H377" s="109"/>
      <c r="I377" s="109"/>
      <c r="J377" s="109"/>
      <c r="O377" s="124" t="s">
        <v>229</v>
      </c>
      <c r="P377" s="98">
        <v>428</v>
      </c>
      <c r="Q377" s="98">
        <v>55</v>
      </c>
      <c r="R377" s="98"/>
      <c r="S377" s="98">
        <v>1032</v>
      </c>
      <c r="T377" s="8" t="s">
        <v>149</v>
      </c>
      <c r="U377" s="120">
        <v>91.933243000000004</v>
      </c>
      <c r="V377" s="140"/>
    </row>
    <row r="378" spans="1:22">
      <c r="A378" s="8" t="s">
        <v>50</v>
      </c>
      <c r="B378" s="109">
        <v>0.9</v>
      </c>
      <c r="C378" s="109"/>
      <c r="D378" s="109">
        <v>4.5</v>
      </c>
      <c r="E378" s="109">
        <v>8.3000000000000007</v>
      </c>
      <c r="F378" s="109">
        <v>0.3</v>
      </c>
      <c r="G378" s="109">
        <v>7.1</v>
      </c>
      <c r="H378" s="109"/>
      <c r="I378" s="109">
        <v>1.5</v>
      </c>
      <c r="J378" s="109">
        <v>0.5</v>
      </c>
      <c r="K378" s="98">
        <v>298</v>
      </c>
      <c r="L378" s="98">
        <v>6908</v>
      </c>
      <c r="M378" s="99">
        <v>6935</v>
      </c>
      <c r="N378" s="99">
        <v>181</v>
      </c>
      <c r="O378" s="124" t="s">
        <v>1138</v>
      </c>
      <c r="P378" s="98">
        <v>157</v>
      </c>
      <c r="Q378" s="98">
        <v>12</v>
      </c>
      <c r="R378" s="98"/>
      <c r="S378" s="98">
        <v>37</v>
      </c>
      <c r="T378" s="8" t="s">
        <v>50</v>
      </c>
      <c r="U378" s="120">
        <v>684.78814800000009</v>
      </c>
      <c r="V378" s="140"/>
    </row>
    <row r="379" spans="1:22">
      <c r="A379" s="8" t="s">
        <v>1033</v>
      </c>
      <c r="B379" s="109">
        <v>1.8</v>
      </c>
      <c r="C379" s="109"/>
      <c r="D379" s="109"/>
      <c r="E379" s="109"/>
      <c r="F379" s="109"/>
      <c r="G379" s="109"/>
      <c r="H379" s="109"/>
      <c r="I379" s="109"/>
      <c r="J379" s="109"/>
      <c r="O379" s="125" t="s">
        <v>1139</v>
      </c>
      <c r="P379" s="98">
        <v>37</v>
      </c>
      <c r="Q379" s="99"/>
      <c r="R379" s="98"/>
      <c r="S379" s="98">
        <v>592</v>
      </c>
      <c r="T379" s="8" t="s">
        <v>1033</v>
      </c>
      <c r="U379" s="120">
        <v>8.0846250000000008</v>
      </c>
      <c r="V379" s="140"/>
    </row>
    <row r="380" spans="1:22">
      <c r="A380" s="8" t="s">
        <v>1034</v>
      </c>
      <c r="B380" s="109">
        <v>3.6</v>
      </c>
      <c r="C380" s="109"/>
      <c r="D380" s="109"/>
      <c r="E380" s="109"/>
      <c r="F380" s="109"/>
      <c r="G380" s="109"/>
      <c r="H380" s="109"/>
      <c r="I380" s="109"/>
      <c r="J380" s="109"/>
      <c r="O380" s="124" t="s">
        <v>550</v>
      </c>
      <c r="P380" s="98">
        <v>11</v>
      </c>
      <c r="Q380" s="98">
        <v>145</v>
      </c>
      <c r="R380" s="98"/>
      <c r="S380" s="98">
        <v>179</v>
      </c>
      <c r="T380" s="8" t="s">
        <v>1034</v>
      </c>
      <c r="U380" s="120">
        <v>10.945888</v>
      </c>
      <c r="V380" s="140"/>
    </row>
    <row r="381" spans="1:22">
      <c r="A381" s="8" t="s">
        <v>51</v>
      </c>
      <c r="B381" s="109">
        <v>5.8</v>
      </c>
      <c r="C381" s="109"/>
      <c r="D381" s="109"/>
      <c r="E381" s="109"/>
      <c r="F381" s="109">
        <v>0.7</v>
      </c>
      <c r="G381" s="109">
        <v>2.2000000000000002</v>
      </c>
      <c r="H381" s="109"/>
      <c r="I381" s="109"/>
      <c r="J381" s="109">
        <v>0.4</v>
      </c>
      <c r="K381" s="98"/>
      <c r="L381" s="98">
        <v>55</v>
      </c>
      <c r="O381" s="124" t="s">
        <v>253</v>
      </c>
      <c r="P381" s="98">
        <v>239</v>
      </c>
      <c r="Q381" s="98">
        <v>1</v>
      </c>
      <c r="R381" s="98"/>
      <c r="S381" s="98">
        <v>276</v>
      </c>
      <c r="T381" s="8" t="s">
        <v>51</v>
      </c>
      <c r="U381" s="120">
        <v>15.483459</v>
      </c>
      <c r="V381" s="140"/>
    </row>
    <row r="382" spans="1:22">
      <c r="A382" s="8" t="s">
        <v>52</v>
      </c>
      <c r="B382" s="109">
        <v>2.4</v>
      </c>
      <c r="C382" s="109"/>
      <c r="D382" s="109"/>
      <c r="E382" s="109">
        <v>2.9</v>
      </c>
      <c r="F382" s="109"/>
      <c r="G382" s="109">
        <v>0.4</v>
      </c>
      <c r="H382" s="109"/>
      <c r="I382" s="109"/>
      <c r="J382" s="109"/>
      <c r="K382" s="98"/>
      <c r="L382" s="98">
        <v>305</v>
      </c>
      <c r="O382" s="124" t="s">
        <v>254</v>
      </c>
      <c r="P382" s="98">
        <v>101</v>
      </c>
      <c r="Q382" s="99"/>
      <c r="R382" s="98"/>
      <c r="S382" s="98">
        <v>994</v>
      </c>
      <c r="T382" s="8" t="s">
        <v>52</v>
      </c>
      <c r="U382" s="120">
        <v>95.696792000000002</v>
      </c>
      <c r="V382" s="140"/>
    </row>
    <row r="383" spans="1:22">
      <c r="A383" s="8" t="s">
        <v>53</v>
      </c>
      <c r="B383" s="109">
        <v>0.7</v>
      </c>
      <c r="C383" s="109"/>
      <c r="D383" s="109">
        <v>10</v>
      </c>
      <c r="E383" s="109">
        <v>3.1</v>
      </c>
      <c r="F383" s="109">
        <v>1.9</v>
      </c>
      <c r="G383" s="109">
        <v>1.8</v>
      </c>
      <c r="H383" s="109"/>
      <c r="I383" s="109">
        <v>2.2000000000000002</v>
      </c>
      <c r="J383" s="109"/>
      <c r="K383" s="98"/>
      <c r="L383" s="98">
        <v>6096</v>
      </c>
      <c r="O383" s="124" t="s">
        <v>255</v>
      </c>
      <c r="P383" s="98">
        <v>29</v>
      </c>
      <c r="Q383" s="98">
        <v>3</v>
      </c>
      <c r="R383" s="98"/>
      <c r="T383" s="8" t="s">
        <v>53</v>
      </c>
      <c r="U383" s="120">
        <v>173.29924800000001</v>
      </c>
      <c r="V383" s="140"/>
    </row>
    <row r="384" spans="1:22">
      <c r="A384" s="8" t="s">
        <v>54</v>
      </c>
      <c r="B384" s="109">
        <v>3</v>
      </c>
      <c r="C384" s="109"/>
      <c r="D384" s="109"/>
      <c r="E384" s="109">
        <v>5.8</v>
      </c>
      <c r="F384" s="109">
        <v>0.9</v>
      </c>
      <c r="G384" s="109">
        <v>0.9</v>
      </c>
      <c r="H384" s="109"/>
      <c r="I384" s="109">
        <v>0.1</v>
      </c>
      <c r="J384" s="109"/>
      <c r="K384" s="98"/>
      <c r="L384" s="98">
        <v>1649</v>
      </c>
      <c r="O384" s="124" t="s">
        <v>256</v>
      </c>
      <c r="P384" s="98">
        <v>102</v>
      </c>
      <c r="Q384" s="98">
        <v>96</v>
      </c>
      <c r="R384" s="98"/>
      <c r="S384" s="98">
        <v>604</v>
      </c>
      <c r="T384" s="8" t="s">
        <v>54</v>
      </c>
      <c r="U384" s="120">
        <v>252.71909500000001</v>
      </c>
      <c r="V384" s="140"/>
    </row>
    <row r="385" spans="1:22">
      <c r="A385" s="8" t="s">
        <v>944</v>
      </c>
      <c r="B385" s="109">
        <v>0.7</v>
      </c>
      <c r="C385" s="109"/>
      <c r="D385" s="109"/>
      <c r="E385" s="109"/>
      <c r="F385" s="109">
        <v>0.9</v>
      </c>
      <c r="G385" s="109">
        <v>10.5</v>
      </c>
      <c r="H385" s="109">
        <v>3</v>
      </c>
      <c r="I385" s="109"/>
      <c r="J385" s="109"/>
      <c r="K385" s="98"/>
      <c r="L385" s="98">
        <v>875</v>
      </c>
      <c r="O385" s="124" t="s">
        <v>1140</v>
      </c>
      <c r="P385" s="98">
        <v>136</v>
      </c>
      <c r="Q385" s="99"/>
      <c r="R385" s="98"/>
      <c r="T385" s="8" t="s">
        <v>944</v>
      </c>
      <c r="U385" s="120">
        <v>28.862635999999998</v>
      </c>
      <c r="V385" s="140"/>
    </row>
    <row r="386" spans="1:22">
      <c r="A386" s="8" t="s">
        <v>150</v>
      </c>
      <c r="B386" s="109">
        <v>0.7</v>
      </c>
      <c r="C386" s="109"/>
      <c r="D386" s="109"/>
      <c r="E386" s="109">
        <v>6.8</v>
      </c>
      <c r="F386" s="109">
        <v>2</v>
      </c>
      <c r="G386" s="109">
        <v>7.3</v>
      </c>
      <c r="H386" s="109"/>
      <c r="I386" s="109">
        <v>0.5</v>
      </c>
      <c r="J386" s="109">
        <v>0.3</v>
      </c>
      <c r="K386" s="98"/>
      <c r="L386" s="98">
        <v>1</v>
      </c>
      <c r="N386" s="99">
        <v>1</v>
      </c>
      <c r="O386" s="124" t="s">
        <v>257</v>
      </c>
      <c r="P386" s="98">
        <v>11</v>
      </c>
      <c r="Q386" s="98">
        <v>2</v>
      </c>
      <c r="R386" s="98"/>
      <c r="S386" s="98">
        <v>141</v>
      </c>
      <c r="T386" s="8" t="s">
        <v>150</v>
      </c>
      <c r="U386" s="120">
        <v>378.31525499999998</v>
      </c>
      <c r="V386" s="140"/>
    </row>
    <row r="387" spans="1:22">
      <c r="A387" s="8" t="s">
        <v>151</v>
      </c>
      <c r="B387" s="109"/>
      <c r="C387" s="109"/>
      <c r="D387" s="109"/>
      <c r="E387" s="109"/>
      <c r="F387" s="109"/>
      <c r="G387" s="109">
        <v>7.4</v>
      </c>
      <c r="H387" s="109"/>
      <c r="I387" s="109"/>
      <c r="J387" s="109"/>
      <c r="O387" s="124" t="s">
        <v>529</v>
      </c>
      <c r="P387" s="98">
        <v>20</v>
      </c>
      <c r="Q387" s="98">
        <v>64</v>
      </c>
      <c r="R387" s="98"/>
      <c r="T387" s="8" t="s">
        <v>151</v>
      </c>
      <c r="U387" s="120">
        <v>7.0550199999999998</v>
      </c>
      <c r="V387" s="140"/>
    </row>
    <row r="388" spans="1:22">
      <c r="A388" s="8" t="s">
        <v>152</v>
      </c>
      <c r="B388" s="109">
        <v>1.2</v>
      </c>
      <c r="C388" s="109"/>
      <c r="D388" s="109">
        <v>5.4</v>
      </c>
      <c r="E388" s="109">
        <v>12.6</v>
      </c>
      <c r="F388" s="109">
        <v>3.4</v>
      </c>
      <c r="G388" s="109">
        <v>11.1</v>
      </c>
      <c r="H388" s="109"/>
      <c r="I388" s="109">
        <v>0.8</v>
      </c>
      <c r="J388" s="109"/>
      <c r="K388" s="98"/>
      <c r="L388" s="98">
        <v>410</v>
      </c>
      <c r="N388" s="99">
        <v>1</v>
      </c>
      <c r="O388" s="124" t="s">
        <v>258</v>
      </c>
      <c r="P388" s="98">
        <v>11</v>
      </c>
      <c r="Q388" s="98">
        <v>2</v>
      </c>
      <c r="R388" s="98"/>
      <c r="S388" s="98">
        <v>132</v>
      </c>
      <c r="T388" s="8" t="s">
        <v>152</v>
      </c>
      <c r="U388" s="120">
        <v>345.94091900000001</v>
      </c>
      <c r="V388" s="140"/>
    </row>
    <row r="389" spans="1:22">
      <c r="A389" s="8" t="s">
        <v>153</v>
      </c>
      <c r="B389" s="109">
        <v>0.9</v>
      </c>
      <c r="C389" s="109"/>
      <c r="D389" s="109"/>
      <c r="E389" s="109">
        <v>1.3</v>
      </c>
      <c r="F389" s="109"/>
      <c r="G389" s="109">
        <v>6.4</v>
      </c>
      <c r="H389" s="109"/>
      <c r="I389" s="109"/>
      <c r="J389" s="109"/>
      <c r="O389" s="124" t="s">
        <v>1112</v>
      </c>
      <c r="P389" s="98">
        <v>204</v>
      </c>
      <c r="Q389" s="98">
        <v>15</v>
      </c>
      <c r="R389" s="98"/>
      <c r="S389" s="98"/>
      <c r="T389" s="8" t="s">
        <v>153</v>
      </c>
      <c r="U389" s="120">
        <v>56.544988000000004</v>
      </c>
      <c r="V389" s="140"/>
    </row>
    <row r="390" spans="1:22">
      <c r="A390" s="8" t="s">
        <v>55</v>
      </c>
      <c r="B390" s="109">
        <v>4</v>
      </c>
      <c r="C390" s="109"/>
      <c r="D390" s="109"/>
      <c r="E390" s="109"/>
      <c r="F390" s="109">
        <v>1.4</v>
      </c>
      <c r="G390" s="109">
        <v>1.8</v>
      </c>
      <c r="H390" s="109"/>
      <c r="I390" s="109"/>
      <c r="J390" s="109">
        <v>0.1</v>
      </c>
      <c r="K390" s="98"/>
      <c r="L390" s="98">
        <v>62</v>
      </c>
      <c r="O390" s="124" t="s">
        <v>1197</v>
      </c>
      <c r="P390" s="98"/>
      <c r="Q390" s="99"/>
      <c r="R390" s="98"/>
      <c r="S390" s="98"/>
      <c r="T390" s="8" t="s">
        <v>55</v>
      </c>
      <c r="U390" s="120">
        <v>55.275826000000002</v>
      </c>
      <c r="V390" s="140"/>
    </row>
    <row r="391" spans="1:22">
      <c r="A391" s="8" t="s">
        <v>154</v>
      </c>
      <c r="B391" s="109">
        <v>2.9</v>
      </c>
      <c r="C391" s="109"/>
      <c r="D391" s="109"/>
      <c r="E391" s="109">
        <v>2.6</v>
      </c>
      <c r="F391" s="109"/>
      <c r="G391" s="109">
        <v>2</v>
      </c>
      <c r="H391" s="109"/>
      <c r="I391" s="109"/>
      <c r="J391" s="109">
        <v>0</v>
      </c>
      <c r="O391" s="124" t="s">
        <v>551</v>
      </c>
      <c r="P391" s="98">
        <v>32</v>
      </c>
      <c r="Q391" s="99"/>
      <c r="R391" s="98"/>
      <c r="S391" s="98">
        <v>173</v>
      </c>
      <c r="T391" s="8" t="s">
        <v>154</v>
      </c>
      <c r="U391" s="120">
        <v>228.25840099999996</v>
      </c>
      <c r="V391" s="140"/>
    </row>
    <row r="392" spans="1:22">
      <c r="A392" s="8" t="s">
        <v>56</v>
      </c>
      <c r="B392" s="109">
        <v>1.9</v>
      </c>
      <c r="C392" s="109"/>
      <c r="D392" s="109"/>
      <c r="E392" s="109">
        <v>2.5</v>
      </c>
      <c r="F392" s="109">
        <v>0.2</v>
      </c>
      <c r="G392" s="109">
        <v>0.8</v>
      </c>
      <c r="H392" s="109"/>
      <c r="I392" s="109">
        <v>0</v>
      </c>
      <c r="J392" s="109"/>
      <c r="K392" s="98"/>
      <c r="L392" s="98">
        <v>1000</v>
      </c>
      <c r="O392" s="124" t="s">
        <v>1113</v>
      </c>
      <c r="P392" s="98">
        <v>13</v>
      </c>
      <c r="Q392" s="99"/>
      <c r="R392" s="98"/>
      <c r="S392" s="98"/>
      <c r="T392" s="8" t="s">
        <v>56</v>
      </c>
      <c r="U392" s="120">
        <v>161.98313300000001</v>
      </c>
      <c r="V392" s="140"/>
    </row>
    <row r="393" spans="1:22">
      <c r="A393" s="8" t="s">
        <v>155</v>
      </c>
      <c r="B393" s="109">
        <v>1.8</v>
      </c>
      <c r="C393" s="109"/>
      <c r="D393" s="109"/>
      <c r="E393" s="109"/>
      <c r="F393" s="109"/>
      <c r="G393" s="109">
        <v>5.7</v>
      </c>
      <c r="H393" s="109"/>
      <c r="I393" s="109"/>
      <c r="J393" s="109"/>
      <c r="O393" s="124" t="s">
        <v>530</v>
      </c>
      <c r="P393" s="98">
        <v>172</v>
      </c>
      <c r="Q393" s="98">
        <v>57</v>
      </c>
      <c r="R393" s="98"/>
      <c r="S393" s="98">
        <v>1</v>
      </c>
      <c r="T393" s="8" t="s">
        <v>155</v>
      </c>
      <c r="U393" s="120">
        <v>22.814311</v>
      </c>
      <c r="V393" s="140"/>
    </row>
    <row r="394" spans="1:22">
      <c r="A394" s="8" t="s">
        <v>156</v>
      </c>
      <c r="B394" s="109">
        <v>1</v>
      </c>
      <c r="C394" s="109"/>
      <c r="D394" s="109">
        <v>1.3</v>
      </c>
      <c r="E394" s="109">
        <v>8</v>
      </c>
      <c r="F394" s="109">
        <v>5.7</v>
      </c>
      <c r="G394" s="109">
        <v>10.5</v>
      </c>
      <c r="H394" s="109">
        <v>1.6</v>
      </c>
      <c r="I394" s="109">
        <v>0.5</v>
      </c>
      <c r="J394" s="109">
        <v>0.3</v>
      </c>
      <c r="K394" s="98"/>
      <c r="L394" s="98">
        <v>1495</v>
      </c>
      <c r="O394" s="124" t="s">
        <v>1114</v>
      </c>
      <c r="P394" s="98">
        <v>75</v>
      </c>
      <c r="Q394" s="98">
        <v>2</v>
      </c>
      <c r="R394" s="98"/>
      <c r="S394" s="98"/>
      <c r="T394" s="8" t="s">
        <v>156</v>
      </c>
      <c r="U394" s="120">
        <v>833.52559000000008</v>
      </c>
      <c r="V394" s="140"/>
    </row>
    <row r="395" spans="1:22">
      <c r="A395" s="8" t="s">
        <v>945</v>
      </c>
      <c r="B395" s="109">
        <v>0.7</v>
      </c>
      <c r="C395" s="109"/>
      <c r="D395" s="109">
        <v>8.6</v>
      </c>
      <c r="E395" s="109">
        <v>2.9</v>
      </c>
      <c r="F395" s="109">
        <v>0.5</v>
      </c>
      <c r="G395" s="109">
        <v>7.7</v>
      </c>
      <c r="H395" s="109">
        <v>0.6</v>
      </c>
      <c r="I395" s="109">
        <v>0.3</v>
      </c>
      <c r="J395" s="109">
        <v>0.1</v>
      </c>
      <c r="K395" s="98"/>
      <c r="L395" s="98">
        <v>5664</v>
      </c>
      <c r="O395" s="124" t="s">
        <v>1115</v>
      </c>
      <c r="P395" s="98">
        <v>13</v>
      </c>
      <c r="Q395" s="99"/>
      <c r="R395" s="98"/>
      <c r="S395" s="98"/>
      <c r="T395" s="8" t="s">
        <v>945</v>
      </c>
      <c r="U395" s="120">
        <v>472.410528</v>
      </c>
      <c r="V395" s="140"/>
    </row>
    <row r="396" spans="1:22">
      <c r="A396" s="8" t="s">
        <v>157</v>
      </c>
      <c r="B396" s="109">
        <v>0.2</v>
      </c>
      <c r="C396" s="109"/>
      <c r="D396" s="109"/>
      <c r="E396" s="109"/>
      <c r="F396" s="109"/>
      <c r="G396" s="109">
        <v>5.8</v>
      </c>
      <c r="H396" s="109"/>
      <c r="I396" s="109"/>
      <c r="J396" s="109"/>
      <c r="O396" s="125" t="s">
        <v>1142</v>
      </c>
      <c r="P396" s="98">
        <v>1</v>
      </c>
      <c r="Q396" s="99">
        <v>38</v>
      </c>
      <c r="R396" s="98"/>
      <c r="S396" s="98">
        <v>109</v>
      </c>
      <c r="T396" s="8" t="s">
        <v>157</v>
      </c>
      <c r="U396" s="120">
        <v>43.693868000000002</v>
      </c>
      <c r="V396" s="140"/>
    </row>
    <row r="397" spans="1:22">
      <c r="A397" s="8" t="s">
        <v>207</v>
      </c>
      <c r="B397" s="109">
        <v>1.6</v>
      </c>
      <c r="C397" s="109">
        <v>0.6</v>
      </c>
      <c r="D397" s="109"/>
      <c r="E397" s="109">
        <v>3</v>
      </c>
      <c r="F397" s="109">
        <v>4.9000000000000004</v>
      </c>
      <c r="G397" s="109">
        <v>3.9</v>
      </c>
      <c r="H397" s="109"/>
      <c r="I397" s="109"/>
      <c r="J397" s="109"/>
      <c r="K397" s="98"/>
      <c r="L397" s="98">
        <v>635</v>
      </c>
      <c r="O397" s="124" t="s">
        <v>531</v>
      </c>
      <c r="P397" s="98">
        <v>46</v>
      </c>
      <c r="Q397" s="99"/>
      <c r="R397" s="98"/>
      <c r="S397" s="98">
        <v>83</v>
      </c>
      <c r="T397" s="8" t="s">
        <v>207</v>
      </c>
      <c r="U397" s="120">
        <v>127.81295800000001</v>
      </c>
      <c r="V397" s="140"/>
    </row>
    <row r="398" spans="1:22">
      <c r="A398" s="8" t="s">
        <v>57</v>
      </c>
      <c r="B398" s="109">
        <v>0.6</v>
      </c>
      <c r="C398" s="109"/>
      <c r="D398" s="109"/>
      <c r="E398" s="109">
        <v>1.6</v>
      </c>
      <c r="F398" s="109"/>
      <c r="G398" s="109">
        <v>0.1</v>
      </c>
      <c r="H398" s="109"/>
      <c r="I398" s="109">
        <v>0</v>
      </c>
      <c r="J398" s="109">
        <v>0.2</v>
      </c>
      <c r="K398" s="98"/>
      <c r="L398" s="98">
        <v>67</v>
      </c>
      <c r="O398" s="124" t="s">
        <v>1198</v>
      </c>
      <c r="P398" s="98"/>
      <c r="Q398" s="99"/>
      <c r="R398" s="98"/>
      <c r="S398" s="98">
        <v>3</v>
      </c>
      <c r="T398" s="8" t="s">
        <v>57</v>
      </c>
      <c r="U398" s="120">
        <v>69.101628000000005</v>
      </c>
      <c r="V398" s="140"/>
    </row>
    <row r="399" spans="1:22">
      <c r="A399" s="8" t="s">
        <v>158</v>
      </c>
      <c r="B399" s="109">
        <v>2.4</v>
      </c>
      <c r="C399" s="109"/>
      <c r="D399" s="109"/>
      <c r="E399" s="109"/>
      <c r="F399" s="109"/>
      <c r="G399" s="109">
        <v>3.6</v>
      </c>
      <c r="H399" s="109"/>
      <c r="I399" s="109"/>
      <c r="J399" s="109"/>
      <c r="O399" s="124" t="s">
        <v>283</v>
      </c>
      <c r="P399" s="98">
        <v>108</v>
      </c>
      <c r="Q399" s="98">
        <v>2</v>
      </c>
      <c r="R399" s="98">
        <v>1</v>
      </c>
      <c r="S399" s="98">
        <v>504</v>
      </c>
      <c r="T399" s="8" t="s">
        <v>158</v>
      </c>
      <c r="U399" s="120">
        <v>25.109045999999999</v>
      </c>
      <c r="V399" s="140"/>
    </row>
    <row r="400" spans="1:22">
      <c r="A400" s="8" t="s">
        <v>58</v>
      </c>
      <c r="B400" s="109">
        <v>1.5</v>
      </c>
      <c r="C400" s="109"/>
      <c r="D400" s="109"/>
      <c r="E400" s="109">
        <v>1.2</v>
      </c>
      <c r="F400" s="109">
        <v>0</v>
      </c>
      <c r="G400" s="109">
        <v>0.3</v>
      </c>
      <c r="H400" s="109"/>
      <c r="I400" s="109"/>
      <c r="J400" s="109">
        <v>0</v>
      </c>
      <c r="K400" s="98"/>
      <c r="L400" s="98">
        <v>69</v>
      </c>
      <c r="O400" s="124" t="s">
        <v>259</v>
      </c>
      <c r="P400" s="98">
        <v>42</v>
      </c>
      <c r="Q400" s="99"/>
      <c r="R400" s="98"/>
      <c r="S400" s="98">
        <v>90</v>
      </c>
      <c r="T400" s="8" t="s">
        <v>58</v>
      </c>
      <c r="U400" s="120">
        <v>282.38326699999999</v>
      </c>
      <c r="V400" s="140"/>
    </row>
    <row r="401" spans="1:22">
      <c r="A401" s="8" t="s">
        <v>59</v>
      </c>
      <c r="B401" s="109">
        <v>1.8</v>
      </c>
      <c r="C401" s="109"/>
      <c r="D401" s="109"/>
      <c r="E401" s="109">
        <v>2</v>
      </c>
      <c r="F401" s="109">
        <v>1</v>
      </c>
      <c r="G401" s="109">
        <v>0</v>
      </c>
      <c r="H401" s="109"/>
      <c r="I401" s="109"/>
      <c r="J401" s="109"/>
      <c r="K401" s="98"/>
      <c r="L401" s="98">
        <v>18</v>
      </c>
      <c r="O401" s="125" t="s">
        <v>1143</v>
      </c>
      <c r="P401" s="98">
        <v>15</v>
      </c>
      <c r="Q401" s="99">
        <v>15</v>
      </c>
      <c r="R401" s="98"/>
      <c r="S401" s="98">
        <v>148</v>
      </c>
      <c r="T401" s="8" t="s">
        <v>59</v>
      </c>
      <c r="U401" s="120">
        <v>29.924185999999999</v>
      </c>
      <c r="V401" s="140"/>
    </row>
    <row r="402" spans="1:22">
      <c r="A402" s="8" t="s">
        <v>955</v>
      </c>
      <c r="B402" s="109">
        <v>2.5</v>
      </c>
      <c r="C402" s="109"/>
      <c r="D402" s="109"/>
      <c r="E402" s="109">
        <v>6.7</v>
      </c>
      <c r="F402" s="109">
        <v>0.2</v>
      </c>
      <c r="G402" s="109">
        <v>0.3</v>
      </c>
      <c r="H402" s="109"/>
      <c r="I402" s="109"/>
      <c r="J402" s="109">
        <v>0</v>
      </c>
      <c r="K402" s="98"/>
      <c r="L402" s="98">
        <v>486</v>
      </c>
      <c r="O402" s="124" t="s">
        <v>1169</v>
      </c>
      <c r="P402" s="98">
        <v>21</v>
      </c>
      <c r="Q402" s="98">
        <v>53</v>
      </c>
      <c r="R402" s="98"/>
      <c r="S402" s="98">
        <v>2</v>
      </c>
      <c r="T402" s="8" t="s">
        <v>955</v>
      </c>
      <c r="U402" s="120">
        <v>229.77690000000001</v>
      </c>
      <c r="V402" s="140"/>
    </row>
    <row r="403" spans="1:22">
      <c r="A403" s="8" t="s">
        <v>60</v>
      </c>
      <c r="B403" s="109">
        <v>2.9</v>
      </c>
      <c r="C403" s="109"/>
      <c r="D403" s="109"/>
      <c r="E403" s="109">
        <v>8.8000000000000007</v>
      </c>
      <c r="F403" s="109">
        <v>0.4</v>
      </c>
      <c r="G403" s="109">
        <v>2.7</v>
      </c>
      <c r="H403" s="109"/>
      <c r="I403" s="109"/>
      <c r="J403" s="109">
        <v>0</v>
      </c>
      <c r="K403" s="98"/>
      <c r="L403" s="98">
        <v>103</v>
      </c>
      <c r="O403" s="124" t="s">
        <v>260</v>
      </c>
      <c r="P403" s="98">
        <v>47</v>
      </c>
      <c r="Q403" s="98">
        <v>9</v>
      </c>
      <c r="R403" s="98"/>
      <c r="S403" s="98">
        <v>480</v>
      </c>
      <c r="T403" s="8" t="s">
        <v>60</v>
      </c>
      <c r="U403" s="120">
        <v>31.550571999999999</v>
      </c>
      <c r="V403" s="140"/>
    </row>
    <row r="404" spans="1:22">
      <c r="A404" s="8" t="s">
        <v>208</v>
      </c>
      <c r="B404" s="109"/>
      <c r="C404" s="109"/>
      <c r="D404" s="109"/>
      <c r="E404" s="109"/>
      <c r="F404" s="109"/>
      <c r="G404" s="109">
        <v>6.7</v>
      </c>
      <c r="H404" s="109"/>
      <c r="I404" s="109"/>
      <c r="J404" s="109"/>
      <c r="K404" s="98"/>
      <c r="L404" s="98">
        <v>122</v>
      </c>
      <c r="O404" s="124" t="s">
        <v>261</v>
      </c>
      <c r="P404" s="98">
        <v>6</v>
      </c>
      <c r="Q404" s="99"/>
      <c r="R404" s="98"/>
      <c r="S404" s="98">
        <v>339</v>
      </c>
      <c r="T404" s="8" t="s">
        <v>208</v>
      </c>
      <c r="U404" s="120">
        <v>24.871313000000001</v>
      </c>
      <c r="V404" s="140"/>
    </row>
    <row r="405" spans="1:22">
      <c r="A405" s="8" t="s">
        <v>209</v>
      </c>
      <c r="B405" s="109">
        <v>1.2</v>
      </c>
      <c r="C405" s="109">
        <v>0</v>
      </c>
      <c r="D405" s="109"/>
      <c r="E405" s="109">
        <v>1</v>
      </c>
      <c r="F405" s="109">
        <v>0.8</v>
      </c>
      <c r="G405" s="109">
        <v>7.9</v>
      </c>
      <c r="H405" s="109">
        <v>0.8</v>
      </c>
      <c r="I405" s="109"/>
      <c r="J405" s="109"/>
      <c r="K405" s="98"/>
      <c r="L405" s="98">
        <v>1950</v>
      </c>
      <c r="O405" s="124" t="s">
        <v>1116</v>
      </c>
      <c r="P405" s="98">
        <v>64</v>
      </c>
      <c r="Q405" s="99"/>
      <c r="R405" s="98"/>
      <c r="T405" s="8" t="s">
        <v>209</v>
      </c>
      <c r="U405" s="120">
        <v>171.571506</v>
      </c>
      <c r="V405" s="140"/>
    </row>
    <row r="406" spans="1:22">
      <c r="A406" s="8" t="s">
        <v>946</v>
      </c>
      <c r="B406" s="109">
        <v>0.4</v>
      </c>
      <c r="C406" s="109">
        <v>0</v>
      </c>
      <c r="D406" s="109"/>
      <c r="E406" s="109">
        <v>4.2</v>
      </c>
      <c r="F406" s="109">
        <v>2.7</v>
      </c>
      <c r="G406" s="109">
        <v>12.4</v>
      </c>
      <c r="H406" s="109">
        <v>0.5</v>
      </c>
      <c r="I406" s="109">
        <v>2.2000000000000002</v>
      </c>
      <c r="J406" s="109"/>
      <c r="K406" s="98"/>
      <c r="L406" s="98">
        <v>2699</v>
      </c>
      <c r="O406" s="124" t="s">
        <v>1196</v>
      </c>
      <c r="P406" s="98">
        <v>3</v>
      </c>
      <c r="Q406" s="98">
        <v>575</v>
      </c>
      <c r="R406" s="98"/>
      <c r="S406" s="98">
        <v>8</v>
      </c>
      <c r="T406" s="8" t="s">
        <v>946</v>
      </c>
      <c r="U406" s="120">
        <v>151.24001299999998</v>
      </c>
      <c r="V406" s="140"/>
    </row>
    <row r="407" spans="1:22">
      <c r="A407" s="8" t="s">
        <v>210</v>
      </c>
      <c r="B407" s="109">
        <v>0.8</v>
      </c>
      <c r="C407" s="109">
        <v>0</v>
      </c>
      <c r="D407" s="109"/>
      <c r="E407" s="109">
        <v>18.8</v>
      </c>
      <c r="F407" s="109">
        <v>6.4</v>
      </c>
      <c r="G407" s="109">
        <v>2.7</v>
      </c>
      <c r="H407" s="109">
        <v>1</v>
      </c>
      <c r="I407" s="109">
        <v>22.9</v>
      </c>
      <c r="J407" s="109"/>
      <c r="K407" s="98"/>
      <c r="L407" s="98">
        <v>1005</v>
      </c>
      <c r="O407" s="124" t="s">
        <v>1170</v>
      </c>
      <c r="P407" s="98">
        <v>1973</v>
      </c>
      <c r="Q407" s="98">
        <v>3240</v>
      </c>
      <c r="R407" s="98">
        <v>82</v>
      </c>
      <c r="S407" s="98">
        <v>7270</v>
      </c>
      <c r="T407" s="8" t="s">
        <v>210</v>
      </c>
      <c r="U407" s="120">
        <v>69.730898999999994</v>
      </c>
      <c r="V407" s="140"/>
    </row>
    <row r="408" spans="1:22">
      <c r="A408" s="8" t="s">
        <v>211</v>
      </c>
      <c r="B408" s="109">
        <v>0</v>
      </c>
      <c r="C408" s="109">
        <v>0</v>
      </c>
      <c r="D408" s="109"/>
      <c r="E408" s="109">
        <v>5.7</v>
      </c>
      <c r="F408" s="109">
        <v>2.7</v>
      </c>
      <c r="G408" s="109">
        <v>6.5</v>
      </c>
      <c r="H408" s="109">
        <v>0.2</v>
      </c>
      <c r="I408" s="109">
        <v>0.5</v>
      </c>
      <c r="J408" s="109"/>
      <c r="K408" s="98"/>
      <c r="L408" s="98">
        <v>2468</v>
      </c>
      <c r="O408" s="125" t="s">
        <v>1130</v>
      </c>
      <c r="P408" s="98"/>
      <c r="Q408" s="98">
        <v>309</v>
      </c>
      <c r="R408" s="98"/>
      <c r="S408" s="98">
        <v>690</v>
      </c>
      <c r="T408" s="8" t="s">
        <v>211</v>
      </c>
      <c r="U408" s="120">
        <v>268.126959</v>
      </c>
      <c r="V408" s="140"/>
    </row>
    <row r="409" spans="1:22">
      <c r="A409" s="8" t="s">
        <v>947</v>
      </c>
      <c r="B409" s="109">
        <v>0.2</v>
      </c>
      <c r="C409" s="109"/>
      <c r="D409" s="109"/>
      <c r="E409" s="109"/>
      <c r="F409" s="109">
        <v>1.5</v>
      </c>
      <c r="G409" s="109">
        <v>3.8</v>
      </c>
      <c r="H409" s="109"/>
      <c r="I409" s="109"/>
      <c r="J409" s="109"/>
      <c r="K409" s="98"/>
      <c r="L409" s="98">
        <v>385</v>
      </c>
      <c r="O409" s="124" t="s">
        <v>262</v>
      </c>
      <c r="P409" s="98">
        <v>54</v>
      </c>
      <c r="Q409" s="98">
        <v>25</v>
      </c>
      <c r="R409" s="98"/>
      <c r="S409" s="98">
        <v>3115</v>
      </c>
      <c r="T409" s="8" t="s">
        <v>947</v>
      </c>
      <c r="U409" s="120">
        <v>74.418080000000003</v>
      </c>
      <c r="V409" s="140"/>
    </row>
    <row r="410" spans="1:22">
      <c r="A410" s="8" t="s">
        <v>61</v>
      </c>
      <c r="B410" s="109">
        <v>4.5999999999999996</v>
      </c>
      <c r="C410" s="109"/>
      <c r="D410" s="109"/>
      <c r="E410" s="109"/>
      <c r="F410" s="109">
        <v>1.4</v>
      </c>
      <c r="G410" s="109">
        <v>2.2999999999999998</v>
      </c>
      <c r="H410" s="109"/>
      <c r="I410" s="109"/>
      <c r="J410" s="109">
        <v>0.6</v>
      </c>
      <c r="K410" s="98"/>
      <c r="L410" s="98">
        <v>323</v>
      </c>
      <c r="O410" s="124" t="s">
        <v>1131</v>
      </c>
      <c r="P410" s="98">
        <v>9</v>
      </c>
      <c r="Q410" s="98">
        <v>38</v>
      </c>
      <c r="R410" s="98"/>
      <c r="S410" s="98">
        <v>1428</v>
      </c>
      <c r="T410" s="8" t="s">
        <v>61</v>
      </c>
      <c r="U410" s="120">
        <v>13.811071999999999</v>
      </c>
      <c r="V410" s="140"/>
    </row>
    <row r="411" spans="1:22">
      <c r="A411" s="8" t="s">
        <v>212</v>
      </c>
      <c r="B411" s="109">
        <v>0.9</v>
      </c>
      <c r="C411" s="109"/>
      <c r="D411" s="109"/>
      <c r="E411" s="109">
        <v>2.4</v>
      </c>
      <c r="F411" s="109">
        <v>8.4</v>
      </c>
      <c r="G411" s="109">
        <v>5.2</v>
      </c>
      <c r="H411" s="109">
        <v>0.4</v>
      </c>
      <c r="I411" s="109">
        <v>1.6</v>
      </c>
      <c r="J411" s="109">
        <v>0.1</v>
      </c>
      <c r="K411" s="98"/>
      <c r="L411" s="98">
        <v>3958</v>
      </c>
      <c r="O411" s="124" t="s">
        <v>1177</v>
      </c>
      <c r="P411" s="98">
        <v>56</v>
      </c>
      <c r="Q411" s="98">
        <v>114</v>
      </c>
      <c r="R411" s="98"/>
      <c r="S411" s="98">
        <v>1323</v>
      </c>
      <c r="T411" s="8" t="s">
        <v>212</v>
      </c>
      <c r="U411" s="120">
        <v>193.18331599999999</v>
      </c>
      <c r="V411" s="140"/>
    </row>
    <row r="412" spans="1:22">
      <c r="A412" s="8" t="s">
        <v>213</v>
      </c>
      <c r="B412" s="109">
        <v>1.1000000000000001</v>
      </c>
      <c r="C412" s="109"/>
      <c r="D412" s="109"/>
      <c r="E412" s="109">
        <v>1.5</v>
      </c>
      <c r="F412" s="109">
        <v>4.5</v>
      </c>
      <c r="G412" s="109">
        <v>9.6999999999999993</v>
      </c>
      <c r="H412" s="109">
        <v>0.8</v>
      </c>
      <c r="I412" s="109"/>
      <c r="J412" s="109">
        <v>0.5</v>
      </c>
      <c r="K412" s="98"/>
      <c r="L412" s="98">
        <v>1200</v>
      </c>
      <c r="O412" s="125" t="s">
        <v>1124</v>
      </c>
      <c r="P412" s="98">
        <v>22</v>
      </c>
      <c r="Q412" s="98">
        <v>12</v>
      </c>
      <c r="R412" s="98"/>
      <c r="S412" s="98">
        <v>35</v>
      </c>
      <c r="T412" s="8" t="s">
        <v>213</v>
      </c>
      <c r="U412" s="120">
        <v>52.583535999999995</v>
      </c>
      <c r="V412" s="140"/>
    </row>
    <row r="413" spans="1:22">
      <c r="A413" s="8" t="s">
        <v>62</v>
      </c>
      <c r="B413" s="109">
        <v>2.6</v>
      </c>
      <c r="C413" s="109"/>
      <c r="D413" s="109">
        <v>14.9</v>
      </c>
      <c r="E413" s="109">
        <v>2.2000000000000002</v>
      </c>
      <c r="F413" s="109">
        <v>0</v>
      </c>
      <c r="G413" s="109">
        <v>0.3</v>
      </c>
      <c r="H413" s="109"/>
      <c r="I413" s="109">
        <v>2.9</v>
      </c>
      <c r="J413" s="109"/>
      <c r="K413" s="98"/>
      <c r="L413" s="98">
        <v>361</v>
      </c>
      <c r="O413" s="124" t="s">
        <v>1178</v>
      </c>
      <c r="P413" s="98">
        <v>195</v>
      </c>
      <c r="Q413" s="98">
        <v>145</v>
      </c>
      <c r="R413" s="98"/>
      <c r="S413" s="98">
        <v>347</v>
      </c>
      <c r="T413" s="8" t="s">
        <v>62</v>
      </c>
      <c r="U413" s="120">
        <v>164.94529599999998</v>
      </c>
      <c r="V413" s="140"/>
    </row>
    <row r="414" spans="1:22">
      <c r="A414" s="8" t="s">
        <v>159</v>
      </c>
      <c r="B414" s="109">
        <v>0</v>
      </c>
      <c r="C414" s="109"/>
      <c r="D414" s="109"/>
      <c r="E414" s="109"/>
      <c r="F414" s="109"/>
      <c r="G414" s="109">
        <v>7.2</v>
      </c>
      <c r="H414" s="109"/>
      <c r="I414" s="109"/>
      <c r="J414" s="109"/>
      <c r="O414" s="124" t="s">
        <v>1145</v>
      </c>
      <c r="P414" s="98">
        <v>886</v>
      </c>
      <c r="Q414" s="98">
        <v>244</v>
      </c>
      <c r="R414" s="98"/>
      <c r="S414" s="98">
        <v>5294</v>
      </c>
      <c r="T414" s="8" t="s">
        <v>159</v>
      </c>
      <c r="U414" s="120">
        <v>8.6474809999999991</v>
      </c>
      <c r="V414" s="140"/>
    </row>
    <row r="415" spans="1:22">
      <c r="A415" s="8" t="s">
        <v>160</v>
      </c>
      <c r="B415" s="109">
        <v>0.8</v>
      </c>
      <c r="C415" s="109"/>
      <c r="D415" s="109"/>
      <c r="E415" s="109">
        <v>15.2</v>
      </c>
      <c r="F415" s="109">
        <v>2.2999999999999998</v>
      </c>
      <c r="G415" s="109">
        <v>14.3</v>
      </c>
      <c r="H415" s="109"/>
      <c r="I415" s="109"/>
      <c r="J415" s="109">
        <v>0</v>
      </c>
      <c r="O415" s="124" t="s">
        <v>552</v>
      </c>
      <c r="P415" s="98">
        <v>56</v>
      </c>
      <c r="Q415" s="98">
        <v>5</v>
      </c>
      <c r="R415" s="98"/>
      <c r="S415" s="98">
        <v>161</v>
      </c>
      <c r="T415" s="8" t="s">
        <v>160</v>
      </c>
      <c r="U415" s="120">
        <v>156.62524999999999</v>
      </c>
      <c r="V415" s="140"/>
    </row>
    <row r="416" spans="1:22">
      <c r="A416" s="8" t="s">
        <v>948</v>
      </c>
      <c r="B416" s="109">
        <v>7.3</v>
      </c>
      <c r="C416" s="109"/>
      <c r="D416" s="109"/>
      <c r="E416" s="109">
        <v>10.6</v>
      </c>
      <c r="F416" s="109">
        <v>5</v>
      </c>
      <c r="G416" s="109">
        <v>5.3</v>
      </c>
      <c r="H416" s="109"/>
      <c r="I416" s="109">
        <v>1</v>
      </c>
      <c r="J416" s="109"/>
      <c r="K416" s="98"/>
      <c r="L416" s="98">
        <v>3302</v>
      </c>
      <c r="O416" s="124" t="s">
        <v>553</v>
      </c>
      <c r="P416" s="98">
        <v>18</v>
      </c>
      <c r="Q416" s="98">
        <v>50</v>
      </c>
      <c r="R416" s="98"/>
      <c r="S416" s="98">
        <v>86</v>
      </c>
      <c r="T416" s="8" t="s">
        <v>948</v>
      </c>
      <c r="U416" s="120">
        <v>294.752837</v>
      </c>
      <c r="V416" s="140"/>
    </row>
    <row r="417" spans="1:22">
      <c r="A417" s="8" t="s">
        <v>63</v>
      </c>
      <c r="B417" s="109">
        <v>1.1000000000000001</v>
      </c>
      <c r="C417" s="109"/>
      <c r="D417" s="109"/>
      <c r="E417" s="109">
        <v>3.3</v>
      </c>
      <c r="F417" s="109">
        <v>0</v>
      </c>
      <c r="G417" s="109">
        <v>0.8</v>
      </c>
      <c r="H417" s="109"/>
      <c r="I417" s="109"/>
      <c r="J417" s="109"/>
      <c r="K417" s="98"/>
      <c r="L417" s="98">
        <v>25</v>
      </c>
      <c r="O417" s="124" t="s">
        <v>1146</v>
      </c>
      <c r="P417" s="98">
        <v>23</v>
      </c>
      <c r="Q417" s="99"/>
      <c r="R417" s="98"/>
      <c r="S417" s="98">
        <v>23</v>
      </c>
      <c r="T417" s="8" t="s">
        <v>63</v>
      </c>
      <c r="U417" s="120">
        <v>91.820166</v>
      </c>
      <c r="V417" s="140"/>
    </row>
    <row r="418" spans="1:22">
      <c r="A418" s="8" t="s">
        <v>161</v>
      </c>
      <c r="B418" s="109">
        <v>1.4</v>
      </c>
      <c r="C418" s="109"/>
      <c r="D418" s="109"/>
      <c r="E418" s="109">
        <v>5.4</v>
      </c>
      <c r="F418" s="109"/>
      <c r="G418" s="109">
        <v>7.9</v>
      </c>
      <c r="H418" s="109"/>
      <c r="I418" s="109">
        <v>1.4</v>
      </c>
      <c r="J418" s="109">
        <v>0</v>
      </c>
      <c r="O418" s="124" t="s">
        <v>263</v>
      </c>
      <c r="P418" s="98">
        <v>573</v>
      </c>
      <c r="Q418" s="98">
        <v>33</v>
      </c>
      <c r="R418" s="98">
        <v>11</v>
      </c>
      <c r="S418" s="98">
        <v>3334</v>
      </c>
      <c r="T418" s="8" t="s">
        <v>161</v>
      </c>
      <c r="U418" s="120">
        <v>95.991748999999999</v>
      </c>
      <c r="V418" s="140"/>
    </row>
    <row r="419" spans="1:22">
      <c r="A419" s="8" t="s">
        <v>162</v>
      </c>
      <c r="B419" s="109">
        <v>6</v>
      </c>
      <c r="C419" s="109"/>
      <c r="D419" s="109"/>
      <c r="E419" s="109"/>
      <c r="F419" s="109"/>
      <c r="G419" s="109">
        <v>0.9</v>
      </c>
      <c r="H419" s="109"/>
      <c r="I419" s="109"/>
      <c r="J419" s="109"/>
      <c r="O419" s="124" t="s">
        <v>1147</v>
      </c>
      <c r="P419" s="98">
        <v>42</v>
      </c>
      <c r="Q419" s="99"/>
      <c r="R419" s="98"/>
      <c r="S419" s="98"/>
      <c r="T419" s="8" t="s">
        <v>162</v>
      </c>
      <c r="U419" s="120">
        <v>18.462657</v>
      </c>
      <c r="V419" s="140"/>
    </row>
    <row r="420" spans="1:22">
      <c r="A420" s="8" t="s">
        <v>163</v>
      </c>
      <c r="B420" s="109">
        <v>4.0999999999999996</v>
      </c>
      <c r="C420" s="109"/>
      <c r="D420" s="109"/>
      <c r="E420" s="109">
        <v>2.5</v>
      </c>
      <c r="F420" s="109"/>
      <c r="G420" s="109">
        <v>5.3</v>
      </c>
      <c r="H420" s="109"/>
      <c r="I420" s="109">
        <v>0</v>
      </c>
      <c r="J420" s="109"/>
      <c r="K420" s="98"/>
      <c r="L420" s="98">
        <v>1</v>
      </c>
      <c r="O420" s="124" t="s">
        <v>1148</v>
      </c>
      <c r="P420" s="98">
        <v>46</v>
      </c>
      <c r="Q420" s="98">
        <v>28</v>
      </c>
      <c r="R420" s="98"/>
      <c r="S420" s="98"/>
      <c r="T420" s="8" t="s">
        <v>163</v>
      </c>
      <c r="U420" s="120">
        <v>180.91985500000001</v>
      </c>
      <c r="V420" s="140"/>
    </row>
    <row r="421" spans="1:22">
      <c r="A421" s="8" t="s">
        <v>164</v>
      </c>
      <c r="B421" s="109">
        <v>1.6</v>
      </c>
      <c r="C421" s="109"/>
      <c r="D421" s="109"/>
      <c r="E421" s="109">
        <v>3</v>
      </c>
      <c r="F421" s="109"/>
      <c r="G421" s="109">
        <v>2.6</v>
      </c>
      <c r="H421" s="109"/>
      <c r="I421" s="109"/>
      <c r="J421" s="109">
        <v>0</v>
      </c>
      <c r="O421" s="124" t="s">
        <v>554</v>
      </c>
      <c r="P421" s="98">
        <v>64</v>
      </c>
      <c r="Q421" s="99"/>
      <c r="R421" s="98"/>
      <c r="S421" s="98"/>
      <c r="T421" s="8" t="s">
        <v>164</v>
      </c>
      <c r="U421" s="120">
        <v>50.893447999999999</v>
      </c>
      <c r="V421" s="140"/>
    </row>
    <row r="422" spans="1:22">
      <c r="A422" s="8" t="s">
        <v>214</v>
      </c>
      <c r="B422" s="109">
        <v>0.6</v>
      </c>
      <c r="C422" s="109">
        <v>0.2</v>
      </c>
      <c r="D422" s="109"/>
      <c r="E422" s="109">
        <v>3.5</v>
      </c>
      <c r="F422" s="109">
        <v>1.1000000000000001</v>
      </c>
      <c r="G422" s="109">
        <v>4.8</v>
      </c>
      <c r="H422" s="109">
        <v>0.3</v>
      </c>
      <c r="I422" s="109">
        <v>1.3</v>
      </c>
      <c r="J422" s="109">
        <v>0.3</v>
      </c>
      <c r="K422" s="98"/>
      <c r="L422" s="98">
        <v>3258</v>
      </c>
      <c r="O422" s="124" t="s">
        <v>1144</v>
      </c>
      <c r="P422" s="98"/>
      <c r="Q422" s="99">
        <v>3</v>
      </c>
      <c r="R422" s="98"/>
      <c r="S422" s="98"/>
      <c r="T422" s="8" t="s">
        <v>214</v>
      </c>
      <c r="U422" s="120">
        <v>375.43255299999998</v>
      </c>
      <c r="V422" s="140"/>
    </row>
    <row r="423" spans="1:22">
      <c r="A423" s="8" t="s">
        <v>287</v>
      </c>
      <c r="B423" s="109">
        <v>5.3</v>
      </c>
      <c r="C423" s="109"/>
      <c r="D423" s="109"/>
      <c r="E423" s="109"/>
      <c r="F423" s="109"/>
      <c r="G423" s="109">
        <v>1.2</v>
      </c>
      <c r="H423" s="109"/>
      <c r="I423" s="109"/>
      <c r="J423" s="109"/>
      <c r="O423" s="124" t="s">
        <v>264</v>
      </c>
      <c r="P423" s="98">
        <v>415</v>
      </c>
      <c r="Q423" s="98">
        <v>29</v>
      </c>
      <c r="R423" s="98"/>
      <c r="S423" s="98">
        <v>789</v>
      </c>
      <c r="T423" s="8" t="s">
        <v>287</v>
      </c>
      <c r="U423" s="120">
        <v>20.735175000000002</v>
      </c>
      <c r="V423" s="140"/>
    </row>
    <row r="424" spans="1:22">
      <c r="A424" s="8" t="s">
        <v>64</v>
      </c>
      <c r="B424" s="109">
        <v>1.5</v>
      </c>
      <c r="C424" s="109"/>
      <c r="D424" s="109">
        <v>5.2</v>
      </c>
      <c r="E424" s="109">
        <v>10.1</v>
      </c>
      <c r="F424" s="109">
        <v>1</v>
      </c>
      <c r="G424" s="109">
        <v>6.2</v>
      </c>
      <c r="H424" s="109"/>
      <c r="I424" s="109">
        <v>0</v>
      </c>
      <c r="J424" s="109"/>
      <c r="K424" s="98"/>
      <c r="L424" s="98">
        <v>5718</v>
      </c>
      <c r="M424" s="99">
        <v>2</v>
      </c>
      <c r="O424" s="124" t="s">
        <v>555</v>
      </c>
      <c r="P424" s="98">
        <v>23</v>
      </c>
      <c r="Q424" s="98">
        <v>176</v>
      </c>
      <c r="R424" s="98"/>
      <c r="S424" s="98">
        <v>155</v>
      </c>
      <c r="T424" s="8" t="s">
        <v>64</v>
      </c>
      <c r="U424" s="120">
        <v>431.28449400000005</v>
      </c>
      <c r="V424" s="140"/>
    </row>
    <row r="425" spans="1:22">
      <c r="A425" s="8" t="s">
        <v>65</v>
      </c>
      <c r="B425" s="109">
        <v>0</v>
      </c>
      <c r="C425" s="109"/>
      <c r="D425" s="109"/>
      <c r="E425" s="109">
        <v>2.7</v>
      </c>
      <c r="F425" s="109">
        <v>0.8</v>
      </c>
      <c r="G425" s="109">
        <v>2.6</v>
      </c>
      <c r="H425" s="109"/>
      <c r="I425" s="109">
        <v>0</v>
      </c>
      <c r="J425" s="109"/>
      <c r="K425" s="98"/>
      <c r="L425" s="98">
        <v>708</v>
      </c>
      <c r="O425" s="124" t="s">
        <v>1193</v>
      </c>
      <c r="P425" s="98">
        <v>22</v>
      </c>
      <c r="Q425" s="98">
        <v>5</v>
      </c>
      <c r="R425" s="98"/>
      <c r="S425" s="98">
        <v>6</v>
      </c>
      <c r="T425" s="8" t="s">
        <v>65</v>
      </c>
      <c r="U425" s="120">
        <v>80.297353999999999</v>
      </c>
      <c r="V425" s="140"/>
    </row>
    <row r="426" spans="1:22">
      <c r="A426" s="8" t="s">
        <v>66</v>
      </c>
      <c r="B426" s="109">
        <v>0.5</v>
      </c>
      <c r="C426" s="109"/>
      <c r="D426" s="109"/>
      <c r="E426" s="109">
        <v>3</v>
      </c>
      <c r="F426" s="109">
        <v>0</v>
      </c>
      <c r="G426" s="109">
        <v>0.6</v>
      </c>
      <c r="H426" s="109"/>
      <c r="I426" s="109">
        <v>0</v>
      </c>
      <c r="J426" s="109"/>
      <c r="K426" s="98"/>
      <c r="L426" s="98">
        <v>1699</v>
      </c>
      <c r="O426" s="124" t="s">
        <v>265</v>
      </c>
      <c r="P426" s="98">
        <v>24</v>
      </c>
      <c r="Q426" s="99"/>
      <c r="R426" s="98"/>
      <c r="S426" s="98">
        <v>41</v>
      </c>
      <c r="T426" s="8" t="s">
        <v>66</v>
      </c>
      <c r="U426" s="120">
        <v>147.17612500000001</v>
      </c>
      <c r="V426" s="140"/>
    </row>
    <row r="427" spans="1:22">
      <c r="A427" s="8" t="s">
        <v>67</v>
      </c>
      <c r="B427" s="109">
        <v>3.4</v>
      </c>
      <c r="C427" s="109"/>
      <c r="D427" s="109"/>
      <c r="E427" s="109">
        <v>7.5</v>
      </c>
      <c r="F427" s="109">
        <v>1.3</v>
      </c>
      <c r="G427" s="109">
        <v>1</v>
      </c>
      <c r="H427" s="109"/>
      <c r="I427" s="109"/>
      <c r="J427" s="109">
        <v>0</v>
      </c>
      <c r="K427" s="98"/>
      <c r="L427" s="98">
        <v>938</v>
      </c>
      <c r="O427" s="124" t="s">
        <v>1179</v>
      </c>
      <c r="P427" s="98">
        <v>6</v>
      </c>
      <c r="Q427" s="99"/>
      <c r="R427" s="98"/>
      <c r="S427" s="98">
        <v>596</v>
      </c>
      <c r="T427" s="8" t="s">
        <v>67</v>
      </c>
      <c r="U427" s="120">
        <v>103.50226600000001</v>
      </c>
      <c r="V427" s="140"/>
    </row>
    <row r="428" spans="1:22">
      <c r="A428" s="8" t="s">
        <v>215</v>
      </c>
      <c r="B428" s="109">
        <v>0.3</v>
      </c>
      <c r="C428" s="109"/>
      <c r="D428" s="109"/>
      <c r="E428" s="109">
        <v>0.2</v>
      </c>
      <c r="F428" s="109">
        <v>4.0999999999999996</v>
      </c>
      <c r="G428" s="109">
        <v>7.2</v>
      </c>
      <c r="H428" s="109">
        <v>1</v>
      </c>
      <c r="I428" s="109"/>
      <c r="J428" s="109"/>
      <c r="K428" s="98"/>
      <c r="L428" s="98">
        <v>147</v>
      </c>
      <c r="O428" s="124" t="s">
        <v>1180</v>
      </c>
      <c r="P428" s="98">
        <v>202</v>
      </c>
      <c r="Q428" s="98">
        <v>158</v>
      </c>
      <c r="R428" s="98"/>
      <c r="S428" s="98">
        <v>1686</v>
      </c>
      <c r="T428" s="8" t="s">
        <v>215</v>
      </c>
      <c r="U428" s="120">
        <v>26.116320999999999</v>
      </c>
      <c r="V428" s="140"/>
    </row>
    <row r="429" spans="1:22">
      <c r="A429" s="8" t="s">
        <v>68</v>
      </c>
      <c r="B429" s="109">
        <v>2.7</v>
      </c>
      <c r="C429" s="109"/>
      <c r="D429" s="109"/>
      <c r="E429" s="109">
        <v>13.5</v>
      </c>
      <c r="F429" s="109">
        <v>0.6</v>
      </c>
      <c r="G429" s="109">
        <v>1.4</v>
      </c>
      <c r="H429" s="109"/>
      <c r="I429" s="109">
        <v>0</v>
      </c>
      <c r="J429" s="109"/>
      <c r="K429" s="98"/>
      <c r="L429" s="98">
        <v>829</v>
      </c>
      <c r="O429" s="124" t="s">
        <v>266</v>
      </c>
      <c r="P429" s="98">
        <v>50</v>
      </c>
      <c r="Q429" s="99"/>
      <c r="R429" s="98"/>
      <c r="S429" s="98"/>
      <c r="T429" s="8" t="s">
        <v>68</v>
      </c>
      <c r="U429" s="120">
        <v>167.87259399999999</v>
      </c>
      <c r="V429" s="140"/>
    </row>
    <row r="430" spans="1:22">
      <c r="A430" s="8" t="s">
        <v>165</v>
      </c>
      <c r="B430" s="109">
        <v>2.2999999999999998</v>
      </c>
      <c r="C430" s="109"/>
      <c r="D430" s="109"/>
      <c r="E430" s="109">
        <v>9.4</v>
      </c>
      <c r="F430" s="109">
        <v>2.5</v>
      </c>
      <c r="G430" s="109">
        <v>4.0999999999999996</v>
      </c>
      <c r="H430" s="109"/>
      <c r="I430" s="109"/>
      <c r="J430" s="109"/>
      <c r="O430" s="124" t="s">
        <v>1181</v>
      </c>
      <c r="P430" s="98">
        <v>426</v>
      </c>
      <c r="Q430" s="98">
        <v>43</v>
      </c>
      <c r="R430" s="98"/>
      <c r="S430" s="98">
        <v>2444</v>
      </c>
      <c r="T430" s="8" t="s">
        <v>165</v>
      </c>
      <c r="U430" s="120">
        <v>124.62884199999999</v>
      </c>
      <c r="V430" s="140"/>
    </row>
    <row r="431" spans="1:22">
      <c r="A431" s="8" t="s">
        <v>993</v>
      </c>
      <c r="B431" s="109">
        <v>3</v>
      </c>
      <c r="C431" s="109"/>
      <c r="D431" s="109"/>
      <c r="E431" s="109">
        <v>0.1</v>
      </c>
      <c r="F431" s="109">
        <v>1.3</v>
      </c>
      <c r="G431" s="109">
        <v>6</v>
      </c>
      <c r="H431" s="109"/>
      <c r="I431" s="109"/>
      <c r="J431" s="109"/>
      <c r="K431" s="98"/>
      <c r="L431" s="98">
        <v>77</v>
      </c>
      <c r="O431" s="124" t="s">
        <v>556</v>
      </c>
      <c r="P431" s="98">
        <v>74</v>
      </c>
      <c r="Q431" s="98">
        <v>22</v>
      </c>
      <c r="R431" s="98">
        <v>38</v>
      </c>
      <c r="S431" s="98">
        <v>646</v>
      </c>
      <c r="T431" s="8" t="s">
        <v>993</v>
      </c>
      <c r="U431" s="120">
        <v>13.093174000000001</v>
      </c>
      <c r="V431" s="140"/>
    </row>
    <row r="432" spans="1:22">
      <c r="A432" s="8" t="s">
        <v>166</v>
      </c>
      <c r="B432" s="109">
        <v>4.0999999999999996</v>
      </c>
      <c r="C432" s="109"/>
      <c r="D432" s="109"/>
      <c r="E432" s="109"/>
      <c r="F432" s="109"/>
      <c r="G432" s="109">
        <v>2.4</v>
      </c>
      <c r="H432" s="109"/>
      <c r="I432" s="109"/>
      <c r="J432" s="109"/>
      <c r="O432" s="124" t="s">
        <v>1199</v>
      </c>
      <c r="P432" s="98"/>
      <c r="Q432" s="98">
        <v>1</v>
      </c>
      <c r="R432" s="98"/>
      <c r="S432" s="98"/>
      <c r="T432" s="8" t="s">
        <v>166</v>
      </c>
      <c r="U432" s="120">
        <v>26.534534000000004</v>
      </c>
      <c r="V432" s="140"/>
    </row>
    <row r="433" spans="1:22">
      <c r="A433" s="8" t="s">
        <v>69</v>
      </c>
      <c r="B433" s="109">
        <v>1.7</v>
      </c>
      <c r="C433" s="109"/>
      <c r="D433" s="109"/>
      <c r="E433" s="109">
        <v>5.6</v>
      </c>
      <c r="F433" s="109">
        <v>0</v>
      </c>
      <c r="G433" s="109">
        <v>0.8</v>
      </c>
      <c r="H433" s="109"/>
      <c r="I433" s="109"/>
      <c r="J433" s="109"/>
      <c r="K433" s="98"/>
      <c r="L433" s="98">
        <v>298</v>
      </c>
      <c r="O433" s="124" t="s">
        <v>1171</v>
      </c>
      <c r="P433" s="98">
        <v>345</v>
      </c>
      <c r="Q433" s="98">
        <v>244</v>
      </c>
      <c r="R433" s="98">
        <v>204</v>
      </c>
      <c r="S433" s="98">
        <v>3154</v>
      </c>
      <c r="T433" s="8" t="s">
        <v>69</v>
      </c>
      <c r="U433" s="120">
        <v>399.25555700000001</v>
      </c>
      <c r="V433" s="140"/>
    </row>
    <row r="434" spans="1:22">
      <c r="A434" s="8" t="s">
        <v>70</v>
      </c>
      <c r="B434" s="109">
        <v>5.2</v>
      </c>
      <c r="C434" s="109"/>
      <c r="D434" s="109"/>
      <c r="E434" s="109">
        <v>1.6</v>
      </c>
      <c r="F434" s="109">
        <v>0.2</v>
      </c>
      <c r="G434" s="109">
        <v>0.9</v>
      </c>
      <c r="H434" s="109"/>
      <c r="I434" s="109"/>
      <c r="J434" s="109">
        <v>0</v>
      </c>
      <c r="K434" s="98"/>
      <c r="L434" s="98">
        <v>152</v>
      </c>
      <c r="O434" s="124" t="s">
        <v>1149</v>
      </c>
      <c r="P434" s="98">
        <v>3</v>
      </c>
      <c r="Q434" s="98">
        <v>27</v>
      </c>
      <c r="R434" s="98"/>
      <c r="S434" s="98">
        <v>20</v>
      </c>
      <c r="T434" s="8" t="s">
        <v>70</v>
      </c>
      <c r="U434" s="120">
        <v>153.28829500000001</v>
      </c>
      <c r="V434" s="140"/>
    </row>
    <row r="435" spans="1:22">
      <c r="A435" s="8" t="s">
        <v>71</v>
      </c>
      <c r="B435" s="109">
        <v>7.2</v>
      </c>
      <c r="C435" s="109"/>
      <c r="D435" s="109"/>
      <c r="E435" s="109"/>
      <c r="F435" s="109">
        <v>1</v>
      </c>
      <c r="G435" s="109">
        <v>2.9</v>
      </c>
      <c r="H435" s="109"/>
      <c r="I435" s="109"/>
      <c r="J435" s="109"/>
      <c r="K435" s="98"/>
      <c r="L435" s="98">
        <v>352</v>
      </c>
      <c r="O435" s="124" t="s">
        <v>267</v>
      </c>
      <c r="P435" s="98">
        <v>7</v>
      </c>
      <c r="Q435" s="99"/>
      <c r="R435" s="98"/>
      <c r="S435" s="98">
        <v>252</v>
      </c>
      <c r="T435" s="8" t="s">
        <v>71</v>
      </c>
      <c r="U435" s="120">
        <v>28.080918</v>
      </c>
      <c r="V435" s="140"/>
    </row>
    <row r="436" spans="1:22">
      <c r="A436" s="8" t="s">
        <v>72</v>
      </c>
      <c r="B436" s="109">
        <v>3.7</v>
      </c>
      <c r="C436" s="109"/>
      <c r="D436" s="109"/>
      <c r="E436" s="109">
        <v>5.2</v>
      </c>
      <c r="F436" s="109">
        <v>0.2</v>
      </c>
      <c r="G436" s="109">
        <v>4.7</v>
      </c>
      <c r="H436" s="109"/>
      <c r="I436" s="109">
        <v>0</v>
      </c>
      <c r="J436" s="109"/>
      <c r="K436" s="98"/>
      <c r="L436" s="98">
        <v>1090</v>
      </c>
      <c r="O436" s="124" t="s">
        <v>1182</v>
      </c>
      <c r="P436" s="98">
        <v>20</v>
      </c>
      <c r="Q436" s="98">
        <v>1</v>
      </c>
      <c r="R436" s="98">
        <v>22</v>
      </c>
      <c r="S436" s="98">
        <v>18</v>
      </c>
      <c r="T436" s="8" t="s">
        <v>72</v>
      </c>
      <c r="U436" s="120">
        <v>124.265297</v>
      </c>
      <c r="V436" s="140"/>
    </row>
    <row r="437" spans="1:22">
      <c r="A437" s="8" t="s">
        <v>73</v>
      </c>
      <c r="B437" s="109">
        <v>3.2</v>
      </c>
      <c r="C437" s="109"/>
      <c r="D437" s="109"/>
      <c r="E437" s="109">
        <v>3.5</v>
      </c>
      <c r="F437" s="109">
        <v>0.1</v>
      </c>
      <c r="G437" s="109">
        <v>0.7</v>
      </c>
      <c r="H437" s="109"/>
      <c r="I437" s="109"/>
      <c r="J437" s="109"/>
      <c r="K437" s="98"/>
      <c r="L437" s="98">
        <v>61</v>
      </c>
      <c r="O437" s="124" t="s">
        <v>557</v>
      </c>
      <c r="P437" s="98">
        <v>51</v>
      </c>
      <c r="Q437" s="98">
        <v>38</v>
      </c>
      <c r="R437" s="98"/>
      <c r="S437" s="98">
        <v>974</v>
      </c>
      <c r="T437" s="8" t="s">
        <v>73</v>
      </c>
      <c r="U437" s="120">
        <v>76.472594999999998</v>
      </c>
      <c r="V437" s="140"/>
    </row>
    <row r="438" spans="1:22">
      <c r="A438" s="8" t="s">
        <v>167</v>
      </c>
      <c r="B438" s="109">
        <v>2.2000000000000002</v>
      </c>
      <c r="C438" s="109"/>
      <c r="D438" s="109"/>
      <c r="E438" s="109">
        <v>5.2</v>
      </c>
      <c r="F438" s="109"/>
      <c r="G438" s="109">
        <v>4.4000000000000004</v>
      </c>
      <c r="H438" s="109"/>
      <c r="I438" s="109"/>
      <c r="J438" s="109"/>
      <c r="K438" s="98"/>
      <c r="L438" s="98">
        <v>24</v>
      </c>
      <c r="O438" s="124" t="s">
        <v>532</v>
      </c>
      <c r="P438" s="98">
        <v>19</v>
      </c>
      <c r="Q438" s="99"/>
      <c r="R438" s="98"/>
      <c r="S438" s="98">
        <v>14</v>
      </c>
      <c r="T438" s="8" t="s">
        <v>167</v>
      </c>
      <c r="U438" s="120">
        <v>67.305603000000005</v>
      </c>
      <c r="V438" s="140"/>
    </row>
    <row r="439" spans="1:22">
      <c r="A439" s="8" t="s">
        <v>74</v>
      </c>
      <c r="B439" s="109">
        <v>1.5</v>
      </c>
      <c r="C439" s="109"/>
      <c r="D439" s="109"/>
      <c r="E439" s="109"/>
      <c r="F439" s="109"/>
      <c r="G439" s="109">
        <v>1.7</v>
      </c>
      <c r="H439" s="109"/>
      <c r="I439" s="109"/>
      <c r="J439" s="109"/>
      <c r="K439" s="98"/>
      <c r="L439" s="98">
        <v>148</v>
      </c>
      <c r="O439" s="124" t="s">
        <v>533</v>
      </c>
      <c r="P439" s="98">
        <v>16</v>
      </c>
      <c r="Q439" s="99"/>
      <c r="R439" s="98"/>
      <c r="S439" s="98">
        <v>42</v>
      </c>
      <c r="T439" s="8" t="s">
        <v>74</v>
      </c>
      <c r="U439" s="120">
        <v>42.428878000000005</v>
      </c>
      <c r="V439" s="140"/>
    </row>
    <row r="440" spans="1:22">
      <c r="A440" s="8" t="s">
        <v>75</v>
      </c>
      <c r="B440" s="109">
        <v>0.6</v>
      </c>
      <c r="C440" s="109"/>
      <c r="D440" s="109"/>
      <c r="E440" s="109">
        <v>4.0999999999999996</v>
      </c>
      <c r="F440" s="109">
        <v>3.7</v>
      </c>
      <c r="G440" s="109">
        <v>3.5</v>
      </c>
      <c r="H440" s="109"/>
      <c r="I440" s="109"/>
      <c r="J440" s="109"/>
      <c r="K440" s="98"/>
      <c r="L440" s="98">
        <v>126</v>
      </c>
      <c r="O440" s="124" t="s">
        <v>534</v>
      </c>
      <c r="P440" s="98">
        <v>3</v>
      </c>
      <c r="Q440" s="98"/>
      <c r="R440" s="98"/>
      <c r="S440" s="98">
        <v>506</v>
      </c>
      <c r="T440" s="8" t="s">
        <v>75</v>
      </c>
      <c r="U440" s="120">
        <v>28.454159000000004</v>
      </c>
      <c r="V440" s="140"/>
    </row>
    <row r="441" spans="1:22">
      <c r="A441" s="8" t="s">
        <v>76</v>
      </c>
      <c r="B441" s="109">
        <v>4.2</v>
      </c>
      <c r="C441" s="109"/>
      <c r="D441" s="109"/>
      <c r="E441" s="109"/>
      <c r="F441" s="109"/>
      <c r="G441" s="109">
        <v>1</v>
      </c>
      <c r="H441" s="109"/>
      <c r="I441" s="109"/>
      <c r="J441" s="109">
        <v>0.4</v>
      </c>
      <c r="K441" s="98"/>
      <c r="L441" s="98">
        <v>338</v>
      </c>
      <c r="O441" s="124" t="s">
        <v>535</v>
      </c>
      <c r="P441" s="98">
        <v>19</v>
      </c>
      <c r="Q441" s="98"/>
      <c r="R441" s="98"/>
      <c r="S441" s="98">
        <v>521</v>
      </c>
      <c r="T441" s="8" t="s">
        <v>76</v>
      </c>
      <c r="U441" s="120">
        <v>60.755448999999999</v>
      </c>
      <c r="V441" s="140"/>
    </row>
    <row r="442" spans="1:22">
      <c r="A442" s="8" t="s">
        <v>949</v>
      </c>
      <c r="B442" s="109">
        <v>1.6</v>
      </c>
      <c r="C442" s="109"/>
      <c r="D442" s="109"/>
      <c r="E442" s="109">
        <v>0</v>
      </c>
      <c r="F442" s="109">
        <v>4.7</v>
      </c>
      <c r="G442" s="109">
        <v>5.9</v>
      </c>
      <c r="H442" s="109">
        <v>0.7</v>
      </c>
      <c r="I442" s="109"/>
      <c r="J442" s="109"/>
      <c r="K442" s="98"/>
      <c r="L442" s="98">
        <v>371</v>
      </c>
      <c r="O442" s="124" t="s">
        <v>1200</v>
      </c>
      <c r="P442" s="98"/>
      <c r="Q442" s="98"/>
      <c r="R442" s="98"/>
      <c r="S442" s="98">
        <v>147</v>
      </c>
      <c r="T442" s="8" t="s">
        <v>949</v>
      </c>
      <c r="U442" s="120">
        <v>25.408968999999999</v>
      </c>
      <c r="V442" s="140"/>
    </row>
    <row r="443" spans="1:22">
      <c r="A443" s="8" t="s">
        <v>77</v>
      </c>
      <c r="B443" s="109">
        <v>1.3</v>
      </c>
      <c r="C443" s="109"/>
      <c r="D443" s="109"/>
      <c r="E443" s="109">
        <v>0.5</v>
      </c>
      <c r="F443" s="109">
        <v>0.5</v>
      </c>
      <c r="G443" s="109">
        <v>1.4</v>
      </c>
      <c r="H443" s="109"/>
      <c r="I443" s="109"/>
      <c r="J443" s="109"/>
      <c r="K443" s="98"/>
      <c r="L443" s="98">
        <v>163</v>
      </c>
      <c r="O443" s="124" t="s">
        <v>1150</v>
      </c>
      <c r="P443" s="98"/>
      <c r="Q443" s="98">
        <v>3</v>
      </c>
      <c r="R443" s="98"/>
      <c r="S443" s="98">
        <v>864</v>
      </c>
      <c r="T443" s="8" t="s">
        <v>77</v>
      </c>
      <c r="U443" s="120">
        <v>40.926535000000001</v>
      </c>
      <c r="V443" s="140"/>
    </row>
    <row r="444" spans="1:22">
      <c r="A444" s="8" t="s">
        <v>78</v>
      </c>
      <c r="B444" s="109">
        <v>1.1000000000000001</v>
      </c>
      <c r="C444" s="109"/>
      <c r="D444" s="109"/>
      <c r="E444" s="109">
        <v>4.0999999999999996</v>
      </c>
      <c r="F444" s="109"/>
      <c r="G444" s="109">
        <v>1.5</v>
      </c>
      <c r="H444" s="109"/>
      <c r="I444" s="109"/>
      <c r="J444" s="109">
        <v>0.3</v>
      </c>
      <c r="K444" s="98"/>
      <c r="L444" s="98">
        <v>143</v>
      </c>
      <c r="O444" s="124" t="s">
        <v>1183</v>
      </c>
      <c r="P444" s="98">
        <v>5</v>
      </c>
      <c r="Q444" s="98">
        <v>47</v>
      </c>
      <c r="R444" s="98"/>
      <c r="S444" s="98">
        <v>382</v>
      </c>
      <c r="T444" s="8" t="s">
        <v>78</v>
      </c>
      <c r="U444" s="120">
        <v>48.481465</v>
      </c>
      <c r="V444" s="140"/>
    </row>
    <row r="445" spans="1:22">
      <c r="A445" s="8" t="s">
        <v>79</v>
      </c>
      <c r="B445" s="109">
        <v>2.2000000000000002</v>
      </c>
      <c r="C445" s="109"/>
      <c r="D445" s="109">
        <v>2.8</v>
      </c>
      <c r="E445" s="109">
        <v>9.8000000000000007</v>
      </c>
      <c r="F445" s="109"/>
      <c r="G445" s="109">
        <v>3.1</v>
      </c>
      <c r="H445" s="109"/>
      <c r="I445" s="109">
        <v>0.1</v>
      </c>
      <c r="J445" s="109">
        <v>0.1</v>
      </c>
      <c r="K445" s="98"/>
      <c r="L445" s="98">
        <v>2133</v>
      </c>
      <c r="O445" s="124" t="s">
        <v>268</v>
      </c>
      <c r="P445" s="98"/>
      <c r="Q445" s="99"/>
      <c r="R445" s="98"/>
      <c r="S445" s="98">
        <v>1024</v>
      </c>
      <c r="T445" s="8" t="s">
        <v>79</v>
      </c>
      <c r="U445" s="120">
        <v>779.41906200000005</v>
      </c>
      <c r="V445" s="140"/>
    </row>
    <row r="446" spans="1:22">
      <c r="A446" s="8" t="s">
        <v>80</v>
      </c>
      <c r="B446" s="109">
        <v>5</v>
      </c>
      <c r="C446" s="109"/>
      <c r="D446" s="109"/>
      <c r="E446" s="109"/>
      <c r="F446" s="109">
        <v>0.5</v>
      </c>
      <c r="G446" s="109">
        <v>2.2000000000000002</v>
      </c>
      <c r="H446" s="109"/>
      <c r="I446" s="109"/>
      <c r="J446" s="109">
        <v>0.4</v>
      </c>
      <c r="K446" s="98"/>
      <c r="L446" s="98">
        <v>62</v>
      </c>
      <c r="O446" s="125" t="s">
        <v>1151</v>
      </c>
      <c r="P446" s="98"/>
      <c r="Q446" s="98">
        <v>98</v>
      </c>
      <c r="R446" s="98"/>
      <c r="S446" s="98"/>
      <c r="T446" s="8" t="s">
        <v>80</v>
      </c>
      <c r="U446" s="120">
        <v>43.426583000000001</v>
      </c>
      <c r="V446" s="140"/>
    </row>
    <row r="447" spans="1:22">
      <c r="A447" s="8" t="s">
        <v>81</v>
      </c>
      <c r="B447" s="109">
        <v>0.8</v>
      </c>
      <c r="C447" s="109"/>
      <c r="D447" s="109"/>
      <c r="E447" s="109">
        <v>8.5</v>
      </c>
      <c r="F447" s="109"/>
      <c r="G447" s="109">
        <v>0.8</v>
      </c>
      <c r="H447" s="109"/>
      <c r="I447" s="109"/>
      <c r="J447" s="109"/>
      <c r="K447" s="98"/>
      <c r="L447" s="98">
        <v>33</v>
      </c>
      <c r="O447" s="124" t="s">
        <v>269</v>
      </c>
      <c r="P447" s="98">
        <v>7</v>
      </c>
      <c r="Q447" s="98">
        <v>73</v>
      </c>
      <c r="R447" s="98"/>
      <c r="S447" s="98">
        <v>28</v>
      </c>
      <c r="T447" s="8" t="s">
        <v>81</v>
      </c>
      <c r="U447" s="120">
        <v>36.832698000000001</v>
      </c>
      <c r="V447" s="140"/>
    </row>
    <row r="448" spans="1:22">
      <c r="A448" s="8" t="s">
        <v>82</v>
      </c>
      <c r="B448" s="109">
        <v>3.1</v>
      </c>
      <c r="C448" s="109"/>
      <c r="D448" s="109"/>
      <c r="E448" s="109">
        <v>6.2</v>
      </c>
      <c r="F448" s="109">
        <v>0.9</v>
      </c>
      <c r="G448" s="109">
        <v>0.6</v>
      </c>
      <c r="H448" s="109"/>
      <c r="I448" s="109"/>
      <c r="J448" s="109"/>
      <c r="K448" s="98"/>
      <c r="L448" s="98">
        <v>3971</v>
      </c>
      <c r="O448" s="125" t="s">
        <v>1152</v>
      </c>
      <c r="P448" s="98"/>
      <c r="Q448" s="98">
        <v>7</v>
      </c>
      <c r="R448" s="98"/>
      <c r="S448" s="98"/>
      <c r="T448" s="8" t="s">
        <v>82</v>
      </c>
      <c r="U448" s="120">
        <v>401.94385</v>
      </c>
      <c r="V448" s="140"/>
    </row>
    <row r="449" spans="1:22">
      <c r="A449" s="8" t="s">
        <v>168</v>
      </c>
      <c r="B449" s="109">
        <v>3.8</v>
      </c>
      <c r="C449" s="109"/>
      <c r="D449" s="109"/>
      <c r="E449" s="109"/>
      <c r="F449" s="109"/>
      <c r="G449" s="109">
        <v>1.6</v>
      </c>
      <c r="H449" s="109"/>
      <c r="I449" s="109"/>
      <c r="J449" s="109"/>
      <c r="O449" s="124" t="s">
        <v>270</v>
      </c>
      <c r="P449" s="98">
        <v>40</v>
      </c>
      <c r="Q449" s="98"/>
      <c r="R449" s="98"/>
      <c r="S449" s="98">
        <v>18</v>
      </c>
      <c r="T449" s="8" t="s">
        <v>168</v>
      </c>
      <c r="U449" s="120">
        <v>30.118293999999999</v>
      </c>
      <c r="V449" s="140"/>
    </row>
    <row r="450" spans="1:22">
      <c r="A450" s="8" t="s">
        <v>169</v>
      </c>
      <c r="B450" s="109">
        <v>2.1</v>
      </c>
      <c r="C450" s="109"/>
      <c r="D450" s="109"/>
      <c r="E450" s="109">
        <v>5.7</v>
      </c>
      <c r="F450" s="109"/>
      <c r="G450" s="109">
        <v>2.7</v>
      </c>
      <c r="H450" s="109"/>
      <c r="I450" s="109"/>
      <c r="J450" s="109"/>
      <c r="O450" s="124" t="s">
        <v>1184</v>
      </c>
      <c r="P450" s="98">
        <v>114</v>
      </c>
      <c r="Q450" s="98">
        <v>14</v>
      </c>
      <c r="R450" s="98"/>
      <c r="S450" s="98">
        <v>449</v>
      </c>
      <c r="T450" s="8" t="s">
        <v>169</v>
      </c>
      <c r="U450" s="120">
        <v>115.02698100000001</v>
      </c>
      <c r="V450" s="140"/>
    </row>
    <row r="451" spans="1:22">
      <c r="A451" s="8" t="s">
        <v>83</v>
      </c>
      <c r="B451" s="109">
        <v>3</v>
      </c>
      <c r="C451" s="109"/>
      <c r="D451" s="109"/>
      <c r="E451" s="109">
        <v>1.4</v>
      </c>
      <c r="F451" s="109">
        <v>0</v>
      </c>
      <c r="G451" s="109">
        <v>0.8</v>
      </c>
      <c r="H451" s="109"/>
      <c r="I451" s="109"/>
      <c r="J451" s="109">
        <v>0</v>
      </c>
      <c r="K451" s="98"/>
      <c r="L451" s="98">
        <v>28</v>
      </c>
      <c r="O451" s="125" t="s">
        <v>1153</v>
      </c>
      <c r="P451" s="98"/>
      <c r="Q451" s="98">
        <v>16</v>
      </c>
      <c r="R451" s="98"/>
      <c r="S451" s="98"/>
      <c r="T451" s="8" t="s">
        <v>83</v>
      </c>
      <c r="U451" s="120">
        <v>140.95566599999998</v>
      </c>
      <c r="V451" s="140"/>
    </row>
    <row r="452" spans="1:22">
      <c r="A452" s="8" t="s">
        <v>84</v>
      </c>
      <c r="B452" s="109">
        <v>1.3</v>
      </c>
      <c r="C452" s="109"/>
      <c r="D452" s="109"/>
      <c r="E452" s="109"/>
      <c r="F452" s="109">
        <v>0.9</v>
      </c>
      <c r="G452" s="109">
        <v>0.1</v>
      </c>
      <c r="H452" s="109"/>
      <c r="I452" s="109"/>
      <c r="J452" s="109"/>
      <c r="K452" s="98"/>
      <c r="L452" s="98">
        <v>57</v>
      </c>
      <c r="O452" s="124" t="s">
        <v>271</v>
      </c>
      <c r="P452" s="98">
        <v>32</v>
      </c>
      <c r="Q452" s="98"/>
      <c r="R452" s="98"/>
      <c r="S452" s="98">
        <v>24</v>
      </c>
      <c r="T452" s="8" t="s">
        <v>84</v>
      </c>
      <c r="U452" s="120">
        <v>16.702773999999998</v>
      </c>
      <c r="V452" s="140"/>
    </row>
    <row r="453" spans="1:22">
      <c r="A453" s="8" t="s">
        <v>216</v>
      </c>
      <c r="B453" s="109">
        <v>0</v>
      </c>
      <c r="C453" s="109"/>
      <c r="D453" s="109"/>
      <c r="E453" s="109"/>
      <c r="F453" s="109">
        <v>5.4</v>
      </c>
      <c r="G453" s="109">
        <v>3.5</v>
      </c>
      <c r="H453" s="109">
        <v>0.2</v>
      </c>
      <c r="I453" s="109"/>
      <c r="J453" s="109"/>
      <c r="K453" s="98"/>
      <c r="L453" s="98">
        <v>220</v>
      </c>
      <c r="O453" s="124" t="s">
        <v>536</v>
      </c>
      <c r="P453" s="98">
        <v>32</v>
      </c>
      <c r="Q453" s="98"/>
      <c r="R453" s="98"/>
      <c r="S453" s="98">
        <v>143</v>
      </c>
      <c r="T453" s="8" t="s">
        <v>216</v>
      </c>
      <c r="U453" s="120">
        <v>18.252124999999999</v>
      </c>
      <c r="V453" s="140"/>
    </row>
    <row r="454" spans="1:22">
      <c r="A454" s="8" t="s">
        <v>170</v>
      </c>
      <c r="B454" s="109">
        <v>2.4</v>
      </c>
      <c r="C454" s="109"/>
      <c r="D454" s="109"/>
      <c r="E454" s="109">
        <v>7.4</v>
      </c>
      <c r="F454" s="109">
        <v>3.7</v>
      </c>
      <c r="G454" s="109">
        <v>8.3000000000000007</v>
      </c>
      <c r="H454" s="109"/>
      <c r="I454" s="109">
        <v>0.8</v>
      </c>
      <c r="J454" s="109"/>
      <c r="K454" s="98"/>
      <c r="L454" s="98">
        <v>8</v>
      </c>
      <c r="O454" s="124" t="s">
        <v>272</v>
      </c>
      <c r="P454" s="98">
        <v>228</v>
      </c>
      <c r="Q454" s="98"/>
      <c r="R454" s="98"/>
      <c r="S454" s="98">
        <v>132</v>
      </c>
      <c r="T454" s="8" t="s">
        <v>170</v>
      </c>
      <c r="U454" s="120">
        <v>458.805341</v>
      </c>
      <c r="V454" s="140"/>
    </row>
    <row r="455" spans="1:22">
      <c r="A455" s="8" t="s">
        <v>217</v>
      </c>
      <c r="B455" s="109">
        <v>2</v>
      </c>
      <c r="C455" s="109"/>
      <c r="D455" s="109"/>
      <c r="E455" s="109">
        <v>1.2</v>
      </c>
      <c r="F455" s="109">
        <v>1.7</v>
      </c>
      <c r="G455" s="109">
        <v>10.7</v>
      </c>
      <c r="H455" s="109">
        <v>0.5</v>
      </c>
      <c r="I455" s="109"/>
      <c r="J455" s="109"/>
      <c r="K455" s="98"/>
      <c r="L455" s="98">
        <v>729</v>
      </c>
      <c r="O455" s="124" t="s">
        <v>1154</v>
      </c>
      <c r="P455" s="98">
        <v>2440</v>
      </c>
      <c r="Q455" s="98">
        <v>852</v>
      </c>
      <c r="R455" s="98">
        <v>32</v>
      </c>
      <c r="S455" s="98">
        <v>1</v>
      </c>
      <c r="T455" s="8" t="s">
        <v>217</v>
      </c>
      <c r="U455" s="120">
        <v>55.850634999999997</v>
      </c>
      <c r="V455" s="140"/>
    </row>
    <row r="456" spans="1:22">
      <c r="A456" s="8" t="s">
        <v>171</v>
      </c>
      <c r="B456" s="109">
        <v>1.9</v>
      </c>
      <c r="C456" s="109"/>
      <c r="D456" s="109"/>
      <c r="E456" s="109">
        <v>3</v>
      </c>
      <c r="F456" s="109"/>
      <c r="G456" s="109">
        <v>5.9</v>
      </c>
      <c r="H456" s="109"/>
      <c r="I456" s="109"/>
      <c r="J456" s="109"/>
      <c r="O456" s="124" t="s">
        <v>537</v>
      </c>
      <c r="P456" s="98"/>
      <c r="Q456" s="99"/>
      <c r="R456" s="98"/>
      <c r="S456" s="98">
        <v>701</v>
      </c>
      <c r="T456" s="8" t="s">
        <v>171</v>
      </c>
      <c r="U456" s="120">
        <v>96.285318000000004</v>
      </c>
      <c r="V456" s="140"/>
    </row>
    <row r="457" spans="1:22">
      <c r="A457" s="8" t="s">
        <v>85</v>
      </c>
      <c r="B457" s="109">
        <v>1.2</v>
      </c>
      <c r="C457" s="109"/>
      <c r="D457" s="109"/>
      <c r="E457" s="109">
        <v>1.8</v>
      </c>
      <c r="F457" s="109">
        <v>0.9</v>
      </c>
      <c r="G457" s="109">
        <v>4.5</v>
      </c>
      <c r="H457" s="109"/>
      <c r="I457" s="109">
        <v>1.2</v>
      </c>
      <c r="J457" s="109"/>
      <c r="K457" s="98"/>
      <c r="L457" s="98">
        <v>727</v>
      </c>
      <c r="O457" s="124" t="s">
        <v>228</v>
      </c>
      <c r="P457" s="98">
        <v>335</v>
      </c>
      <c r="Q457" s="98">
        <v>14</v>
      </c>
      <c r="R457" s="98"/>
      <c r="S457" s="98">
        <v>844</v>
      </c>
      <c r="T457" s="8" t="s">
        <v>85</v>
      </c>
      <c r="U457" s="120">
        <v>61.871993000000003</v>
      </c>
      <c r="V457" s="140"/>
    </row>
    <row r="458" spans="1:22">
      <c r="A458" s="8" t="s">
        <v>172</v>
      </c>
      <c r="B458" s="109">
        <v>3.1</v>
      </c>
      <c r="C458" s="109"/>
      <c r="D458" s="109"/>
      <c r="E458" s="109">
        <v>8.1999999999999993</v>
      </c>
      <c r="F458" s="109"/>
      <c r="G458" s="109">
        <v>6.6</v>
      </c>
      <c r="H458" s="109"/>
      <c r="I458" s="109">
        <v>0.2</v>
      </c>
      <c r="J458" s="109"/>
      <c r="N458" s="99">
        <v>1</v>
      </c>
      <c r="O458" s="124" t="s">
        <v>1185</v>
      </c>
      <c r="P458" s="98">
        <v>142</v>
      </c>
      <c r="Q458" s="98">
        <v>242</v>
      </c>
      <c r="R458" s="98"/>
      <c r="S458" s="98">
        <v>7797</v>
      </c>
      <c r="T458" s="8" t="s">
        <v>172</v>
      </c>
      <c r="U458" s="120">
        <v>311.38178900000003</v>
      </c>
      <c r="V458" s="140"/>
    </row>
    <row r="459" spans="1:22">
      <c r="A459" s="8" t="s">
        <v>173</v>
      </c>
      <c r="B459" s="109">
        <v>1.5</v>
      </c>
      <c r="C459" s="109"/>
      <c r="D459" s="109"/>
      <c r="E459" s="109">
        <v>8.6</v>
      </c>
      <c r="F459" s="109"/>
      <c r="G459" s="109">
        <v>7.4</v>
      </c>
      <c r="H459" s="109"/>
      <c r="I459" s="109">
        <v>2</v>
      </c>
      <c r="J459" s="109">
        <v>0</v>
      </c>
      <c r="O459" s="124" t="s">
        <v>227</v>
      </c>
      <c r="P459" s="98">
        <v>10</v>
      </c>
      <c r="Q459" s="98"/>
      <c r="R459" s="98"/>
      <c r="S459" s="98">
        <v>1132</v>
      </c>
      <c r="T459" s="8" t="s">
        <v>173</v>
      </c>
      <c r="U459" s="120">
        <v>104.049286</v>
      </c>
      <c r="V459" s="140"/>
    </row>
    <row r="460" spans="1:22">
      <c r="A460" s="8" t="s">
        <v>174</v>
      </c>
      <c r="B460" s="109">
        <v>0.2</v>
      </c>
      <c r="C460" s="109"/>
      <c r="D460" s="109"/>
      <c r="E460" s="109"/>
      <c r="F460" s="109"/>
      <c r="G460" s="109">
        <v>1.6</v>
      </c>
      <c r="H460" s="109"/>
      <c r="I460" s="109"/>
      <c r="J460" s="109"/>
      <c r="O460" s="124" t="s">
        <v>538</v>
      </c>
      <c r="P460" s="98">
        <v>97</v>
      </c>
      <c r="Q460" s="98"/>
      <c r="R460" s="98"/>
      <c r="S460" s="98">
        <v>26</v>
      </c>
      <c r="T460" s="8" t="s">
        <v>174</v>
      </c>
      <c r="U460" s="120">
        <v>10.920458999999999</v>
      </c>
      <c r="V460" s="140"/>
    </row>
    <row r="461" spans="1:22">
      <c r="A461" s="8" t="s">
        <v>175</v>
      </c>
      <c r="B461" s="109"/>
      <c r="C461" s="109"/>
      <c r="D461" s="109"/>
      <c r="E461" s="109"/>
      <c r="F461" s="109"/>
      <c r="G461" s="109">
        <v>2.2000000000000002</v>
      </c>
      <c r="H461" s="109"/>
      <c r="I461" s="109"/>
      <c r="J461" s="109"/>
      <c r="O461" s="125" t="s">
        <v>1141</v>
      </c>
      <c r="P461" s="98"/>
      <c r="Q461" s="98">
        <v>15</v>
      </c>
      <c r="R461" s="98"/>
      <c r="S461" s="98">
        <v>161</v>
      </c>
      <c r="T461" s="8" t="s">
        <v>175</v>
      </c>
      <c r="U461" s="120">
        <v>4.0563139999999995</v>
      </c>
      <c r="V461" s="140"/>
    </row>
    <row r="462" spans="1:22">
      <c r="A462" s="8" t="s">
        <v>176</v>
      </c>
      <c r="B462" s="109">
        <v>1.5</v>
      </c>
      <c r="C462" s="109"/>
      <c r="D462" s="109"/>
      <c r="E462" s="109">
        <v>6.8</v>
      </c>
      <c r="F462" s="109">
        <v>1.6</v>
      </c>
      <c r="G462" s="109">
        <v>6.5</v>
      </c>
      <c r="H462" s="109"/>
      <c r="I462" s="109">
        <v>1.5</v>
      </c>
      <c r="J462" s="109">
        <v>0</v>
      </c>
      <c r="K462" s="98"/>
      <c r="L462" s="98">
        <v>1</v>
      </c>
      <c r="O462" s="124" t="s">
        <v>1186</v>
      </c>
      <c r="P462" s="98">
        <v>4</v>
      </c>
      <c r="Q462" s="99"/>
      <c r="R462" s="98"/>
      <c r="S462" s="98">
        <v>30</v>
      </c>
      <c r="T462" s="8" t="s">
        <v>176</v>
      </c>
      <c r="U462" s="120">
        <v>93.828132999999994</v>
      </c>
      <c r="V462" s="140"/>
    </row>
    <row r="463" spans="1:22">
      <c r="A463" s="8" t="s">
        <v>177</v>
      </c>
      <c r="B463" s="109">
        <v>2.8</v>
      </c>
      <c r="C463" s="109"/>
      <c r="D463" s="109"/>
      <c r="E463" s="109">
        <v>0.6</v>
      </c>
      <c r="F463" s="109"/>
      <c r="G463" s="109">
        <v>2.8</v>
      </c>
      <c r="H463" s="109"/>
      <c r="I463" s="109"/>
      <c r="J463" s="109"/>
      <c r="O463" s="124" t="s">
        <v>1187</v>
      </c>
      <c r="P463" s="98">
        <v>41</v>
      </c>
      <c r="Q463" s="98">
        <v>1</v>
      </c>
      <c r="R463" s="98"/>
      <c r="S463" s="98">
        <v>140</v>
      </c>
      <c r="T463" s="8" t="s">
        <v>177</v>
      </c>
      <c r="U463" s="120">
        <v>82.465190000000007</v>
      </c>
      <c r="V463" s="140"/>
    </row>
    <row r="464" spans="1:22">
      <c r="A464" s="8" t="s">
        <v>86</v>
      </c>
      <c r="B464" s="109">
        <v>3.3</v>
      </c>
      <c r="C464" s="109"/>
      <c r="D464" s="109"/>
      <c r="E464" s="109">
        <v>2.5</v>
      </c>
      <c r="F464" s="109">
        <v>0</v>
      </c>
      <c r="G464" s="109">
        <v>0.8</v>
      </c>
      <c r="H464" s="109"/>
      <c r="I464" s="109">
        <v>0.5</v>
      </c>
      <c r="J464" s="109"/>
      <c r="K464" s="98"/>
      <c r="L464" s="98">
        <v>856</v>
      </c>
      <c r="O464" s="124" t="s">
        <v>558</v>
      </c>
      <c r="P464" s="98">
        <v>481</v>
      </c>
      <c r="Q464" s="98">
        <v>33</v>
      </c>
      <c r="R464" s="98"/>
      <c r="S464" s="98">
        <v>2581</v>
      </c>
      <c r="T464" s="8" t="s">
        <v>86</v>
      </c>
      <c r="U464" s="120">
        <v>148.732586</v>
      </c>
      <c r="V464" s="140"/>
    </row>
    <row r="465" spans="1:22">
      <c r="A465" s="8" t="s">
        <v>87</v>
      </c>
      <c r="B465" s="109">
        <v>2.8</v>
      </c>
      <c r="C465" s="109"/>
      <c r="D465" s="109">
        <v>19.5</v>
      </c>
      <c r="E465" s="109">
        <v>1.9</v>
      </c>
      <c r="F465" s="109">
        <v>0.3</v>
      </c>
      <c r="G465" s="109">
        <v>1.8</v>
      </c>
      <c r="H465" s="109"/>
      <c r="I465" s="109">
        <v>1.3</v>
      </c>
      <c r="J465" s="109"/>
      <c r="K465" s="98"/>
      <c r="L465" s="98">
        <v>1209</v>
      </c>
      <c r="O465" s="124" t="s">
        <v>1201</v>
      </c>
      <c r="P465" s="98">
        <v>5</v>
      </c>
      <c r="Q465" s="98"/>
      <c r="R465" s="98"/>
      <c r="S465" s="98"/>
      <c r="T465" s="8" t="s">
        <v>87</v>
      </c>
      <c r="U465" s="120">
        <v>266.74181299999998</v>
      </c>
      <c r="V465" s="140"/>
    </row>
    <row r="466" spans="1:22">
      <c r="A466" s="8" t="s">
        <v>88</v>
      </c>
      <c r="B466" s="109">
        <v>2.4</v>
      </c>
      <c r="C466" s="109"/>
      <c r="D466" s="109"/>
      <c r="E466" s="109">
        <v>4</v>
      </c>
      <c r="F466" s="109"/>
      <c r="G466" s="109">
        <v>2.2999999999999998</v>
      </c>
      <c r="H466" s="109"/>
      <c r="I466" s="109">
        <v>0</v>
      </c>
      <c r="J466" s="109"/>
      <c r="K466" s="98"/>
      <c r="L466" s="98">
        <v>345</v>
      </c>
      <c r="O466" s="124" t="s">
        <v>1155</v>
      </c>
      <c r="P466" s="98">
        <v>52</v>
      </c>
      <c r="Q466" s="98"/>
      <c r="R466" s="98">
        <v>2</v>
      </c>
      <c r="S466" s="98"/>
      <c r="T466" s="8" t="s">
        <v>88</v>
      </c>
      <c r="U466" s="120">
        <v>55.114178000000003</v>
      </c>
      <c r="V466" s="140"/>
    </row>
    <row r="467" spans="1:22">
      <c r="A467" s="8" t="s">
        <v>994</v>
      </c>
      <c r="B467" s="109">
        <v>4.8</v>
      </c>
      <c r="C467" s="109">
        <v>0</v>
      </c>
      <c r="D467" s="109"/>
      <c r="E467" s="109">
        <v>2.5</v>
      </c>
      <c r="F467" s="109">
        <v>5.0999999999999996</v>
      </c>
      <c r="G467" s="109">
        <v>4.5</v>
      </c>
      <c r="H467" s="109"/>
      <c r="I467" s="109">
        <v>0.3</v>
      </c>
      <c r="J467" s="109">
        <v>0.3</v>
      </c>
      <c r="K467" s="98"/>
      <c r="L467" s="98">
        <v>2088</v>
      </c>
      <c r="O467" s="125" t="s">
        <v>1156</v>
      </c>
      <c r="P467" s="98">
        <v>4</v>
      </c>
      <c r="Q467" s="98">
        <v>44</v>
      </c>
      <c r="R467" s="98"/>
      <c r="S467" s="98">
        <v>2</v>
      </c>
      <c r="T467" s="8" t="s">
        <v>994</v>
      </c>
      <c r="U467" s="120">
        <v>207.07459700000001</v>
      </c>
      <c r="V467" s="140"/>
    </row>
    <row r="468" spans="1:22">
      <c r="A468" s="8" t="s">
        <v>178</v>
      </c>
      <c r="B468" s="109">
        <v>0.9</v>
      </c>
      <c r="C468" s="109"/>
      <c r="D468" s="109"/>
      <c r="E468" s="109">
        <v>3.9</v>
      </c>
      <c r="F468" s="109">
        <v>0.9</v>
      </c>
      <c r="G468" s="109">
        <v>5.7</v>
      </c>
      <c r="H468" s="109"/>
      <c r="I468" s="109"/>
      <c r="J468" s="109"/>
      <c r="K468" s="98"/>
      <c r="L468" s="98">
        <v>68</v>
      </c>
      <c r="O468" s="124" t="s">
        <v>697</v>
      </c>
      <c r="P468" s="98">
        <v>72</v>
      </c>
      <c r="Q468" s="98"/>
      <c r="R468" s="98"/>
      <c r="S468" s="98">
        <v>1</v>
      </c>
      <c r="T468" s="8" t="s">
        <v>178</v>
      </c>
      <c r="U468" s="120">
        <v>104.35379499999999</v>
      </c>
      <c r="V468" s="140"/>
    </row>
    <row r="469" spans="1:22">
      <c r="A469" s="8" t="s">
        <v>1035</v>
      </c>
      <c r="B469" s="109">
        <v>2.2999999999999998</v>
      </c>
      <c r="C469" s="109">
        <v>0</v>
      </c>
      <c r="D469" s="109"/>
      <c r="E469" s="109">
        <v>0.2</v>
      </c>
      <c r="F469" s="109">
        <v>3.7</v>
      </c>
      <c r="G469" s="109">
        <v>10.199999999999999</v>
      </c>
      <c r="H469" s="109">
        <v>1.4</v>
      </c>
      <c r="I469" s="109"/>
      <c r="J469" s="109"/>
      <c r="K469" s="98"/>
      <c r="L469" s="98">
        <v>678</v>
      </c>
      <c r="O469" s="125" t="s">
        <v>1158</v>
      </c>
      <c r="P469" s="98"/>
      <c r="Q469" s="99">
        <v>5</v>
      </c>
      <c r="R469" s="98"/>
      <c r="S469" s="98"/>
      <c r="T469" s="8" t="s">
        <v>1035</v>
      </c>
      <c r="U469" s="120">
        <v>55.749487000000002</v>
      </c>
      <c r="V469" s="140"/>
    </row>
    <row r="470" spans="1:22">
      <c r="A470" s="8" t="s">
        <v>89</v>
      </c>
      <c r="B470" s="109">
        <v>0.7</v>
      </c>
      <c r="C470" s="109"/>
      <c r="D470" s="109">
        <v>3.3</v>
      </c>
      <c r="E470" s="109">
        <v>5.4</v>
      </c>
      <c r="F470" s="109">
        <v>0.6</v>
      </c>
      <c r="G470" s="109">
        <v>1.4</v>
      </c>
      <c r="H470" s="109"/>
      <c r="I470" s="109">
        <v>2.1</v>
      </c>
      <c r="J470" s="109">
        <v>0</v>
      </c>
      <c r="K470" s="98"/>
      <c r="L470" s="98">
        <v>2104</v>
      </c>
      <c r="O470" s="124" t="s">
        <v>1157</v>
      </c>
      <c r="P470" s="98">
        <v>42</v>
      </c>
      <c r="Q470" s="99"/>
      <c r="R470" s="98">
        <v>10</v>
      </c>
      <c r="S470" s="98"/>
      <c r="T470" s="8" t="s">
        <v>89</v>
      </c>
      <c r="U470" s="120">
        <v>122.136246</v>
      </c>
      <c r="V470" s="140"/>
    </row>
    <row r="471" spans="1:22">
      <c r="A471" s="8" t="s">
        <v>90</v>
      </c>
      <c r="B471" s="109">
        <v>0.6</v>
      </c>
      <c r="C471" s="109"/>
      <c r="D471" s="109"/>
      <c r="E471" s="109">
        <v>22.1</v>
      </c>
      <c r="F471" s="109">
        <v>1.5</v>
      </c>
      <c r="G471" s="109">
        <v>3</v>
      </c>
      <c r="H471" s="109"/>
      <c r="I471" s="109">
        <v>0.1</v>
      </c>
      <c r="J471" s="109"/>
      <c r="K471" s="98"/>
      <c r="L471" s="98">
        <v>821</v>
      </c>
      <c r="O471" s="124" t="s">
        <v>273</v>
      </c>
      <c r="P471" s="98">
        <v>15</v>
      </c>
      <c r="Q471" s="99"/>
      <c r="R471" s="98"/>
      <c r="S471" s="98"/>
      <c r="T471" s="8" t="s">
        <v>90</v>
      </c>
      <c r="U471" s="120">
        <v>252.31789500000002</v>
      </c>
      <c r="V471" s="140"/>
    </row>
    <row r="472" spans="1:22">
      <c r="A472" s="8" t="s">
        <v>950</v>
      </c>
      <c r="B472" s="109">
        <v>0.2</v>
      </c>
      <c r="C472" s="109"/>
      <c r="D472" s="109"/>
      <c r="E472" s="109">
        <v>1.2</v>
      </c>
      <c r="F472" s="109">
        <v>2.7</v>
      </c>
      <c r="G472" s="109">
        <v>3.5</v>
      </c>
      <c r="H472" s="109">
        <v>0.3</v>
      </c>
      <c r="I472" s="109">
        <v>0.9</v>
      </c>
      <c r="J472" s="109"/>
      <c r="K472" s="98"/>
      <c r="L472" s="98">
        <v>2909</v>
      </c>
      <c r="O472" s="129" t="s">
        <v>560</v>
      </c>
      <c r="P472" s="98">
        <v>174</v>
      </c>
      <c r="Q472" s="99"/>
      <c r="R472" s="98"/>
      <c r="S472" s="98">
        <v>247</v>
      </c>
      <c r="T472" s="8" t="s">
        <v>950</v>
      </c>
      <c r="U472" s="120">
        <v>346.73424</v>
      </c>
      <c r="V472" s="140"/>
    </row>
    <row r="473" spans="1:22">
      <c r="A473" s="8" t="s">
        <v>219</v>
      </c>
      <c r="B473" s="109">
        <v>3.3</v>
      </c>
      <c r="C473" s="109"/>
      <c r="D473" s="109"/>
      <c r="E473" s="109">
        <v>3</v>
      </c>
      <c r="F473" s="109">
        <v>3.7</v>
      </c>
      <c r="G473" s="109">
        <v>9.5</v>
      </c>
      <c r="H473" s="109">
        <v>0.9</v>
      </c>
      <c r="I473" s="109">
        <v>1.4</v>
      </c>
      <c r="J473" s="109"/>
      <c r="K473" s="98"/>
      <c r="L473" s="98">
        <v>183</v>
      </c>
      <c r="O473" s="98"/>
      <c r="R473" s="98"/>
      <c r="T473" s="8" t="s">
        <v>219</v>
      </c>
      <c r="U473" s="120">
        <v>43.611459000000004</v>
      </c>
      <c r="V473" s="140"/>
    </row>
    <row r="474" spans="1:22">
      <c r="A474" s="8" t="s">
        <v>951</v>
      </c>
      <c r="B474" s="109">
        <v>1.7</v>
      </c>
      <c r="C474" s="109"/>
      <c r="D474" s="109"/>
      <c r="E474" s="109">
        <v>1</v>
      </c>
      <c r="F474" s="109">
        <v>5.5</v>
      </c>
      <c r="G474" s="109">
        <v>5.6</v>
      </c>
      <c r="H474" s="109"/>
      <c r="I474" s="109">
        <v>0.1</v>
      </c>
      <c r="J474" s="109"/>
      <c r="K474" s="98"/>
      <c r="L474" s="98">
        <v>220</v>
      </c>
      <c r="O474" s="98"/>
      <c r="T474" s="8" t="s">
        <v>951</v>
      </c>
      <c r="U474" s="120">
        <v>208.40696200000002</v>
      </c>
      <c r="V474" s="140"/>
    </row>
    <row r="475" spans="1:22">
      <c r="A475" s="8" t="s">
        <v>91</v>
      </c>
      <c r="B475" s="109">
        <v>0.6</v>
      </c>
      <c r="C475" s="109"/>
      <c r="D475" s="109"/>
      <c r="E475" s="109">
        <v>6.6</v>
      </c>
      <c r="F475" s="109">
        <v>2.1</v>
      </c>
      <c r="G475" s="109">
        <v>3.6</v>
      </c>
      <c r="H475" s="109"/>
      <c r="I475" s="109"/>
      <c r="J475" s="109"/>
      <c r="K475" s="98"/>
      <c r="L475" s="98">
        <v>158</v>
      </c>
      <c r="O475" s="98"/>
      <c r="R475" s="98"/>
      <c r="T475" s="8" t="s">
        <v>91</v>
      </c>
      <c r="U475" s="120">
        <v>514.93561299999999</v>
      </c>
      <c r="V475" s="140"/>
    </row>
    <row r="476" spans="1:22">
      <c r="A476" s="8" t="s">
        <v>179</v>
      </c>
      <c r="B476" s="109">
        <v>2.7</v>
      </c>
      <c r="C476" s="109"/>
      <c r="D476" s="109"/>
      <c r="E476" s="109">
        <v>1</v>
      </c>
      <c r="F476" s="109"/>
      <c r="G476" s="109">
        <v>5.8</v>
      </c>
      <c r="H476" s="109"/>
      <c r="I476" s="109"/>
      <c r="J476" s="109"/>
      <c r="O476" s="98"/>
      <c r="R476" s="98"/>
      <c r="T476" s="8" t="s">
        <v>179</v>
      </c>
      <c r="U476" s="120">
        <v>45.165638999999999</v>
      </c>
      <c r="V476" s="140"/>
    </row>
    <row r="477" spans="1:22">
      <c r="A477" s="8" t="s">
        <v>92</v>
      </c>
      <c r="B477" s="109">
        <v>1.4</v>
      </c>
      <c r="C477" s="109"/>
      <c r="D477" s="109"/>
      <c r="E477" s="109">
        <v>12.7</v>
      </c>
      <c r="F477" s="109">
        <v>0.8</v>
      </c>
      <c r="G477" s="109">
        <v>4.5999999999999996</v>
      </c>
      <c r="H477" s="109"/>
      <c r="I477" s="109">
        <v>0</v>
      </c>
      <c r="J477" s="109"/>
      <c r="K477" s="98">
        <v>212</v>
      </c>
      <c r="L477" s="98">
        <v>4794</v>
      </c>
      <c r="O477" s="98"/>
      <c r="T477" s="8" t="s">
        <v>92</v>
      </c>
      <c r="U477" s="120">
        <v>318.50729900000005</v>
      </c>
      <c r="V477" s="140"/>
    </row>
    <row r="478" spans="1:22">
      <c r="A478" s="8" t="s">
        <v>93</v>
      </c>
      <c r="B478" s="109">
        <v>1.9</v>
      </c>
      <c r="C478" s="109"/>
      <c r="D478" s="109"/>
      <c r="E478" s="109">
        <v>5.9</v>
      </c>
      <c r="F478" s="109">
        <v>0</v>
      </c>
      <c r="G478" s="109">
        <v>0.5</v>
      </c>
      <c r="H478" s="109"/>
      <c r="I478" s="109"/>
      <c r="J478" s="109"/>
      <c r="K478" s="98"/>
      <c r="L478" s="98">
        <v>1886</v>
      </c>
      <c r="M478" s="99">
        <v>532</v>
      </c>
      <c r="O478" s="98"/>
      <c r="S478" s="98"/>
      <c r="T478" s="8" t="s">
        <v>93</v>
      </c>
      <c r="U478" s="120">
        <v>282.71650800000003</v>
      </c>
      <c r="V478" s="140"/>
    </row>
    <row r="479" spans="1:22">
      <c r="A479" s="8" t="s">
        <v>94</v>
      </c>
      <c r="B479" s="109">
        <v>1.3</v>
      </c>
      <c r="C479" s="109"/>
      <c r="D479" s="109"/>
      <c r="E479" s="109">
        <v>11.7</v>
      </c>
      <c r="F479" s="109">
        <v>0</v>
      </c>
      <c r="G479" s="109">
        <v>14.1</v>
      </c>
      <c r="H479" s="109"/>
      <c r="I479" s="109">
        <v>0.3</v>
      </c>
      <c r="J479" s="109">
        <v>0</v>
      </c>
      <c r="K479" s="98"/>
      <c r="L479" s="98">
        <v>3026</v>
      </c>
      <c r="O479" s="98"/>
      <c r="S479" s="98"/>
      <c r="T479" s="8" t="s">
        <v>94</v>
      </c>
      <c r="U479" s="120">
        <v>257.91455299999996</v>
      </c>
      <c r="V479" s="140"/>
    </row>
    <row r="480" spans="1:22">
      <c r="A480" s="8" t="s">
        <v>95</v>
      </c>
      <c r="B480" s="109">
        <v>2.9</v>
      </c>
      <c r="C480" s="109"/>
      <c r="D480" s="109"/>
      <c r="E480" s="109">
        <v>9.6</v>
      </c>
      <c r="F480" s="109">
        <v>1</v>
      </c>
      <c r="G480" s="109">
        <v>1.4</v>
      </c>
      <c r="H480" s="109"/>
      <c r="I480" s="109"/>
      <c r="J480" s="109"/>
      <c r="K480" s="98"/>
      <c r="L480" s="98">
        <v>816</v>
      </c>
      <c r="O480" s="98"/>
      <c r="T480" s="8" t="s">
        <v>95</v>
      </c>
      <c r="U480" s="120">
        <v>137.43138500000001</v>
      </c>
      <c r="V480" s="140"/>
    </row>
    <row r="481" spans="1:22">
      <c r="A481" s="8" t="s">
        <v>1036</v>
      </c>
      <c r="B481" s="109">
        <v>3.5</v>
      </c>
      <c r="C481" s="109"/>
      <c r="D481" s="109"/>
      <c r="E481" s="109"/>
      <c r="F481" s="109"/>
      <c r="G481" s="109">
        <v>2.5</v>
      </c>
      <c r="H481" s="109"/>
      <c r="I481" s="109"/>
      <c r="J481" s="109"/>
      <c r="O481" s="98"/>
      <c r="T481" s="8" t="s">
        <v>1036</v>
      </c>
      <c r="U481" s="120">
        <v>84.090506999999988</v>
      </c>
      <c r="V481" s="140"/>
    </row>
    <row r="482" spans="1:22">
      <c r="A482" s="8" t="s">
        <v>96</v>
      </c>
      <c r="B482" s="109">
        <v>0.1</v>
      </c>
      <c r="C482" s="109"/>
      <c r="D482" s="109"/>
      <c r="E482" s="109">
        <v>4.7</v>
      </c>
      <c r="F482" s="109">
        <v>0.1</v>
      </c>
      <c r="G482" s="109">
        <v>3.4</v>
      </c>
      <c r="H482" s="109"/>
      <c r="I482" s="109"/>
      <c r="J482" s="109"/>
      <c r="K482" s="98"/>
      <c r="L482" s="98">
        <v>143</v>
      </c>
      <c r="O482" s="98"/>
      <c r="T482" s="8" t="s">
        <v>96</v>
      </c>
      <c r="U482" s="120">
        <v>19.793296999999999</v>
      </c>
      <c r="V482" s="140"/>
    </row>
    <row r="483" spans="1:22">
      <c r="A483" s="8" t="s">
        <v>181</v>
      </c>
      <c r="B483" s="109">
        <v>1.4</v>
      </c>
      <c r="C483" s="109"/>
      <c r="D483" s="109"/>
      <c r="E483" s="109">
        <v>2.8</v>
      </c>
      <c r="F483" s="109"/>
      <c r="G483" s="109">
        <v>8.8000000000000007</v>
      </c>
      <c r="H483" s="109"/>
      <c r="I483" s="109">
        <v>0.4</v>
      </c>
      <c r="J483" s="109">
        <v>0.8</v>
      </c>
      <c r="K483" s="98"/>
      <c r="L483" s="98">
        <v>5</v>
      </c>
      <c r="O483" s="98"/>
      <c r="T483" s="8" t="s">
        <v>181</v>
      </c>
      <c r="U483" s="120">
        <v>212.41388199999997</v>
      </c>
      <c r="V483" s="140"/>
    </row>
    <row r="484" spans="1:22">
      <c r="A484" s="8" t="s">
        <v>1037</v>
      </c>
      <c r="B484" s="109">
        <v>4.0999999999999996</v>
      </c>
      <c r="C484" s="109"/>
      <c r="D484" s="109"/>
      <c r="E484" s="109">
        <v>2.8</v>
      </c>
      <c r="F484" s="109">
        <v>3.5</v>
      </c>
      <c r="G484" s="109">
        <v>1.8</v>
      </c>
      <c r="H484" s="109"/>
      <c r="I484" s="109"/>
      <c r="J484" s="109">
        <v>0.8</v>
      </c>
      <c r="K484" s="98"/>
      <c r="L484" s="98">
        <v>491</v>
      </c>
      <c r="O484" s="98"/>
      <c r="T484" s="8" t="s">
        <v>1037</v>
      </c>
      <c r="U484" s="120">
        <v>36.510304999999995</v>
      </c>
      <c r="V484" s="140"/>
    </row>
    <row r="485" spans="1:22">
      <c r="A485" s="8" t="s">
        <v>97</v>
      </c>
      <c r="B485" s="109">
        <v>2.5</v>
      </c>
      <c r="C485" s="109"/>
      <c r="D485" s="109"/>
      <c r="E485" s="109"/>
      <c r="F485" s="109">
        <v>2.7</v>
      </c>
      <c r="G485" s="109">
        <v>0.1</v>
      </c>
      <c r="H485" s="109"/>
      <c r="I485" s="109"/>
      <c r="J485" s="109"/>
      <c r="K485" s="98"/>
      <c r="L485" s="98">
        <v>44</v>
      </c>
      <c r="O485" s="98"/>
      <c r="T485" s="8" t="s">
        <v>97</v>
      </c>
      <c r="U485" s="120">
        <v>9.7425369999999987</v>
      </c>
      <c r="V485" s="140"/>
    </row>
    <row r="486" spans="1:22">
      <c r="A486" s="8" t="s">
        <v>98</v>
      </c>
      <c r="B486" s="109">
        <v>2.1</v>
      </c>
      <c r="C486" s="109"/>
      <c r="D486" s="109"/>
      <c r="E486" s="109">
        <v>4.0999999999999996</v>
      </c>
      <c r="F486" s="109">
        <v>0.2</v>
      </c>
      <c r="G486" s="109">
        <v>1.1000000000000001</v>
      </c>
      <c r="H486" s="109"/>
      <c r="I486" s="109"/>
      <c r="J486" s="109"/>
      <c r="K486" s="98"/>
      <c r="L486" s="98">
        <v>719</v>
      </c>
      <c r="O486" s="98"/>
      <c r="T486" s="8" t="s">
        <v>98</v>
      </c>
      <c r="U486" s="120">
        <v>74.040687000000005</v>
      </c>
      <c r="V486" s="140"/>
    </row>
    <row r="487" spans="1:22">
      <c r="A487" s="8" t="s">
        <v>99</v>
      </c>
      <c r="B487" s="109">
        <v>0.4</v>
      </c>
      <c r="C487" s="109"/>
      <c r="D487" s="109"/>
      <c r="E487" s="109">
        <v>9.6999999999999993</v>
      </c>
      <c r="F487" s="109">
        <v>0.2</v>
      </c>
      <c r="G487" s="109">
        <v>1.6</v>
      </c>
      <c r="H487" s="109"/>
      <c r="I487" s="109"/>
      <c r="J487" s="109"/>
      <c r="K487" s="98"/>
      <c r="L487" s="98">
        <v>1101</v>
      </c>
      <c r="O487" s="98"/>
      <c r="T487" s="8" t="s">
        <v>99</v>
      </c>
      <c r="U487" s="120">
        <v>118.44573600000001</v>
      </c>
      <c r="V487" s="140"/>
    </row>
    <row r="488" spans="1:22">
      <c r="A488" s="8" t="s">
        <v>957</v>
      </c>
      <c r="B488" s="109">
        <v>1.8</v>
      </c>
      <c r="C488" s="109"/>
      <c r="D488" s="109"/>
      <c r="E488" s="109">
        <v>6.4</v>
      </c>
      <c r="F488" s="109"/>
      <c r="G488" s="109">
        <v>1.7</v>
      </c>
      <c r="H488" s="109"/>
      <c r="I488" s="109">
        <v>1.4</v>
      </c>
      <c r="J488" s="109"/>
      <c r="K488" s="98"/>
      <c r="L488" s="98">
        <v>842</v>
      </c>
      <c r="O488" s="98"/>
      <c r="T488" s="8" t="s">
        <v>957</v>
      </c>
      <c r="U488" s="120">
        <v>156.382949</v>
      </c>
      <c r="V488" s="140"/>
    </row>
    <row r="489" spans="1:22">
      <c r="A489" s="8" t="s">
        <v>220</v>
      </c>
      <c r="B489" s="109">
        <v>1.5</v>
      </c>
      <c r="C489" s="109"/>
      <c r="D489" s="109"/>
      <c r="E489" s="109">
        <v>6.8</v>
      </c>
      <c r="F489" s="109">
        <v>2.1</v>
      </c>
      <c r="G489" s="109">
        <v>11.2</v>
      </c>
      <c r="H489" s="109">
        <v>0.4</v>
      </c>
      <c r="I489" s="109">
        <v>1.2</v>
      </c>
      <c r="J489" s="109"/>
      <c r="K489" s="98"/>
      <c r="L489" s="98">
        <v>1671</v>
      </c>
      <c r="O489" s="98"/>
      <c r="T489" s="8" t="s">
        <v>220</v>
      </c>
      <c r="U489" s="120">
        <v>137.349504</v>
      </c>
      <c r="V489" s="140"/>
    </row>
    <row r="490" spans="1:22">
      <c r="A490" s="8" t="s">
        <v>182</v>
      </c>
      <c r="B490" s="109">
        <v>1</v>
      </c>
      <c r="C490" s="109"/>
      <c r="D490" s="109"/>
      <c r="E490" s="109">
        <v>6.6</v>
      </c>
      <c r="F490" s="109">
        <v>3.6</v>
      </c>
      <c r="G490" s="109">
        <v>6.8</v>
      </c>
      <c r="H490" s="109"/>
      <c r="I490" s="109">
        <v>0</v>
      </c>
      <c r="J490" s="109">
        <v>0</v>
      </c>
      <c r="O490" s="98"/>
      <c r="T490" s="8" t="s">
        <v>182</v>
      </c>
      <c r="U490" s="120">
        <v>161.975416</v>
      </c>
      <c r="V490" s="140"/>
    </row>
    <row r="491" spans="1:22">
      <c r="A491" s="8" t="s">
        <v>183</v>
      </c>
      <c r="B491" s="109">
        <v>3.7</v>
      </c>
      <c r="C491" s="109"/>
      <c r="D491" s="109"/>
      <c r="E491" s="109">
        <v>2.4</v>
      </c>
      <c r="F491" s="109"/>
      <c r="G491" s="109">
        <v>7</v>
      </c>
      <c r="H491" s="109"/>
      <c r="I491" s="109"/>
      <c r="J491" s="109"/>
      <c r="O491" s="98"/>
      <c r="T491" s="8" t="s">
        <v>183</v>
      </c>
      <c r="U491" s="120">
        <v>97.061824000000001</v>
      </c>
      <c r="V491" s="140"/>
    </row>
    <row r="492" spans="1:22">
      <c r="A492" s="8" t="s">
        <v>184</v>
      </c>
      <c r="B492" s="109">
        <v>0.9</v>
      </c>
      <c r="C492" s="109"/>
      <c r="D492" s="109"/>
      <c r="E492" s="109">
        <v>6</v>
      </c>
      <c r="F492" s="109">
        <v>2.9</v>
      </c>
      <c r="G492" s="109">
        <v>4.2</v>
      </c>
      <c r="H492" s="109">
        <v>0</v>
      </c>
      <c r="I492" s="109"/>
      <c r="J492" s="109"/>
      <c r="K492" s="98"/>
      <c r="L492" s="98">
        <v>2</v>
      </c>
      <c r="O492" s="98"/>
      <c r="T492" s="8" t="s">
        <v>184</v>
      </c>
      <c r="U492" s="120">
        <v>261.57874800000002</v>
      </c>
      <c r="V492" s="140"/>
    </row>
    <row r="493" spans="1:22">
      <c r="A493" s="8" t="s">
        <v>952</v>
      </c>
      <c r="B493" s="109">
        <v>3.9</v>
      </c>
      <c r="C493" s="109">
        <v>0</v>
      </c>
      <c r="D493" s="109"/>
      <c r="E493" s="109">
        <v>3.3</v>
      </c>
      <c r="F493" s="109">
        <v>12.5</v>
      </c>
      <c r="G493" s="109">
        <v>10.199999999999999</v>
      </c>
      <c r="H493" s="109">
        <v>1.6</v>
      </c>
      <c r="I493" s="109">
        <v>0.4</v>
      </c>
      <c r="J493" s="109">
        <v>0.1</v>
      </c>
      <c r="K493" s="98"/>
      <c r="L493" s="98">
        <v>5575</v>
      </c>
      <c r="O493" s="98"/>
      <c r="T493" s="8" t="s">
        <v>952</v>
      </c>
      <c r="U493" s="120">
        <v>183.73841000000002</v>
      </c>
      <c r="V493" s="140"/>
    </row>
    <row r="494" spans="1:22">
      <c r="A494" s="8" t="s">
        <v>1038</v>
      </c>
      <c r="B494" s="109">
        <v>3</v>
      </c>
      <c r="C494" s="109"/>
      <c r="D494" s="109">
        <v>1.4</v>
      </c>
      <c r="E494" s="109">
        <v>5.6</v>
      </c>
      <c r="F494" s="109">
        <v>0.4</v>
      </c>
      <c r="G494" s="109">
        <v>4.4000000000000004</v>
      </c>
      <c r="H494" s="109"/>
      <c r="I494" s="109">
        <v>1.3</v>
      </c>
      <c r="J494" s="109"/>
      <c r="K494" s="98"/>
      <c r="L494" s="98">
        <v>1458</v>
      </c>
      <c r="O494" s="98"/>
      <c r="T494" s="8" t="s">
        <v>1038</v>
      </c>
      <c r="U494" s="120">
        <v>364.80399599999998</v>
      </c>
      <c r="V494" s="140"/>
    </row>
    <row r="495" spans="1:22">
      <c r="A495" s="8" t="s">
        <v>185</v>
      </c>
      <c r="B495" s="109">
        <v>1.5</v>
      </c>
      <c r="C495" s="109"/>
      <c r="D495" s="109"/>
      <c r="E495" s="109">
        <v>5.0999999999999996</v>
      </c>
      <c r="F495" s="109"/>
      <c r="G495" s="109">
        <v>6</v>
      </c>
      <c r="H495" s="109"/>
      <c r="I495" s="109">
        <v>0</v>
      </c>
      <c r="J495" s="109">
        <v>0</v>
      </c>
      <c r="O495" s="98"/>
      <c r="T495" s="8" t="s">
        <v>185</v>
      </c>
      <c r="U495" s="120">
        <v>118.135267</v>
      </c>
      <c r="V495" s="140"/>
    </row>
    <row r="496" spans="1:22">
      <c r="A496" s="8" t="s">
        <v>953</v>
      </c>
      <c r="B496" s="109">
        <v>2.8</v>
      </c>
      <c r="C496" s="109"/>
      <c r="D496" s="109"/>
      <c r="E496" s="109"/>
      <c r="F496" s="109">
        <v>4.8</v>
      </c>
      <c r="G496" s="109">
        <v>7.7</v>
      </c>
      <c r="H496" s="109">
        <v>0.5</v>
      </c>
      <c r="I496" s="109"/>
      <c r="J496" s="109"/>
      <c r="K496" s="98"/>
      <c r="L496" s="98">
        <v>309</v>
      </c>
      <c r="O496" s="98"/>
      <c r="T496" s="8" t="s">
        <v>953</v>
      </c>
      <c r="U496" s="120">
        <v>25.375170000000001</v>
      </c>
      <c r="V496" s="140"/>
    </row>
    <row r="497" spans="1:22">
      <c r="A497" s="8" t="s">
        <v>221</v>
      </c>
      <c r="B497" s="109"/>
      <c r="C497" s="109">
        <v>0</v>
      </c>
      <c r="D497" s="109">
        <v>7.3</v>
      </c>
      <c r="E497" s="109">
        <v>6.7</v>
      </c>
      <c r="F497" s="109">
        <v>0</v>
      </c>
      <c r="G497" s="109">
        <v>6.4</v>
      </c>
      <c r="H497" s="109"/>
      <c r="I497" s="109">
        <v>0.9</v>
      </c>
      <c r="J497" s="109">
        <v>1</v>
      </c>
      <c r="K497" s="98"/>
      <c r="L497" s="98">
        <v>61067</v>
      </c>
      <c r="M497" s="99">
        <v>56870</v>
      </c>
      <c r="O497" s="98"/>
      <c r="T497" s="8" t="s">
        <v>221</v>
      </c>
      <c r="U497" s="120">
        <v>5368.2677600100005</v>
      </c>
      <c r="V497" s="140"/>
    </row>
    <row r="498" spans="1:22">
      <c r="A498" s="8" t="s">
        <v>954</v>
      </c>
      <c r="B498" s="109">
        <v>0</v>
      </c>
      <c r="C498" s="109"/>
      <c r="D498" s="109"/>
      <c r="E498" s="109"/>
      <c r="F498" s="109">
        <v>1.1000000000000001</v>
      </c>
      <c r="G498" s="109">
        <v>3.9</v>
      </c>
      <c r="H498" s="109">
        <v>0.9</v>
      </c>
      <c r="I498" s="109"/>
      <c r="J498" s="109"/>
      <c r="K498" s="98"/>
      <c r="L498" s="98">
        <v>268</v>
      </c>
      <c r="O498" s="98"/>
      <c r="T498" s="8" t="s">
        <v>954</v>
      </c>
      <c r="U498" s="120">
        <v>43.078324000000002</v>
      </c>
      <c r="V498" s="140"/>
    </row>
    <row r="499" spans="1:22">
      <c r="A499" s="8" t="s">
        <v>101</v>
      </c>
      <c r="B499" s="109">
        <v>3.7</v>
      </c>
      <c r="C499" s="109"/>
      <c r="D499" s="109"/>
      <c r="E499" s="109">
        <v>6</v>
      </c>
      <c r="F499" s="109">
        <v>1.7</v>
      </c>
      <c r="G499" s="109">
        <v>2.4</v>
      </c>
      <c r="H499" s="109"/>
      <c r="I499" s="109"/>
      <c r="J499" s="109"/>
      <c r="K499" s="98"/>
      <c r="L499" s="98">
        <v>225</v>
      </c>
      <c r="O499" s="98"/>
      <c r="T499" s="8" t="s">
        <v>101</v>
      </c>
      <c r="U499" s="120">
        <v>94.999991000000009</v>
      </c>
      <c r="V499" s="140"/>
    </row>
    <row r="500" spans="1:22">
      <c r="A500" s="8" t="s">
        <v>186</v>
      </c>
      <c r="B500" s="109">
        <v>5.2</v>
      </c>
      <c r="C500" s="109"/>
      <c r="D500" s="109"/>
      <c r="E500" s="109">
        <v>1.9</v>
      </c>
      <c r="F500" s="109"/>
      <c r="G500" s="109">
        <v>3.8</v>
      </c>
      <c r="H500" s="109"/>
      <c r="I500" s="109"/>
      <c r="J500" s="109"/>
      <c r="O500" s="98"/>
      <c r="T500" s="8" t="s">
        <v>186</v>
      </c>
      <c r="U500" s="120">
        <v>33.823535999999997</v>
      </c>
      <c r="V500" s="140"/>
    </row>
    <row r="501" spans="1:22">
      <c r="A501" s="8" t="s">
        <v>222</v>
      </c>
      <c r="B501" s="109">
        <v>3.9</v>
      </c>
      <c r="C501" s="109">
        <v>0</v>
      </c>
      <c r="D501" s="109"/>
      <c r="E501" s="109">
        <v>4.3</v>
      </c>
      <c r="F501" s="109">
        <v>2.9</v>
      </c>
      <c r="G501" s="109">
        <v>27.2</v>
      </c>
      <c r="H501" s="109">
        <v>0.6</v>
      </c>
      <c r="I501" s="109"/>
      <c r="J501" s="109"/>
      <c r="K501" s="98"/>
      <c r="L501" s="98">
        <v>1056</v>
      </c>
      <c r="O501" s="98"/>
      <c r="T501" s="8" t="s">
        <v>222</v>
      </c>
      <c r="U501" s="120">
        <v>18.649781000000001</v>
      </c>
      <c r="V501" s="140"/>
    </row>
    <row r="502" spans="1:22">
      <c r="A502" s="8" t="s">
        <v>102</v>
      </c>
      <c r="B502" s="109">
        <v>3.4</v>
      </c>
      <c r="C502" s="109"/>
      <c r="D502" s="109"/>
      <c r="E502" s="109">
        <v>3.4</v>
      </c>
      <c r="F502" s="109">
        <v>0.2</v>
      </c>
      <c r="G502" s="109">
        <v>1.9</v>
      </c>
      <c r="H502" s="109"/>
      <c r="I502" s="109">
        <v>0</v>
      </c>
      <c r="J502" s="109"/>
      <c r="K502" s="98"/>
      <c r="L502" s="98">
        <v>811</v>
      </c>
      <c r="O502" s="120"/>
      <c r="T502" s="8" t="s">
        <v>102</v>
      </c>
      <c r="U502" s="120">
        <v>257.97989200000001</v>
      </c>
      <c r="V502" s="140"/>
    </row>
    <row r="503" spans="1:22">
      <c r="A503" s="8" t="s">
        <v>223</v>
      </c>
      <c r="B503" s="109">
        <v>0.3</v>
      </c>
      <c r="C503" s="109"/>
      <c r="D503" s="109"/>
      <c r="E503" s="109">
        <v>5.0999999999999996</v>
      </c>
      <c r="F503" s="109">
        <v>5.2</v>
      </c>
      <c r="G503" s="109">
        <v>3.4</v>
      </c>
      <c r="H503" s="109">
        <v>1.5</v>
      </c>
      <c r="I503" s="109">
        <v>0.6</v>
      </c>
      <c r="J503" s="109"/>
      <c r="K503" s="98"/>
      <c r="L503" s="98">
        <v>1248</v>
      </c>
      <c r="O503" s="120"/>
      <c r="T503" s="8" t="s">
        <v>223</v>
      </c>
      <c r="U503" s="120">
        <v>96.053209999999993</v>
      </c>
      <c r="V503" s="140"/>
    </row>
    <row r="504" spans="1:22">
      <c r="A504" s="8" t="s">
        <v>103</v>
      </c>
      <c r="B504" s="109">
        <v>3.8</v>
      </c>
      <c r="C504" s="109"/>
      <c r="D504" s="109">
        <v>3</v>
      </c>
      <c r="E504" s="109">
        <v>1.5</v>
      </c>
      <c r="F504" s="109">
        <v>0.3</v>
      </c>
      <c r="G504" s="109">
        <v>0.5</v>
      </c>
      <c r="H504" s="109"/>
      <c r="I504" s="109"/>
      <c r="J504" s="109"/>
      <c r="K504" s="98"/>
      <c r="L504" s="98">
        <v>2614</v>
      </c>
      <c r="O504" s="120"/>
      <c r="T504" s="8" t="s">
        <v>103</v>
      </c>
      <c r="U504" s="120">
        <v>364.02031899999997</v>
      </c>
      <c r="V504" s="140"/>
    </row>
    <row r="505" spans="1:22">
      <c r="A505" s="8" t="s">
        <v>104</v>
      </c>
      <c r="B505" s="109">
        <v>3.9</v>
      </c>
      <c r="C505" s="109"/>
      <c r="D505" s="109"/>
      <c r="E505" s="109">
        <v>1.6</v>
      </c>
      <c r="F505" s="109">
        <v>0</v>
      </c>
      <c r="G505" s="109">
        <v>0.6</v>
      </c>
      <c r="H505" s="109"/>
      <c r="I505" s="109">
        <v>0</v>
      </c>
      <c r="J505" s="109"/>
      <c r="K505" s="98"/>
      <c r="L505" s="98">
        <v>607</v>
      </c>
      <c r="O505" s="120"/>
      <c r="T505" s="8" t="s">
        <v>104</v>
      </c>
      <c r="U505" s="120">
        <v>113.646551</v>
      </c>
      <c r="V505" s="140"/>
    </row>
    <row r="506" spans="1:22">
      <c r="A506" s="8" t="s">
        <v>187</v>
      </c>
      <c r="B506" s="109">
        <v>1.3</v>
      </c>
      <c r="C506" s="109"/>
      <c r="D506" s="109"/>
      <c r="E506" s="109">
        <v>15</v>
      </c>
      <c r="F506" s="109"/>
      <c r="G506" s="109">
        <v>11.4</v>
      </c>
      <c r="H506" s="109"/>
      <c r="I506" s="109">
        <v>0.1</v>
      </c>
      <c r="J506" s="109">
        <v>0</v>
      </c>
      <c r="K506" s="98"/>
      <c r="L506" s="98">
        <v>202</v>
      </c>
      <c r="O506" s="120"/>
      <c r="T506" s="8" t="s">
        <v>187</v>
      </c>
      <c r="U506" s="120">
        <v>277.08039200000002</v>
      </c>
      <c r="V506" s="140"/>
    </row>
    <row r="507" spans="1:22">
      <c r="A507" s="8" t="s">
        <v>105</v>
      </c>
      <c r="B507" s="109">
        <v>4.5999999999999996</v>
      </c>
      <c r="C507" s="109"/>
      <c r="D507" s="109"/>
      <c r="E507" s="109">
        <v>0.9</v>
      </c>
      <c r="F507" s="109"/>
      <c r="G507" s="109">
        <v>1.5</v>
      </c>
      <c r="H507" s="109"/>
      <c r="I507" s="109"/>
      <c r="J507" s="109"/>
      <c r="K507" s="98"/>
      <c r="L507" s="98">
        <v>70</v>
      </c>
      <c r="O507" s="120"/>
      <c r="T507" s="8" t="s">
        <v>105</v>
      </c>
      <c r="U507" s="120">
        <v>106.77336200000001</v>
      </c>
      <c r="V507" s="140"/>
    </row>
    <row r="508" spans="1:22">
      <c r="A508" s="8" t="s">
        <v>106</v>
      </c>
      <c r="B508" s="109">
        <v>4.2</v>
      </c>
      <c r="C508" s="109"/>
      <c r="D508" s="109"/>
      <c r="E508" s="109">
        <v>0.9</v>
      </c>
      <c r="F508" s="109">
        <v>0.3</v>
      </c>
      <c r="G508" s="109">
        <v>2.7</v>
      </c>
      <c r="H508" s="109"/>
      <c r="I508" s="109"/>
      <c r="J508" s="109"/>
      <c r="K508" s="98"/>
      <c r="L508" s="98">
        <v>319</v>
      </c>
      <c r="O508" s="120"/>
      <c r="T508" s="8" t="s">
        <v>106</v>
      </c>
      <c r="U508" s="120">
        <v>56.007511999999998</v>
      </c>
      <c r="V508" s="140"/>
    </row>
    <row r="509" spans="1:22">
      <c r="A509" s="8" t="s">
        <v>188</v>
      </c>
      <c r="B509" s="109">
        <v>4.8</v>
      </c>
      <c r="C509" s="109"/>
      <c r="D509" s="109"/>
      <c r="E509" s="109">
        <v>4.0999999999999996</v>
      </c>
      <c r="F509" s="109"/>
      <c r="G509" s="109">
        <v>3.4</v>
      </c>
      <c r="H509" s="109"/>
      <c r="I509" s="109"/>
      <c r="J509" s="109"/>
      <c r="O509" s="120"/>
      <c r="T509" s="8" t="s">
        <v>188</v>
      </c>
      <c r="U509" s="120">
        <v>49.803779999999996</v>
      </c>
      <c r="V509" s="140"/>
    </row>
    <row r="510" spans="1:22">
      <c r="A510" s="8" t="s">
        <v>189</v>
      </c>
      <c r="B510" s="109">
        <v>2.6</v>
      </c>
      <c r="C510" s="109"/>
      <c r="D510" s="109"/>
      <c r="E510" s="109"/>
      <c r="F510" s="109"/>
      <c r="G510" s="109">
        <v>3.1</v>
      </c>
      <c r="H510" s="109"/>
      <c r="I510" s="109"/>
      <c r="J510" s="109"/>
      <c r="O510" s="120"/>
      <c r="T510" s="8" t="s">
        <v>189</v>
      </c>
      <c r="U510" s="120">
        <v>17.211910999999997</v>
      </c>
      <c r="V510" s="140"/>
    </row>
    <row r="511" spans="1:22">
      <c r="A511" s="8" t="s">
        <v>190</v>
      </c>
      <c r="B511" s="109">
        <v>2.5</v>
      </c>
      <c r="C511" s="109"/>
      <c r="D511" s="109"/>
      <c r="E511" s="109">
        <v>4.4000000000000004</v>
      </c>
      <c r="F511" s="109"/>
      <c r="G511" s="109">
        <v>1.8</v>
      </c>
      <c r="H511" s="109"/>
      <c r="I511" s="109"/>
      <c r="J511" s="109"/>
      <c r="K511" s="98"/>
      <c r="L511" s="98">
        <v>23</v>
      </c>
      <c r="O511" s="120"/>
      <c r="T511" s="8" t="s">
        <v>190</v>
      </c>
      <c r="U511" s="120">
        <v>167.905305</v>
      </c>
      <c r="V511" s="140"/>
    </row>
    <row r="512" spans="1:22">
      <c r="A512" s="8" t="s">
        <v>107</v>
      </c>
      <c r="B512" s="109">
        <v>1.2</v>
      </c>
      <c r="C512" s="109"/>
      <c r="D512" s="109"/>
      <c r="E512" s="109">
        <v>7.8</v>
      </c>
      <c r="F512" s="109">
        <v>0.1</v>
      </c>
      <c r="G512" s="109">
        <v>1.7</v>
      </c>
      <c r="H512" s="109"/>
      <c r="I512" s="109"/>
      <c r="J512" s="109">
        <v>0</v>
      </c>
      <c r="K512" s="98"/>
      <c r="L512" s="98">
        <v>606</v>
      </c>
      <c r="O512" s="120"/>
      <c r="T512" s="8" t="s">
        <v>107</v>
      </c>
      <c r="U512" s="120">
        <v>313.50007099999999</v>
      </c>
      <c r="V512" s="140"/>
    </row>
    <row r="513" spans="1:22">
      <c r="A513" s="8" t="s">
        <v>224</v>
      </c>
      <c r="B513" s="109">
        <v>0.6</v>
      </c>
      <c r="C513" s="109"/>
      <c r="D513" s="109"/>
      <c r="E513" s="109">
        <v>7</v>
      </c>
      <c r="F513" s="109">
        <v>9.4</v>
      </c>
      <c r="G513" s="109">
        <v>8.8000000000000007</v>
      </c>
      <c r="H513" s="109">
        <v>0.4</v>
      </c>
      <c r="I513" s="109">
        <v>1</v>
      </c>
      <c r="J513" s="109"/>
      <c r="K513" s="98"/>
      <c r="L513" s="98">
        <v>7775</v>
      </c>
      <c r="O513" s="120"/>
      <c r="T513" s="8" t="s">
        <v>224</v>
      </c>
      <c r="U513" s="120">
        <v>331.46297200000004</v>
      </c>
      <c r="V513" s="140"/>
    </row>
    <row r="514" spans="1:22">
      <c r="A514" s="8" t="s">
        <v>108</v>
      </c>
      <c r="B514" s="109">
        <v>6.3</v>
      </c>
      <c r="C514" s="109"/>
      <c r="D514" s="109"/>
      <c r="E514" s="109"/>
      <c r="F514" s="109">
        <v>0.1</v>
      </c>
      <c r="G514" s="109">
        <v>1.7</v>
      </c>
      <c r="H514" s="109"/>
      <c r="I514" s="109"/>
      <c r="J514" s="109"/>
      <c r="K514" s="98"/>
      <c r="L514" s="98">
        <v>31</v>
      </c>
      <c r="O514" s="120"/>
      <c r="T514" s="8" t="s">
        <v>108</v>
      </c>
      <c r="U514" s="120">
        <v>32.751227</v>
      </c>
      <c r="V514" s="140"/>
    </row>
    <row r="515" spans="1:22">
      <c r="A515" s="8" t="s">
        <v>191</v>
      </c>
      <c r="B515" s="109">
        <v>2.7</v>
      </c>
      <c r="C515" s="109"/>
      <c r="D515" s="109"/>
      <c r="E515" s="109">
        <v>8.1999999999999993</v>
      </c>
      <c r="F515" s="109">
        <v>1.7</v>
      </c>
      <c r="G515" s="109">
        <v>7.2</v>
      </c>
      <c r="H515" s="109"/>
      <c r="I515" s="109"/>
      <c r="J515" s="109">
        <v>0</v>
      </c>
      <c r="O515" s="120"/>
      <c r="T515" s="8" t="s">
        <v>191</v>
      </c>
      <c r="U515" s="120">
        <v>64.930024000000003</v>
      </c>
      <c r="V515" s="140"/>
    </row>
    <row r="516" spans="1:22">
      <c r="A516" s="8" t="s">
        <v>225</v>
      </c>
      <c r="B516" s="109">
        <v>1.2</v>
      </c>
      <c r="C516" s="109">
        <v>0</v>
      </c>
      <c r="D516" s="109"/>
      <c r="E516" s="109">
        <v>5.9</v>
      </c>
      <c r="F516" s="109">
        <v>7</v>
      </c>
      <c r="G516" s="109">
        <v>15.7</v>
      </c>
      <c r="H516" s="109">
        <v>0.8</v>
      </c>
      <c r="I516" s="109">
        <v>4.5</v>
      </c>
      <c r="J516" s="109"/>
      <c r="K516" s="98"/>
      <c r="L516" s="98">
        <v>6520</v>
      </c>
      <c r="O516" s="120"/>
      <c r="T516" s="8" t="s">
        <v>225</v>
      </c>
      <c r="U516" s="120">
        <v>332.51389900000004</v>
      </c>
      <c r="V516" s="140"/>
    </row>
    <row r="517" spans="1:22">
      <c r="A517" s="8" t="s">
        <v>192</v>
      </c>
      <c r="B517" s="109">
        <v>0.7</v>
      </c>
      <c r="C517" s="109"/>
      <c r="D517" s="109"/>
      <c r="E517" s="109">
        <v>4.0999999999999996</v>
      </c>
      <c r="F517" s="109"/>
      <c r="G517" s="109">
        <v>9.3000000000000007</v>
      </c>
      <c r="H517" s="109"/>
      <c r="I517" s="109">
        <v>0.4</v>
      </c>
      <c r="J517" s="109"/>
      <c r="K517" s="98"/>
      <c r="L517" s="98">
        <v>2</v>
      </c>
      <c r="N517" s="99">
        <v>1</v>
      </c>
      <c r="O517" s="120"/>
      <c r="T517" s="8" t="s">
        <v>192</v>
      </c>
      <c r="U517" s="120">
        <v>187.569118</v>
      </c>
      <c r="V517" s="140"/>
    </row>
    <row r="518" spans="1:22">
      <c r="A518" s="8" t="s">
        <v>193</v>
      </c>
      <c r="B518" s="109">
        <v>1.7</v>
      </c>
      <c r="C518" s="109"/>
      <c r="D518" s="109"/>
      <c r="E518" s="109">
        <v>3.7</v>
      </c>
      <c r="F518" s="109"/>
      <c r="G518" s="109">
        <v>8.4</v>
      </c>
      <c r="H518" s="109"/>
      <c r="I518" s="109"/>
      <c r="J518" s="109"/>
      <c r="N518" s="99">
        <v>1</v>
      </c>
      <c r="O518" s="120"/>
      <c r="T518" s="8" t="s">
        <v>193</v>
      </c>
      <c r="U518" s="120">
        <v>161.93630300000001</v>
      </c>
      <c r="V518" s="140"/>
    </row>
    <row r="519" spans="1:22">
      <c r="A519" s="9" t="s">
        <v>1225</v>
      </c>
      <c r="L519" s="139"/>
      <c r="M519" s="139"/>
      <c r="N519" s="139"/>
    </row>
  </sheetData>
  <mergeCells count="1">
    <mergeCell ref="Q1:AD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HJ520"/>
  <sheetViews>
    <sheetView topLeftCell="CG1" workbookViewId="0">
      <selection activeCell="DV216" sqref="DV216"/>
    </sheetView>
  </sheetViews>
  <sheetFormatPr defaultColWidth="11.42578125" defaultRowHeight="15"/>
  <cols>
    <col min="1" max="1" width="15" style="28" customWidth="1"/>
    <col min="2" max="4" width="7.7109375" style="99" customWidth="1"/>
    <col min="5" max="5" width="8.85546875" style="99" customWidth="1"/>
    <col min="6" max="6" width="7.7109375" style="99" customWidth="1"/>
    <col min="7" max="7" width="14" style="28" customWidth="1"/>
    <col min="8" max="8" width="8.140625" style="27" customWidth="1"/>
    <col min="9" max="10" width="8.140625" customWidth="1"/>
    <col min="11" max="11" width="10.7109375" customWidth="1"/>
    <col min="12" max="12" width="8.140625" customWidth="1"/>
    <col min="14" max="15" width="7.28515625" customWidth="1"/>
    <col min="16" max="16" width="11.7109375" customWidth="1"/>
    <col min="17" max="17" width="7.28515625" customWidth="1"/>
    <col min="18" max="18" width="11.5703125" style="27"/>
    <col min="19" max="30" width="7.85546875" customWidth="1"/>
    <col min="31" max="31" width="11.5703125" style="27"/>
    <col min="32" max="38" width="7.28515625" customWidth="1"/>
    <col min="39" max="39" width="7.28515625" style="27" customWidth="1"/>
    <col min="40" max="40" width="7.28515625" customWidth="1"/>
    <col min="41" max="41" width="6" customWidth="1"/>
    <col min="42" max="44" width="7.28515625" customWidth="1"/>
    <col min="45" max="45" width="11.5703125" style="27"/>
    <col min="46" max="54" width="7.28515625" style="27" customWidth="1"/>
    <col min="55" max="55" width="11.28515625" style="27" customWidth="1"/>
    <col min="56" max="56" width="7.7109375" style="27" customWidth="1"/>
    <col min="57" max="58" width="8.28515625" style="27" customWidth="1"/>
    <col min="59" max="59" width="6.28515625" style="27" customWidth="1"/>
    <col min="60" max="60" width="5.7109375" style="27" customWidth="1"/>
    <col min="61" max="61" width="5.85546875" style="27" customWidth="1"/>
    <col min="62" max="62" width="6.28515625" style="27" customWidth="1"/>
    <col min="63" max="63" width="6.7109375" style="27" customWidth="1"/>
    <col min="64" max="64" width="6" style="27" customWidth="1"/>
    <col min="65" max="65" width="4.7109375" style="27" customWidth="1"/>
    <col min="66" max="66" width="4.42578125" style="27" customWidth="1"/>
    <col min="67" max="67" width="4" style="27" customWidth="1"/>
    <col min="68" max="68" width="4.7109375" style="27" customWidth="1"/>
    <col min="69" max="69" width="9" style="28" customWidth="1"/>
    <col min="70" max="70" width="6.42578125" style="27" customWidth="1"/>
    <col min="71" max="71" width="6.140625" style="27" customWidth="1"/>
    <col min="72" max="72" width="6.42578125" style="27" customWidth="1"/>
    <col min="73" max="73" width="5.7109375" style="27" customWidth="1"/>
    <col min="74" max="74" width="8.140625" style="27" customWidth="1"/>
    <col min="76" max="76" width="7.140625" customWidth="1"/>
    <col min="77" max="77" width="6.42578125" customWidth="1"/>
    <col min="78" max="78" width="6" customWidth="1"/>
    <col min="79" max="79" width="7.7109375" customWidth="1"/>
    <col min="80" max="80" width="7" customWidth="1"/>
    <col min="81" max="81" width="7.28515625" customWidth="1"/>
    <col min="82" max="82" width="11.5703125" customWidth="1"/>
    <col min="83" max="83" width="8.140625" customWidth="1"/>
    <col min="84" max="84" width="11.85546875" style="27" customWidth="1"/>
    <col min="85" max="85" width="7.7109375" style="8" customWidth="1"/>
    <col min="86" max="86" width="5.42578125" style="28" customWidth="1"/>
    <col min="87" max="87" width="5.85546875" style="27" customWidth="1"/>
    <col min="88" max="88" width="5.7109375" style="27" customWidth="1"/>
    <col min="89" max="89" width="7.42578125" customWidth="1"/>
    <col min="90" max="91" width="5.28515625" customWidth="1"/>
    <col min="92" max="95" width="5.5703125" customWidth="1"/>
    <col min="96" max="96" width="9.5703125" customWidth="1"/>
    <col min="97" max="98" width="6.7109375" customWidth="1"/>
    <col min="99" max="99" width="9.42578125" customWidth="1"/>
    <col min="100" max="100" width="7.140625" customWidth="1"/>
    <col min="101" max="125" width="8" customWidth="1"/>
    <col min="126" max="137" width="8" style="27" customWidth="1"/>
    <col min="139" max="139" width="9" customWidth="1"/>
    <col min="162" max="163" width="11.5703125" style="27"/>
  </cols>
  <sheetData>
    <row r="1" spans="1:147" s="27" customFormat="1" ht="15.75" thickBot="1">
      <c r="A1" s="818" t="s">
        <v>1214</v>
      </c>
      <c r="B1" s="818"/>
      <c r="C1" s="818"/>
      <c r="D1" s="818"/>
      <c r="E1" s="818"/>
      <c r="F1" s="819"/>
      <c r="G1" s="817" t="s">
        <v>578</v>
      </c>
      <c r="H1" s="818"/>
      <c r="I1" s="818"/>
      <c r="J1" s="818"/>
      <c r="K1" s="818"/>
      <c r="L1" s="819"/>
      <c r="M1" s="817" t="s">
        <v>1218</v>
      </c>
      <c r="N1" s="818"/>
      <c r="O1" s="818"/>
      <c r="P1" s="818"/>
      <c r="Q1" s="819"/>
      <c r="R1" s="826" t="s">
        <v>578</v>
      </c>
      <c r="S1" s="827"/>
      <c r="T1" s="827"/>
      <c r="U1" s="827"/>
      <c r="V1" s="827"/>
      <c r="W1" s="827"/>
      <c r="X1" s="827"/>
      <c r="Y1" s="827"/>
      <c r="Z1" s="827"/>
      <c r="AA1" s="827"/>
      <c r="AB1" s="827"/>
      <c r="AC1" s="827"/>
      <c r="AD1" s="828"/>
      <c r="AE1" s="826" t="s">
        <v>1214</v>
      </c>
      <c r="AF1" s="827"/>
      <c r="AG1" s="827"/>
      <c r="AH1" s="827"/>
      <c r="AI1" s="827"/>
      <c r="AJ1" s="827"/>
      <c r="AK1" s="827"/>
      <c r="AL1" s="827"/>
      <c r="AM1" s="827"/>
      <c r="AN1" s="827"/>
      <c r="AO1" s="827"/>
      <c r="AP1" s="827"/>
      <c r="AQ1" s="828"/>
      <c r="AS1" s="823" t="s">
        <v>1218</v>
      </c>
      <c r="AT1" s="824"/>
      <c r="AU1" s="824"/>
      <c r="AV1" s="824"/>
      <c r="AW1" s="824"/>
      <c r="AX1" s="824"/>
      <c r="AY1" s="824"/>
      <c r="AZ1" s="824"/>
      <c r="BA1" s="824"/>
      <c r="BB1" s="825"/>
      <c r="BC1" s="820" t="s">
        <v>1239</v>
      </c>
      <c r="BD1" s="821"/>
      <c r="BE1" s="821"/>
      <c r="BF1" s="821"/>
      <c r="BG1" s="821"/>
      <c r="BH1" s="821"/>
      <c r="BI1" s="821"/>
      <c r="BJ1" s="821"/>
      <c r="BK1" s="821"/>
      <c r="BL1" s="821"/>
      <c r="BM1" s="821"/>
      <c r="BN1" s="821"/>
      <c r="BO1" s="821"/>
      <c r="BP1" s="821"/>
      <c r="BQ1" s="821"/>
      <c r="BR1" s="821"/>
      <c r="BS1" s="821"/>
      <c r="BT1" s="821"/>
      <c r="BU1" s="821"/>
      <c r="BV1" s="822"/>
      <c r="BX1" s="23" t="s">
        <v>930</v>
      </c>
      <c r="BY1" s="23" t="s">
        <v>935</v>
      </c>
      <c r="BZ1" s="23" t="s">
        <v>934</v>
      </c>
      <c r="CA1" s="23" t="s">
        <v>930</v>
      </c>
      <c r="CB1" s="23" t="s">
        <v>935</v>
      </c>
      <c r="CC1" s="23" t="s">
        <v>934</v>
      </c>
      <c r="CD1" s="23" t="s">
        <v>1246</v>
      </c>
      <c r="CE1" s="171" t="s">
        <v>277</v>
      </c>
      <c r="CF1" s="43" t="s">
        <v>0</v>
      </c>
      <c r="CG1" s="144" t="s">
        <v>1231</v>
      </c>
      <c r="CH1" s="174" t="s">
        <v>278</v>
      </c>
      <c r="CI1" s="174" t="s">
        <v>278</v>
      </c>
      <c r="CJ1" s="172" t="s">
        <v>278</v>
      </c>
      <c r="CK1" s="1" t="s">
        <v>1232</v>
      </c>
      <c r="CL1" s="138" t="s">
        <v>1211</v>
      </c>
      <c r="CM1" s="138" t="s">
        <v>1211</v>
      </c>
      <c r="CN1" s="172" t="s">
        <v>1211</v>
      </c>
      <c r="CO1" s="23" t="s">
        <v>930</v>
      </c>
      <c r="CP1" s="23" t="s">
        <v>935</v>
      </c>
      <c r="CQ1" s="23" t="s">
        <v>934</v>
      </c>
      <c r="CR1" s="23" t="s">
        <v>930</v>
      </c>
      <c r="CS1" s="23" t="s">
        <v>935</v>
      </c>
      <c r="CT1" s="23" t="s">
        <v>934</v>
      </c>
      <c r="CU1" s="23" t="s">
        <v>1246</v>
      </c>
      <c r="CV1" s="171" t="s">
        <v>231</v>
      </c>
      <c r="CY1" s="23" t="s">
        <v>693</v>
      </c>
      <c r="CZ1" s="23" t="s">
        <v>694</v>
      </c>
      <c r="DA1" s="23" t="s">
        <v>693</v>
      </c>
      <c r="DB1" s="23" t="s">
        <v>694</v>
      </c>
      <c r="DC1" s="23" t="s">
        <v>693</v>
      </c>
      <c r="DD1" s="23" t="s">
        <v>694</v>
      </c>
      <c r="DG1" s="23" t="s">
        <v>693</v>
      </c>
      <c r="DH1" s="23" t="s">
        <v>694</v>
      </c>
      <c r="DI1" s="23"/>
      <c r="DJ1" s="827" t="s">
        <v>930</v>
      </c>
      <c r="DK1" s="827"/>
      <c r="DL1" s="827"/>
      <c r="DM1" s="827"/>
      <c r="DN1" s="827"/>
      <c r="DO1" s="827"/>
      <c r="DP1" s="827"/>
      <c r="DQ1" s="827"/>
      <c r="DR1" s="827"/>
      <c r="DS1" s="160"/>
      <c r="DT1" s="160"/>
      <c r="DU1" s="160"/>
      <c r="DV1" s="827" t="s">
        <v>1250</v>
      </c>
      <c r="DW1" s="827"/>
      <c r="DX1" s="827"/>
      <c r="DY1" s="827"/>
      <c r="DZ1" s="827"/>
      <c r="EA1" s="827"/>
      <c r="EB1" s="827"/>
      <c r="EC1" s="827"/>
      <c r="ED1" s="827"/>
      <c r="EE1" s="160"/>
      <c r="EF1" s="160"/>
      <c r="EG1" s="160"/>
      <c r="EH1" s="23" t="s">
        <v>1246</v>
      </c>
      <c r="EI1" s="155" t="s">
        <v>502</v>
      </c>
      <c r="EJ1" s="156" t="s">
        <v>963</v>
      </c>
      <c r="EK1" s="156" t="s">
        <v>962</v>
      </c>
      <c r="EL1" s="156" t="s">
        <v>1002</v>
      </c>
      <c r="EM1" s="156" t="s">
        <v>563</v>
      </c>
      <c r="EN1" s="156" t="s">
        <v>508</v>
      </c>
      <c r="EO1" s="157" t="s">
        <v>509</v>
      </c>
      <c r="EP1" s="158" t="s">
        <v>695</v>
      </c>
      <c r="EQ1" s="159" t="s">
        <v>1063</v>
      </c>
    </row>
    <row r="2" spans="1:147" ht="15.75" thickBot="1">
      <c r="A2" s="43" t="s">
        <v>0</v>
      </c>
      <c r="B2" s="134" t="s">
        <v>278</v>
      </c>
      <c r="C2" s="135" t="s">
        <v>275</v>
      </c>
      <c r="D2" s="136" t="s">
        <v>277</v>
      </c>
      <c r="E2" s="133" t="s">
        <v>1211</v>
      </c>
      <c r="F2" s="133" t="s">
        <v>231</v>
      </c>
      <c r="G2" s="43" t="s">
        <v>0</v>
      </c>
      <c r="H2" s="134" t="s">
        <v>278</v>
      </c>
      <c r="I2" s="135" t="s">
        <v>275</v>
      </c>
      <c r="J2" s="136" t="s">
        <v>277</v>
      </c>
      <c r="K2" s="133" t="s">
        <v>1211</v>
      </c>
      <c r="L2" s="133" t="s">
        <v>231</v>
      </c>
      <c r="M2" s="43" t="s">
        <v>0</v>
      </c>
      <c r="N2" s="134" t="s">
        <v>278</v>
      </c>
      <c r="O2" s="136" t="s">
        <v>277</v>
      </c>
      <c r="P2" s="133" t="s">
        <v>1211</v>
      </c>
      <c r="Q2" s="133" t="s">
        <v>231</v>
      </c>
      <c r="R2" s="43" t="s">
        <v>0</v>
      </c>
      <c r="S2" s="146" t="s">
        <v>284</v>
      </c>
      <c r="T2" s="146" t="s">
        <v>507</v>
      </c>
      <c r="U2" s="146" t="s">
        <v>505</v>
      </c>
      <c r="V2" s="146" t="s">
        <v>504</v>
      </c>
      <c r="W2" s="146" t="s">
        <v>503</v>
      </c>
      <c r="X2" s="146" t="s">
        <v>958</v>
      </c>
      <c r="Y2" s="146" t="s">
        <v>959</v>
      </c>
      <c r="Z2" s="146" t="s">
        <v>508</v>
      </c>
      <c r="AA2" s="146" t="s">
        <v>960</v>
      </c>
      <c r="AB2" s="146" t="s">
        <v>506</v>
      </c>
      <c r="AC2" s="146" t="s">
        <v>509</v>
      </c>
      <c r="AD2" s="146" t="s">
        <v>572</v>
      </c>
      <c r="AE2" s="43" t="s">
        <v>0</v>
      </c>
      <c r="AF2" s="146" t="s">
        <v>284</v>
      </c>
      <c r="AG2" s="147" t="s">
        <v>285</v>
      </c>
      <c r="AH2" s="146" t="s">
        <v>507</v>
      </c>
      <c r="AI2" s="146" t="s">
        <v>505</v>
      </c>
      <c r="AJ2" s="146" t="s">
        <v>503</v>
      </c>
      <c r="AK2" s="146" t="s">
        <v>958</v>
      </c>
      <c r="AL2" s="146" t="s">
        <v>959</v>
      </c>
      <c r="AM2" s="146" t="s">
        <v>1228</v>
      </c>
      <c r="AN2" s="146" t="s">
        <v>508</v>
      </c>
      <c r="AO2" s="146" t="s">
        <v>1229</v>
      </c>
      <c r="AP2" s="146" t="s">
        <v>1230</v>
      </c>
      <c r="AQ2" s="147" t="s">
        <v>561</v>
      </c>
      <c r="AR2" s="146" t="s">
        <v>509</v>
      </c>
      <c r="AS2" s="43" t="s">
        <v>0</v>
      </c>
      <c r="AT2" s="155" t="s">
        <v>502</v>
      </c>
      <c r="AU2" s="156" t="s">
        <v>963</v>
      </c>
      <c r="AV2" s="156" t="s">
        <v>962</v>
      </c>
      <c r="AW2" s="156" t="s">
        <v>1002</v>
      </c>
      <c r="AX2" s="156" t="s">
        <v>563</v>
      </c>
      <c r="AY2" s="156" t="s">
        <v>508</v>
      </c>
      <c r="AZ2" s="157" t="s">
        <v>509</v>
      </c>
      <c r="BA2" s="158" t="s">
        <v>695</v>
      </c>
      <c r="BB2" s="159" t="s">
        <v>1063</v>
      </c>
      <c r="BC2" s="43" t="s">
        <v>0</v>
      </c>
      <c r="BD2" s="27" t="s">
        <v>564</v>
      </c>
      <c r="BE2" s="27" t="s">
        <v>1240</v>
      </c>
      <c r="BF2" s="27" t="s">
        <v>1241</v>
      </c>
      <c r="BG2" s="134" t="s">
        <v>278</v>
      </c>
      <c r="BH2" s="134" t="s">
        <v>278</v>
      </c>
      <c r="BI2" s="134" t="s">
        <v>278</v>
      </c>
      <c r="BJ2" s="135" t="s">
        <v>275</v>
      </c>
      <c r="BK2" s="135" t="s">
        <v>275</v>
      </c>
      <c r="BL2" s="135" t="s">
        <v>275</v>
      </c>
      <c r="BM2" s="136" t="s">
        <v>277</v>
      </c>
      <c r="BN2" s="136" t="s">
        <v>277</v>
      </c>
      <c r="BO2" s="136" t="s">
        <v>277</v>
      </c>
      <c r="BP2" s="136" t="s">
        <v>277</v>
      </c>
      <c r="BQ2" s="9" t="s">
        <v>1242</v>
      </c>
      <c r="BR2" s="133" t="s">
        <v>1211</v>
      </c>
      <c r="BS2" s="133" t="s">
        <v>1211</v>
      </c>
      <c r="BT2" s="133" t="s">
        <v>1211</v>
      </c>
      <c r="BU2" s="133" t="s">
        <v>1211</v>
      </c>
      <c r="BV2" s="133"/>
      <c r="BW2" s="123" t="s">
        <v>230</v>
      </c>
      <c r="BX2" s="42" t="s">
        <v>277</v>
      </c>
      <c r="BY2" s="42" t="s">
        <v>277</v>
      </c>
      <c r="BZ2" s="42" t="s">
        <v>277</v>
      </c>
      <c r="CA2" s="42" t="s">
        <v>277</v>
      </c>
      <c r="CB2" s="42" t="s">
        <v>277</v>
      </c>
      <c r="CC2" s="42" t="s">
        <v>277</v>
      </c>
      <c r="CD2" s="23" t="s">
        <v>1219</v>
      </c>
      <c r="CE2" s="27">
        <f>CA219</f>
        <v>0</v>
      </c>
      <c r="CF2" s="8" t="s">
        <v>1</v>
      </c>
      <c r="CG2" s="120">
        <f>('3.Diagnóstico_Oportunidades'!$M$22)/(BD3/100)</f>
        <v>0</v>
      </c>
      <c r="CH2" s="28">
        <f>IF(CG2&gt;11,3,0)+IF(CG2&lt;5,1,0)</f>
        <v>1</v>
      </c>
      <c r="CI2" s="27">
        <f>IF(CH2=0, 2,0)</f>
        <v>0</v>
      </c>
      <c r="CJ2" s="28">
        <f>IF(CG2=0,0,SUM(CH2:CI2))</f>
        <v>0</v>
      </c>
      <c r="CK2" s="28">
        <f>('3.Diagnóstico_Oportunidades'!$M$22*10000/BQ3)</f>
        <v>0</v>
      </c>
      <c r="CL2" s="28">
        <f>IF(CK2&lt;7, 1,0)+IF(CK2&gt;19,3,0)</f>
        <v>1</v>
      </c>
      <c r="CM2" s="27">
        <f>IF(CL2=0,2,0)</f>
        <v>0</v>
      </c>
      <c r="CN2" s="28">
        <f>IF(CK2=0,0,SUM(CL2:CM2))</f>
        <v>0</v>
      </c>
      <c r="CO2" s="42" t="s">
        <v>1233</v>
      </c>
      <c r="CP2" s="42" t="s">
        <v>1233</v>
      </c>
      <c r="CQ2" s="42" t="s">
        <v>1233</v>
      </c>
      <c r="CR2" s="42" t="s">
        <v>1233</v>
      </c>
      <c r="CS2" s="42" t="s">
        <v>1233</v>
      </c>
      <c r="CT2" s="42" t="s">
        <v>1233</v>
      </c>
      <c r="CU2" s="23" t="s">
        <v>1219</v>
      </c>
      <c r="CV2" s="27">
        <f>CR219</f>
        <v>0</v>
      </c>
      <c r="CW2" s="150" t="s">
        <v>502</v>
      </c>
      <c r="CX2" s="151" t="s">
        <v>963</v>
      </c>
      <c r="CY2" s="151" t="s">
        <v>962</v>
      </c>
      <c r="CZ2" s="151" t="s">
        <v>962</v>
      </c>
      <c r="DA2" s="151" t="s">
        <v>1002</v>
      </c>
      <c r="DB2" s="151" t="s">
        <v>1002</v>
      </c>
      <c r="DC2" s="151" t="s">
        <v>563</v>
      </c>
      <c r="DD2" s="151" t="s">
        <v>563</v>
      </c>
      <c r="DE2" s="151" t="s">
        <v>508</v>
      </c>
      <c r="DF2" s="152" t="s">
        <v>509</v>
      </c>
      <c r="DG2" s="153" t="s">
        <v>695</v>
      </c>
      <c r="DH2" s="153" t="s">
        <v>695</v>
      </c>
      <c r="DI2" s="154" t="s">
        <v>1063</v>
      </c>
      <c r="DJ2" s="155" t="s">
        <v>502</v>
      </c>
      <c r="DK2" s="156" t="s">
        <v>963</v>
      </c>
      <c r="DL2" s="156" t="s">
        <v>962</v>
      </c>
      <c r="DM2" s="156" t="s">
        <v>1002</v>
      </c>
      <c r="DN2" s="156" t="s">
        <v>563</v>
      </c>
      <c r="DO2" s="156" t="s">
        <v>508</v>
      </c>
      <c r="DP2" s="157" t="s">
        <v>509</v>
      </c>
      <c r="DQ2" s="158" t="s">
        <v>695</v>
      </c>
      <c r="DR2" s="159" t="s">
        <v>1063</v>
      </c>
      <c r="DS2" s="161">
        <v>1</v>
      </c>
      <c r="DT2" s="161">
        <v>2</v>
      </c>
      <c r="DU2" s="161">
        <v>3</v>
      </c>
      <c r="DV2" s="155" t="s">
        <v>502</v>
      </c>
      <c r="DW2" s="156" t="s">
        <v>963</v>
      </c>
      <c r="DX2" s="156" t="s">
        <v>962</v>
      </c>
      <c r="DY2" s="156" t="s">
        <v>1002</v>
      </c>
      <c r="DZ2" s="156" t="s">
        <v>563</v>
      </c>
      <c r="EA2" s="156" t="s">
        <v>508</v>
      </c>
      <c r="EB2" s="157" t="s">
        <v>509</v>
      </c>
      <c r="EC2" s="158" t="s">
        <v>695</v>
      </c>
      <c r="ED2" s="159" t="s">
        <v>1063</v>
      </c>
      <c r="EE2" s="161">
        <v>1</v>
      </c>
      <c r="EF2" s="161">
        <v>2</v>
      </c>
      <c r="EG2" s="161">
        <v>3</v>
      </c>
      <c r="EH2" s="23" t="s">
        <v>1219</v>
      </c>
      <c r="EI2" s="28">
        <f>DJ$216</f>
        <v>0</v>
      </c>
      <c r="EJ2" s="28">
        <f t="shared" ref="EJ2:EQ2" si="0">DK$216</f>
        <v>0</v>
      </c>
      <c r="EK2" s="28">
        <f t="shared" si="0"/>
        <v>0</v>
      </c>
      <c r="EL2" s="28">
        <f t="shared" si="0"/>
        <v>0</v>
      </c>
      <c r="EM2" s="28">
        <f t="shared" si="0"/>
        <v>0</v>
      </c>
      <c r="EN2" s="28">
        <f t="shared" si="0"/>
        <v>0</v>
      </c>
      <c r="EO2" s="28">
        <f t="shared" si="0"/>
        <v>0</v>
      </c>
      <c r="EP2" s="28">
        <f t="shared" si="0"/>
        <v>0</v>
      </c>
      <c r="EQ2" s="28">
        <f t="shared" si="0"/>
        <v>0</v>
      </c>
    </row>
    <row r="3" spans="1:147">
      <c r="A3" s="8" t="s">
        <v>1</v>
      </c>
      <c r="B3" s="98">
        <v>2</v>
      </c>
      <c r="C3" s="99">
        <v>3</v>
      </c>
      <c r="D3" s="98">
        <v>1</v>
      </c>
      <c r="E3" s="98">
        <v>3</v>
      </c>
      <c r="F3" s="98">
        <v>2</v>
      </c>
      <c r="G3" s="8" t="s">
        <v>1</v>
      </c>
      <c r="H3" s="27">
        <v>1</v>
      </c>
      <c r="I3" s="27">
        <v>2</v>
      </c>
      <c r="J3" s="27">
        <v>2</v>
      </c>
      <c r="K3" s="27">
        <v>1</v>
      </c>
      <c r="L3">
        <v>1</v>
      </c>
      <c r="M3" s="8" t="s">
        <v>1</v>
      </c>
      <c r="N3" s="27">
        <f>SUM(L3:M3)</f>
        <v>1</v>
      </c>
      <c r="O3" s="27" t="s">
        <v>1065</v>
      </c>
      <c r="P3" s="140">
        <v>1</v>
      </c>
      <c r="Q3" s="27" t="s">
        <v>1065</v>
      </c>
      <c r="R3" s="8" t="s">
        <v>1</v>
      </c>
      <c r="S3">
        <v>1</v>
      </c>
      <c r="T3">
        <v>1</v>
      </c>
      <c r="U3">
        <v>1</v>
      </c>
      <c r="V3">
        <v>1</v>
      </c>
      <c r="W3">
        <v>1</v>
      </c>
      <c r="X3">
        <v>1</v>
      </c>
      <c r="Y3">
        <v>1</v>
      </c>
      <c r="Z3">
        <v>1</v>
      </c>
      <c r="AA3">
        <v>1</v>
      </c>
      <c r="AB3">
        <v>1</v>
      </c>
      <c r="AC3">
        <v>1</v>
      </c>
      <c r="AD3">
        <v>1</v>
      </c>
      <c r="AE3" s="8" t="s">
        <v>1</v>
      </c>
      <c r="AF3">
        <v>1</v>
      </c>
      <c r="AG3" s="21">
        <v>2</v>
      </c>
      <c r="AH3">
        <v>2</v>
      </c>
      <c r="AI3">
        <v>2</v>
      </c>
      <c r="AJ3">
        <v>2</v>
      </c>
      <c r="AK3">
        <v>3</v>
      </c>
      <c r="AL3">
        <v>3</v>
      </c>
      <c r="AM3" s="27">
        <v>1</v>
      </c>
      <c r="AN3">
        <v>1</v>
      </c>
      <c r="AO3" t="s">
        <v>1065</v>
      </c>
      <c r="AP3">
        <v>3</v>
      </c>
      <c r="AQ3">
        <v>2</v>
      </c>
      <c r="AR3">
        <v>3</v>
      </c>
      <c r="AS3" s="8" t="s">
        <v>1</v>
      </c>
      <c r="AT3" s="27" t="s">
        <v>1065</v>
      </c>
      <c r="AU3" s="27" t="s">
        <v>1065</v>
      </c>
      <c r="AV3" s="27" t="s">
        <v>1065</v>
      </c>
      <c r="AW3" s="27" t="s">
        <v>1065</v>
      </c>
      <c r="AX3" s="27" t="s">
        <v>1065</v>
      </c>
      <c r="AY3" s="27" t="s">
        <v>1065</v>
      </c>
      <c r="AZ3" s="27" t="s">
        <v>1065</v>
      </c>
      <c r="BA3" s="27" t="s">
        <v>1065</v>
      </c>
      <c r="BB3" s="27" t="s">
        <v>1065</v>
      </c>
      <c r="BC3" s="8" t="s">
        <v>1</v>
      </c>
      <c r="BD3" s="14">
        <v>7618</v>
      </c>
      <c r="BE3" s="14">
        <f>((SUM('3.Diagnóstico_Oportunidades'!$M$9:$N$11))*10000)/BD3</f>
        <v>0</v>
      </c>
      <c r="BF3" s="14">
        <f>VLOOKUP('2.Diagnóstico_Legislación'!$D$4,$BC$2:$BE$259,3,FALSE)</f>
        <v>0</v>
      </c>
      <c r="BG3" s="27">
        <f>IF('3.Diagnóstico_Oportunidades'!$O$19&lt;15,1,0)+IF('3.Diagnóstico_Oportunidades'!$O$19&gt;30,3,0)</f>
        <v>1</v>
      </c>
      <c r="BH3" s="27">
        <f>IF(BG3=0,2,0)</f>
        <v>0</v>
      </c>
      <c r="BI3" s="27">
        <f>IF('3.Diagnóstico_Oportunidades'!O19=0, 0,SUM(BG3:BH3))</f>
        <v>0</v>
      </c>
      <c r="BJ3" s="27">
        <f>IF(BF3&lt;10,1,0)+IF(BF3&gt;20,3,0)</f>
        <v>1</v>
      </c>
      <c r="BK3" s="27">
        <f>IF(BJ3=0,2,0)</f>
        <v>0</v>
      </c>
      <c r="BL3" s="27">
        <f>IF('3.Diagnóstico_Oportunidades'!O19=0,0,SUM(BJ3:BK3))</f>
        <v>0</v>
      </c>
      <c r="BM3" s="27">
        <f>IF('3.Diagnóstico_Oportunidades'!M9&gt;0,3,0)</f>
        <v>0</v>
      </c>
      <c r="BN3" s="27">
        <f>IF('3.Diagnóstico_Oportunidades'!M10&gt;0,2,0)</f>
        <v>0</v>
      </c>
      <c r="BO3" s="27">
        <f>IF('3.Diagnóstico_Oportunidades'!M12&gt;0,1,0)</f>
        <v>0</v>
      </c>
      <c r="BP3" s="27">
        <f>IF(BM3=3, 3,(IF(BN3=2,2,IF(BO3=1,1,0))))</f>
        <v>0</v>
      </c>
      <c r="BQ3" s="28">
        <v>2795657.88</v>
      </c>
      <c r="BR3" s="8">
        <f>(SUM('3.Diagnóstico_Oportunidades'!$M$21:$N$22)*10000)/BQ3</f>
        <v>0</v>
      </c>
      <c r="BS3" s="28">
        <f>IF(BR3&lt;7, 1,0)+IF(BR3&gt;19, 3,0)</f>
        <v>1</v>
      </c>
      <c r="BT3" s="27">
        <f>IF(BS3=0, 2,0)</f>
        <v>0</v>
      </c>
      <c r="BU3" s="28">
        <f>IF('3.Diagnóstico_Oportunidades'!BR3=0, 0,SUM(BS3:BT3))</f>
        <v>0</v>
      </c>
      <c r="BW3" s="124" t="s">
        <v>1092</v>
      </c>
      <c r="BX3" s="28">
        <v>6</v>
      </c>
      <c r="BY3" s="28">
        <v>6.333333333333333</v>
      </c>
      <c r="BZ3" s="28">
        <v>6</v>
      </c>
      <c r="CA3" s="149">
        <f>'3.Diagnóstico_Oportunidades'!N24*Criterios!BX3</f>
        <v>0</v>
      </c>
      <c r="CB3" s="149">
        <f>'3.Diagnóstico_Oportunidades'!N24*Criterios!BY3</f>
        <v>0</v>
      </c>
      <c r="CC3" s="149">
        <f>'3.Diagnóstico_Oportunidades'!N24*Criterios!BZ3</f>
        <v>0</v>
      </c>
      <c r="CD3" s="23" t="s">
        <v>935</v>
      </c>
      <c r="CE3" s="27">
        <f>CB219</f>
        <v>0</v>
      </c>
      <c r="CF3" s="8" t="s">
        <v>109</v>
      </c>
      <c r="CG3" s="120">
        <f>('3.Diagnóstico_Oportunidades'!$M$22)/(BD4/100)</f>
        <v>0</v>
      </c>
      <c r="CH3" s="28">
        <f t="shared" ref="CH3:CH66" si="1">IF(CG3&gt;11,3,0)+IF(CG3&lt;5,1,0)</f>
        <v>1</v>
      </c>
      <c r="CI3" s="27">
        <f t="shared" ref="CI3:CI66" si="2">IF(CH3=0, 2,0)</f>
        <v>0</v>
      </c>
      <c r="CJ3" s="28">
        <f t="shared" ref="CJ3:CJ66" si="3">IF(CG3=0,0,SUM(CH3:CI3))</f>
        <v>0</v>
      </c>
      <c r="CK3" s="28">
        <f>('3.Diagnóstico_Oportunidades'!$M$22*10000/BQ4)</f>
        <v>0</v>
      </c>
      <c r="CL3" s="28">
        <f t="shared" ref="CL3:CL66" si="4">IF(CK3&lt;7, 1,0)+IF(CK3&gt;19,3,0)</f>
        <v>1</v>
      </c>
      <c r="CM3" s="27">
        <f t="shared" ref="CM3:CM66" si="5">IF(CL3=0,2,0)</f>
        <v>0</v>
      </c>
      <c r="CN3" s="28">
        <f t="shared" ref="CN3:CN66" si="6">IF(CK3=0,0,SUM(CL3:CM3))</f>
        <v>0</v>
      </c>
      <c r="CO3" s="28">
        <v>15</v>
      </c>
      <c r="CP3" s="28">
        <v>14.666666666666666</v>
      </c>
      <c r="CQ3" s="28">
        <v>15</v>
      </c>
      <c r="CR3">
        <f>'3.Diagnóstico_Oportunidades'!N24*Criterios!CO3</f>
        <v>0</v>
      </c>
      <c r="CS3" s="27">
        <f>'3.Diagnóstico_Oportunidades'!N24*Criterios!CP3</f>
        <v>0</v>
      </c>
      <c r="CT3" s="27">
        <f>'3.Diagnóstico_Oportunidades'!N24*Criterios!CQ3</f>
        <v>0</v>
      </c>
      <c r="CU3" s="23" t="s">
        <v>935</v>
      </c>
      <c r="CV3" s="27">
        <f>CS219</f>
        <v>0</v>
      </c>
      <c r="CW3" s="48">
        <v>1</v>
      </c>
      <c r="CX3" s="48">
        <v>2</v>
      </c>
      <c r="CY3" s="48">
        <v>2</v>
      </c>
      <c r="CZ3" s="48">
        <v>1.3333333333333333</v>
      </c>
      <c r="DA3" s="48">
        <v>2</v>
      </c>
      <c r="DB3" s="48">
        <v>2</v>
      </c>
      <c r="DC3" s="48">
        <v>2</v>
      </c>
      <c r="DD3" s="48">
        <v>2</v>
      </c>
      <c r="DE3" s="48">
        <v>1</v>
      </c>
      <c r="DF3" s="48">
        <v>1</v>
      </c>
      <c r="DG3" s="48">
        <v>1</v>
      </c>
      <c r="DH3" s="48">
        <v>1.3333333333333333</v>
      </c>
      <c r="DI3" s="48">
        <v>3</v>
      </c>
      <c r="DJ3" s="28">
        <f>('3.Diagnóstico_Oportunidades'!$N24*CW3)</f>
        <v>0</v>
      </c>
      <c r="DK3" s="28">
        <f>('3.Diagnóstico_Oportunidades'!$N24*CX3)</f>
        <v>0</v>
      </c>
      <c r="DL3" s="28">
        <f>('3.Diagnóstico_Oportunidades'!$N24*CY3)</f>
        <v>0</v>
      </c>
      <c r="DM3" s="28">
        <f>('3.Diagnóstico_Oportunidades'!$N24*DA3)</f>
        <v>0</v>
      </c>
      <c r="DN3" s="28">
        <f>('3.Diagnóstico_Oportunidades'!$N24*DC3)</f>
        <v>0</v>
      </c>
      <c r="DO3" s="28">
        <f>('3.Diagnóstico_Oportunidades'!$N24*DE3)</f>
        <v>0</v>
      </c>
      <c r="DP3" s="28">
        <f>('3.Diagnóstico_Oportunidades'!$N24*DF3)</f>
        <v>0</v>
      </c>
      <c r="DQ3" s="28">
        <f>('3.Diagnóstico_Oportunidades'!$N24*DG3)</f>
        <v>0</v>
      </c>
      <c r="DR3" s="28">
        <f>('3.Diagnóstico_Oportunidades'!$N24*DI3)</f>
        <v>0</v>
      </c>
      <c r="DS3" s="28">
        <f>('3.Diagnóstico_Oportunidades'!$N24*1)</f>
        <v>0</v>
      </c>
      <c r="DT3" s="28">
        <f>('3.Diagnóstico_Oportunidades'!$N24*2)</f>
        <v>0</v>
      </c>
      <c r="DU3" s="28">
        <f>('3.Diagnóstico_Oportunidades'!$N24*3)</f>
        <v>0</v>
      </c>
      <c r="DV3" s="28">
        <f>('3.Diagnóstico_Oportunidades'!$N24*DW3)</f>
        <v>0</v>
      </c>
      <c r="DW3" s="28">
        <f>('3.Diagnóstico_Oportunidades'!$N24*DX3)</f>
        <v>0</v>
      </c>
      <c r="DX3" s="28">
        <f>('3.Diagnóstico_Oportunidades'!$N24*DZ3)</f>
        <v>0</v>
      </c>
      <c r="DY3" s="28">
        <f>('3.Diagnóstico_Oportunidades'!$N24*DB3)</f>
        <v>0</v>
      </c>
      <c r="DZ3" s="28">
        <f>('3.Diagnóstico_Oportunidades'!$N24*DD3)</f>
        <v>0</v>
      </c>
      <c r="EA3" s="28">
        <f>('3.Diagnóstico_Oportunidades'!$N24*DE3)</f>
        <v>0</v>
      </c>
      <c r="EB3" s="28">
        <f>('3.Diagnóstico_Oportunidades'!$N24*DF3)</f>
        <v>0</v>
      </c>
      <c r="EC3" s="28">
        <f>('3.Diagnóstico_Oportunidades'!$N24*DH3)</f>
        <v>0</v>
      </c>
      <c r="ED3" s="28">
        <f>('3.Diagnóstico_Oportunidades'!$N24*DI3)</f>
        <v>0</v>
      </c>
      <c r="EE3" s="28">
        <f>('3.Diagnóstico_Oportunidades'!$N24*1)</f>
        <v>0</v>
      </c>
      <c r="EF3" s="28">
        <f>('3.Diagnóstico_Oportunidades'!$N24*2)</f>
        <v>0</v>
      </c>
      <c r="EG3" s="28">
        <f>('3.Diagnóstico_Oportunidades'!$N24*3)</f>
        <v>0</v>
      </c>
      <c r="EH3" s="23" t="s">
        <v>935</v>
      </c>
      <c r="EI3" s="28">
        <f>DV$216</f>
        <v>0</v>
      </c>
      <c r="EJ3" s="28">
        <f t="shared" ref="EJ3:EQ3" si="7">DW$216</f>
        <v>0</v>
      </c>
      <c r="EK3" s="28">
        <f t="shared" si="7"/>
        <v>0</v>
      </c>
      <c r="EL3" s="28">
        <f t="shared" si="7"/>
        <v>0</v>
      </c>
      <c r="EM3" s="28">
        <f t="shared" si="7"/>
        <v>0</v>
      </c>
      <c r="EN3" s="28">
        <f t="shared" si="7"/>
        <v>0</v>
      </c>
      <c r="EO3" s="28">
        <f t="shared" si="7"/>
        <v>0</v>
      </c>
      <c r="EP3" s="28">
        <f t="shared" si="7"/>
        <v>0</v>
      </c>
      <c r="EQ3" s="28">
        <f t="shared" si="7"/>
        <v>0</v>
      </c>
    </row>
    <row r="4" spans="1:147">
      <c r="A4" s="8" t="s">
        <v>109</v>
      </c>
      <c r="B4" s="98">
        <v>3</v>
      </c>
      <c r="C4" s="99">
        <v>3</v>
      </c>
      <c r="D4" s="98">
        <v>2</v>
      </c>
      <c r="E4" s="98">
        <v>3</v>
      </c>
      <c r="F4" s="98">
        <v>3</v>
      </c>
      <c r="G4" s="8" t="s">
        <v>109</v>
      </c>
      <c r="H4" s="27">
        <v>1</v>
      </c>
      <c r="I4" s="27">
        <v>1</v>
      </c>
      <c r="J4" s="27">
        <v>1</v>
      </c>
      <c r="K4" s="27">
        <v>1</v>
      </c>
      <c r="L4">
        <v>1</v>
      </c>
      <c r="M4" s="8" t="s">
        <v>109</v>
      </c>
      <c r="N4" s="27">
        <f t="shared" ref="N4:N67" si="8">SUM(L4:M4)</f>
        <v>1</v>
      </c>
      <c r="O4" s="27" t="s">
        <v>1065</v>
      </c>
      <c r="P4" s="140">
        <v>1</v>
      </c>
      <c r="Q4" s="27" t="s">
        <v>1065</v>
      </c>
      <c r="R4" s="8" t="s">
        <v>109</v>
      </c>
      <c r="S4">
        <v>1</v>
      </c>
      <c r="T4">
        <v>1</v>
      </c>
      <c r="U4">
        <v>1</v>
      </c>
      <c r="V4">
        <v>1</v>
      </c>
      <c r="W4">
        <v>1</v>
      </c>
      <c r="X4">
        <v>1</v>
      </c>
      <c r="Y4">
        <v>1</v>
      </c>
      <c r="Z4">
        <v>1</v>
      </c>
      <c r="AA4">
        <v>1</v>
      </c>
      <c r="AB4">
        <v>1</v>
      </c>
      <c r="AC4">
        <v>1</v>
      </c>
      <c r="AD4">
        <v>1</v>
      </c>
      <c r="AE4" s="8" t="s">
        <v>109</v>
      </c>
      <c r="AF4">
        <v>1</v>
      </c>
      <c r="AG4" s="21">
        <v>2</v>
      </c>
      <c r="AH4">
        <v>3</v>
      </c>
      <c r="AI4">
        <v>2</v>
      </c>
      <c r="AJ4">
        <v>2</v>
      </c>
      <c r="AK4">
        <v>3</v>
      </c>
      <c r="AL4">
        <v>3</v>
      </c>
      <c r="AM4" s="27">
        <v>2</v>
      </c>
      <c r="AN4">
        <v>1</v>
      </c>
      <c r="AO4" s="27" t="s">
        <v>1065</v>
      </c>
      <c r="AP4">
        <v>3</v>
      </c>
      <c r="AQ4">
        <v>3</v>
      </c>
      <c r="AR4">
        <v>3</v>
      </c>
      <c r="AS4" s="8" t="s">
        <v>109</v>
      </c>
      <c r="AT4" s="27" t="s">
        <v>1065</v>
      </c>
      <c r="AU4" s="27" t="s">
        <v>1065</v>
      </c>
      <c r="AV4" s="27" t="s">
        <v>1065</v>
      </c>
      <c r="AW4" s="27" t="s">
        <v>1065</v>
      </c>
      <c r="AX4" s="27" t="s">
        <v>1065</v>
      </c>
      <c r="AY4" s="27" t="s">
        <v>1065</v>
      </c>
      <c r="AZ4" s="27" t="s">
        <v>1065</v>
      </c>
      <c r="BA4" s="27" t="s">
        <v>1065</v>
      </c>
      <c r="BB4" s="27" t="s">
        <v>1065</v>
      </c>
      <c r="BC4" s="8" t="s">
        <v>109</v>
      </c>
      <c r="BD4" s="14">
        <v>312</v>
      </c>
      <c r="BE4" s="14">
        <f>((SUM('3.Diagnóstico_Oportunidades'!$M$9:$N$11))*10000)/BD4</f>
        <v>0</v>
      </c>
      <c r="BF4" s="14"/>
      <c r="BQ4" s="28">
        <v>143690.42000000001</v>
      </c>
      <c r="BR4" s="8">
        <f>(SUM('3.Diagnóstico_Oportunidades'!$M$21:$N$22)*10000)/BQ4</f>
        <v>0</v>
      </c>
      <c r="BS4" s="28">
        <f t="shared" ref="BS4:BS67" si="9">IF(BR4&lt;7, 1,0)+IF(BR4&gt;19, 3,0)</f>
        <v>1</v>
      </c>
      <c r="BT4" s="27">
        <f t="shared" ref="BT4:BT67" si="10">IF(BS4=0, 2,0)</f>
        <v>0</v>
      </c>
      <c r="BU4" s="28">
        <f>IF('3.Diagnóstico_Oportunidades'!BR4=0, 0,SUM(BS4:BT4))</f>
        <v>0</v>
      </c>
      <c r="BW4" s="124" t="s">
        <v>511</v>
      </c>
      <c r="BX4" s="28">
        <v>6</v>
      </c>
      <c r="BY4" s="28">
        <v>7</v>
      </c>
      <c r="BZ4" s="28">
        <v>6</v>
      </c>
      <c r="CA4" s="149">
        <f>'3.Diagnóstico_Oportunidades'!N25*Criterios!BX4</f>
        <v>0</v>
      </c>
      <c r="CB4" s="149">
        <f>'3.Diagnóstico_Oportunidades'!N25*Criterios!BY4</f>
        <v>0</v>
      </c>
      <c r="CC4" s="149">
        <f>'3.Diagnóstico_Oportunidades'!N25*Criterios!BZ4</f>
        <v>0</v>
      </c>
      <c r="CD4" s="23" t="s">
        <v>1248</v>
      </c>
      <c r="CE4" s="27">
        <f>CC219</f>
        <v>0</v>
      </c>
      <c r="CF4" s="8" t="s">
        <v>1032</v>
      </c>
      <c r="CG4" s="120">
        <f>('3.Diagnóstico_Oportunidades'!$M$22)/(BD5/100)</f>
        <v>0</v>
      </c>
      <c r="CH4" s="28">
        <f t="shared" si="1"/>
        <v>1</v>
      </c>
      <c r="CI4" s="27">
        <f t="shared" si="2"/>
        <v>0</v>
      </c>
      <c r="CJ4" s="28">
        <f t="shared" si="3"/>
        <v>0</v>
      </c>
      <c r="CK4" s="28">
        <f>('3.Diagnóstico_Oportunidades'!$M$22*10000/BQ5)</f>
        <v>0</v>
      </c>
      <c r="CL4" s="28">
        <f t="shared" si="4"/>
        <v>1</v>
      </c>
      <c r="CM4" s="27">
        <f t="shared" si="5"/>
        <v>0</v>
      </c>
      <c r="CN4" s="28">
        <f t="shared" si="6"/>
        <v>0</v>
      </c>
      <c r="CO4" s="28">
        <v>13</v>
      </c>
      <c r="CP4" s="28">
        <v>13</v>
      </c>
      <c r="CQ4" s="28">
        <v>13</v>
      </c>
      <c r="CR4" s="27">
        <f>'3.Diagnóstico_Oportunidades'!N25*Criterios!CO4</f>
        <v>0</v>
      </c>
      <c r="CS4" s="27">
        <f>'3.Diagnóstico_Oportunidades'!N25*Criterios!CP4</f>
        <v>0</v>
      </c>
      <c r="CT4" s="27">
        <f>'3.Diagnóstico_Oportunidades'!N25*Criterios!CQ4</f>
        <v>0</v>
      </c>
      <c r="CU4" s="23" t="s">
        <v>1248</v>
      </c>
      <c r="CV4" s="27">
        <f>CT219</f>
        <v>0</v>
      </c>
      <c r="CW4" s="26">
        <v>1</v>
      </c>
      <c r="CX4" s="26">
        <v>2</v>
      </c>
      <c r="CY4" s="27">
        <v>2</v>
      </c>
      <c r="CZ4" s="22">
        <v>1</v>
      </c>
      <c r="DA4" s="22">
        <v>1</v>
      </c>
      <c r="DB4" s="22">
        <v>1</v>
      </c>
      <c r="DC4" s="27">
        <v>1</v>
      </c>
      <c r="DD4" s="22">
        <v>1</v>
      </c>
      <c r="DE4" s="22">
        <v>1</v>
      </c>
      <c r="DF4" s="26">
        <v>1</v>
      </c>
      <c r="DG4" s="27">
        <v>1</v>
      </c>
      <c r="DH4" s="22">
        <v>2</v>
      </c>
      <c r="DI4" s="22">
        <v>3</v>
      </c>
      <c r="DJ4" s="28">
        <f>('3.Diagnóstico_Oportunidades'!$N25*CW4)</f>
        <v>0</v>
      </c>
      <c r="DK4" s="28">
        <f>('3.Diagnóstico_Oportunidades'!$N25*CX4)</f>
        <v>0</v>
      </c>
      <c r="DL4" s="28">
        <f>('3.Diagnóstico_Oportunidades'!$N25*CY4)</f>
        <v>0</v>
      </c>
      <c r="DM4" s="28">
        <f>('3.Diagnóstico_Oportunidades'!$N25*DA4)</f>
        <v>0</v>
      </c>
      <c r="DN4" s="28">
        <f>('3.Diagnóstico_Oportunidades'!$N25*DC4)</f>
        <v>0</v>
      </c>
      <c r="DO4" s="28">
        <f>('3.Diagnóstico_Oportunidades'!$N25*DE4)</f>
        <v>0</v>
      </c>
      <c r="DP4" s="28">
        <f>('3.Diagnóstico_Oportunidades'!$N25*DF4)</f>
        <v>0</v>
      </c>
      <c r="DQ4" s="28">
        <f>('3.Diagnóstico_Oportunidades'!$N25*DG4)</f>
        <v>0</v>
      </c>
      <c r="DR4" s="28">
        <f>('3.Diagnóstico_Oportunidades'!$N25*DI4)</f>
        <v>0</v>
      </c>
      <c r="DS4" s="28">
        <f>('3.Diagnóstico_Oportunidades'!$N25*1)</f>
        <v>0</v>
      </c>
      <c r="DT4" s="28">
        <f>('3.Diagnóstico_Oportunidades'!$N25*2)</f>
        <v>0</v>
      </c>
      <c r="DU4" s="28">
        <f>('3.Diagnóstico_Oportunidades'!$N25*3)</f>
        <v>0</v>
      </c>
      <c r="DV4" s="28">
        <f>('3.Diagnóstico_Oportunidades'!$N25*DW4)</f>
        <v>0</v>
      </c>
      <c r="DW4" s="28">
        <f>('3.Diagnóstico_Oportunidades'!$N25*DX4)</f>
        <v>0</v>
      </c>
      <c r="DX4" s="28">
        <f>('3.Diagnóstico_Oportunidades'!$N25*DZ4)</f>
        <v>0</v>
      </c>
      <c r="DY4" s="28">
        <f>('3.Diagnóstico_Oportunidades'!$N25*DB4)</f>
        <v>0</v>
      </c>
      <c r="DZ4" s="28">
        <f>('3.Diagnóstico_Oportunidades'!$N25*DD4)</f>
        <v>0</v>
      </c>
      <c r="EA4" s="28">
        <f>('3.Diagnóstico_Oportunidades'!$N25*DE4)</f>
        <v>0</v>
      </c>
      <c r="EB4" s="28">
        <f>('3.Diagnóstico_Oportunidades'!$N25*DF4)</f>
        <v>0</v>
      </c>
      <c r="EC4" s="28">
        <f>('3.Diagnóstico_Oportunidades'!$N25*DH4)</f>
        <v>0</v>
      </c>
      <c r="ED4" s="28">
        <f>('3.Diagnóstico_Oportunidades'!$N25*DI4)</f>
        <v>0</v>
      </c>
      <c r="EE4" s="28">
        <f>('3.Diagnóstico_Oportunidades'!$N25*1)</f>
        <v>0</v>
      </c>
      <c r="EF4" s="28">
        <f>('3.Diagnóstico_Oportunidades'!$N25*2)</f>
        <v>0</v>
      </c>
      <c r="EG4" s="28">
        <f>('3.Diagnóstico_Oportunidades'!$N25*3)</f>
        <v>0</v>
      </c>
      <c r="EH4" s="23" t="s">
        <v>1248</v>
      </c>
      <c r="EI4" s="28">
        <f>DJ$216</f>
        <v>0</v>
      </c>
      <c r="EJ4" s="28">
        <f t="shared" ref="EJ4" si="11">DK$216</f>
        <v>0</v>
      </c>
      <c r="EK4" s="28">
        <f t="shared" ref="EK4" si="12">DL$216</f>
        <v>0</v>
      </c>
      <c r="EL4" s="28">
        <f t="shared" ref="EL4" si="13">DM$216</f>
        <v>0</v>
      </c>
      <c r="EM4" s="28">
        <f t="shared" ref="EM4" si="14">DN$216</f>
        <v>0</v>
      </c>
      <c r="EN4" s="28">
        <f t="shared" ref="EN4" si="15">DO$216</f>
        <v>0</v>
      </c>
      <c r="EO4" s="28">
        <f t="shared" ref="EO4" si="16">DP$216</f>
        <v>0</v>
      </c>
      <c r="EP4" s="28">
        <f t="shared" ref="EP4" si="17">DQ$216</f>
        <v>0</v>
      </c>
      <c r="EQ4" s="28">
        <f t="shared" ref="EQ4" si="18">DR$216</f>
        <v>0</v>
      </c>
    </row>
    <row r="5" spans="1:147">
      <c r="A5" s="8" t="s">
        <v>1032</v>
      </c>
      <c r="B5" s="98">
        <v>2</v>
      </c>
      <c r="C5" s="99">
        <v>3</v>
      </c>
      <c r="D5" s="98">
        <v>1</v>
      </c>
      <c r="E5" s="98">
        <v>2</v>
      </c>
      <c r="F5" s="98">
        <v>2</v>
      </c>
      <c r="G5" s="8" t="s">
        <v>1032</v>
      </c>
      <c r="H5" s="27">
        <v>1</v>
      </c>
      <c r="I5" s="27">
        <v>2</v>
      </c>
      <c r="J5" s="27">
        <v>3</v>
      </c>
      <c r="K5" s="27">
        <v>1</v>
      </c>
      <c r="L5">
        <v>1</v>
      </c>
      <c r="M5" s="8" t="s">
        <v>1032</v>
      </c>
      <c r="N5" s="27">
        <f t="shared" si="8"/>
        <v>1</v>
      </c>
      <c r="O5" s="27" t="s">
        <v>1065</v>
      </c>
      <c r="P5" s="140">
        <v>1</v>
      </c>
      <c r="Q5" s="27" t="s">
        <v>1065</v>
      </c>
      <c r="R5" s="8" t="s">
        <v>1032</v>
      </c>
      <c r="S5">
        <v>1</v>
      </c>
      <c r="T5">
        <v>1</v>
      </c>
      <c r="U5">
        <v>1</v>
      </c>
      <c r="V5">
        <v>1</v>
      </c>
      <c r="W5">
        <v>1</v>
      </c>
      <c r="X5">
        <v>1</v>
      </c>
      <c r="Y5">
        <v>1</v>
      </c>
      <c r="Z5">
        <v>1</v>
      </c>
      <c r="AA5">
        <v>1</v>
      </c>
      <c r="AB5">
        <v>1</v>
      </c>
      <c r="AC5">
        <v>1</v>
      </c>
      <c r="AD5">
        <v>1</v>
      </c>
      <c r="AE5" s="8" t="s">
        <v>1032</v>
      </c>
      <c r="AF5">
        <v>1</v>
      </c>
      <c r="AG5" s="21">
        <v>1</v>
      </c>
      <c r="AH5">
        <v>2</v>
      </c>
      <c r="AI5">
        <v>1</v>
      </c>
      <c r="AJ5">
        <v>2</v>
      </c>
      <c r="AK5">
        <v>2</v>
      </c>
      <c r="AL5">
        <v>2</v>
      </c>
      <c r="AM5" s="27">
        <v>2</v>
      </c>
      <c r="AN5">
        <v>1</v>
      </c>
      <c r="AO5" s="27" t="s">
        <v>1065</v>
      </c>
      <c r="AP5">
        <v>3</v>
      </c>
      <c r="AQ5">
        <v>2</v>
      </c>
      <c r="AR5">
        <v>2</v>
      </c>
      <c r="AS5" s="8" t="s">
        <v>1032</v>
      </c>
      <c r="AT5" s="27" t="s">
        <v>1065</v>
      </c>
      <c r="AU5" s="27" t="s">
        <v>1065</v>
      </c>
      <c r="AV5" s="27" t="s">
        <v>1065</v>
      </c>
      <c r="AW5" s="27" t="s">
        <v>1065</v>
      </c>
      <c r="AX5" s="27" t="s">
        <v>1065</v>
      </c>
      <c r="AY5" s="27" t="s">
        <v>1065</v>
      </c>
      <c r="AZ5" s="27" t="s">
        <v>1065</v>
      </c>
      <c r="BA5" s="27" t="s">
        <v>1065</v>
      </c>
      <c r="BB5" s="27" t="s">
        <v>1065</v>
      </c>
      <c r="BC5" s="8" t="s">
        <v>1032</v>
      </c>
      <c r="BD5" s="14">
        <v>9436</v>
      </c>
      <c r="BE5" s="14">
        <f>((SUM('3.Diagnóstico_Oportunidades'!$M$9:$N$11))*10000)/BD5</f>
        <v>0</v>
      </c>
      <c r="BF5" s="14"/>
      <c r="BQ5" s="28">
        <v>3324758.89</v>
      </c>
      <c r="BR5" s="8">
        <f>(SUM('3.Diagnóstico_Oportunidades'!$M$21:$N$22)*10000)/BQ5</f>
        <v>0</v>
      </c>
      <c r="BS5" s="28">
        <f t="shared" si="9"/>
        <v>1</v>
      </c>
      <c r="BT5" s="27">
        <f t="shared" si="10"/>
        <v>0</v>
      </c>
      <c r="BU5" s="28">
        <f>IF('3.Diagnóstico_Oportunidades'!BR5=0, 0,SUM(BS5:BT5))</f>
        <v>0</v>
      </c>
      <c r="BW5" s="124" t="s">
        <v>512</v>
      </c>
      <c r="BX5" s="28">
        <v>6</v>
      </c>
      <c r="BY5" s="28">
        <v>6</v>
      </c>
      <c r="BZ5" s="28">
        <v>6</v>
      </c>
      <c r="CA5" s="149">
        <f>'3.Diagnóstico_Oportunidades'!N26*Criterios!BX5</f>
        <v>0</v>
      </c>
      <c r="CB5" s="149">
        <f>'3.Diagnóstico_Oportunidades'!N26*Criterios!BY5</f>
        <v>0</v>
      </c>
      <c r="CC5" s="149">
        <f>'3.Diagnóstico_Oportunidades'!N26*Criterios!BZ5</f>
        <v>0</v>
      </c>
      <c r="CF5" s="8" t="s">
        <v>110</v>
      </c>
      <c r="CG5" s="120">
        <f>('3.Diagnóstico_Oportunidades'!$M$22)/(BD6/100)</f>
        <v>0</v>
      </c>
      <c r="CH5" s="28">
        <f t="shared" si="1"/>
        <v>1</v>
      </c>
      <c r="CI5" s="27">
        <f t="shared" si="2"/>
        <v>0</v>
      </c>
      <c r="CJ5" s="28">
        <f t="shared" si="3"/>
        <v>0</v>
      </c>
      <c r="CK5" s="28">
        <f>('3.Diagnóstico_Oportunidades'!$M$22*10000/BQ6)</f>
        <v>0</v>
      </c>
      <c r="CL5" s="28">
        <f t="shared" si="4"/>
        <v>1</v>
      </c>
      <c r="CM5" s="27">
        <f t="shared" si="5"/>
        <v>0</v>
      </c>
      <c r="CN5" s="28">
        <f t="shared" si="6"/>
        <v>0</v>
      </c>
      <c r="CO5" s="28">
        <v>15</v>
      </c>
      <c r="CP5" s="28">
        <v>15</v>
      </c>
      <c r="CQ5" s="28">
        <v>15</v>
      </c>
      <c r="CR5" s="27">
        <f>'3.Diagnóstico_Oportunidades'!N26*Criterios!CO5</f>
        <v>0</v>
      </c>
      <c r="CS5" s="27">
        <f>'3.Diagnóstico_Oportunidades'!N26*Criterios!CP5</f>
        <v>0</v>
      </c>
      <c r="CT5" s="27">
        <f>'3.Diagnóstico_Oportunidades'!N26*Criterios!CQ5</f>
        <v>0</v>
      </c>
      <c r="CW5" s="26">
        <v>1</v>
      </c>
      <c r="CX5" s="27">
        <v>2</v>
      </c>
      <c r="CY5" s="27">
        <v>2</v>
      </c>
      <c r="CZ5" s="22">
        <v>2</v>
      </c>
      <c r="DA5" s="22">
        <v>2</v>
      </c>
      <c r="DB5" s="22">
        <v>2</v>
      </c>
      <c r="DC5" s="27">
        <v>2</v>
      </c>
      <c r="DD5" s="22">
        <v>2</v>
      </c>
      <c r="DE5" s="22">
        <v>1</v>
      </c>
      <c r="DF5" s="27">
        <v>1</v>
      </c>
      <c r="DG5" s="27">
        <v>1</v>
      </c>
      <c r="DH5" s="22">
        <v>1</v>
      </c>
      <c r="DI5" s="22">
        <v>3</v>
      </c>
      <c r="DJ5" s="28">
        <f>('3.Diagnóstico_Oportunidades'!$N26*CW5)</f>
        <v>0</v>
      </c>
      <c r="DK5" s="28">
        <f>('3.Diagnóstico_Oportunidades'!$N26*CX5)</f>
        <v>0</v>
      </c>
      <c r="DL5" s="28">
        <f>('3.Diagnóstico_Oportunidades'!$N26*CY5)</f>
        <v>0</v>
      </c>
      <c r="DM5" s="28">
        <f>('3.Diagnóstico_Oportunidades'!$N26*DA5)</f>
        <v>0</v>
      </c>
      <c r="DN5" s="28">
        <f>('3.Diagnóstico_Oportunidades'!$N26*DC5)</f>
        <v>0</v>
      </c>
      <c r="DO5" s="28">
        <f>('3.Diagnóstico_Oportunidades'!$N26*DE5)</f>
        <v>0</v>
      </c>
      <c r="DP5" s="28">
        <f>('3.Diagnóstico_Oportunidades'!$N26*DF5)</f>
        <v>0</v>
      </c>
      <c r="DQ5" s="28">
        <f>('3.Diagnóstico_Oportunidades'!$N26*DG5)</f>
        <v>0</v>
      </c>
      <c r="DR5" s="28">
        <f>('3.Diagnóstico_Oportunidades'!$N26*DI5)</f>
        <v>0</v>
      </c>
      <c r="DS5" s="28">
        <f>('3.Diagnóstico_Oportunidades'!$N26*1)</f>
        <v>0</v>
      </c>
      <c r="DT5" s="28">
        <f>('3.Diagnóstico_Oportunidades'!$N26*2)</f>
        <v>0</v>
      </c>
      <c r="DU5" s="28">
        <f>('3.Diagnóstico_Oportunidades'!$N26*3)</f>
        <v>0</v>
      </c>
      <c r="DV5" s="28">
        <f>('3.Diagnóstico_Oportunidades'!$N26*DW5)</f>
        <v>0</v>
      </c>
      <c r="DW5" s="28">
        <f>('3.Diagnóstico_Oportunidades'!$N26*DX5)</f>
        <v>0</v>
      </c>
      <c r="DX5" s="28">
        <f>('3.Diagnóstico_Oportunidades'!$N26*DZ5)</f>
        <v>0</v>
      </c>
      <c r="DY5" s="28">
        <f>('3.Diagnóstico_Oportunidades'!$N26*DB5)</f>
        <v>0</v>
      </c>
      <c r="DZ5" s="28">
        <f>('3.Diagnóstico_Oportunidades'!$N26*DD5)</f>
        <v>0</v>
      </c>
      <c r="EA5" s="28">
        <f>('3.Diagnóstico_Oportunidades'!$N26*DE5)</f>
        <v>0</v>
      </c>
      <c r="EB5" s="28">
        <f>('3.Diagnóstico_Oportunidades'!$N26*DF5)</f>
        <v>0</v>
      </c>
      <c r="EC5" s="28">
        <f>('3.Diagnóstico_Oportunidades'!$N26*DH5)</f>
        <v>0</v>
      </c>
      <c r="ED5" s="28">
        <f>('3.Diagnóstico_Oportunidades'!$N26*DI5)</f>
        <v>0</v>
      </c>
      <c r="EE5" s="28">
        <f>('3.Diagnóstico_Oportunidades'!$N26*1)</f>
        <v>0</v>
      </c>
      <c r="EF5" s="28">
        <f>('3.Diagnóstico_Oportunidades'!$N26*2)</f>
        <v>0</v>
      </c>
      <c r="EG5" s="28">
        <f>('3.Diagnóstico_Oportunidades'!$N26*3)</f>
        <v>0</v>
      </c>
      <c r="EH5" s="27"/>
      <c r="EI5" s="27"/>
      <c r="EJ5" s="27"/>
    </row>
    <row r="6" spans="1:147">
      <c r="A6" s="8" t="s">
        <v>110</v>
      </c>
      <c r="B6" s="98">
        <v>1</v>
      </c>
      <c r="C6" s="99">
        <v>3</v>
      </c>
      <c r="D6" s="98">
        <v>2</v>
      </c>
      <c r="E6" s="98">
        <v>3</v>
      </c>
      <c r="F6" s="98">
        <v>2</v>
      </c>
      <c r="G6" s="8" t="s">
        <v>110</v>
      </c>
      <c r="H6" s="27">
        <v>1</v>
      </c>
      <c r="I6" s="27">
        <v>3</v>
      </c>
      <c r="J6" s="27">
        <v>2</v>
      </c>
      <c r="K6" s="27">
        <v>1</v>
      </c>
      <c r="L6">
        <v>1</v>
      </c>
      <c r="M6" s="8" t="s">
        <v>110</v>
      </c>
      <c r="N6" s="27">
        <f t="shared" si="8"/>
        <v>1</v>
      </c>
      <c r="O6" s="27" t="s">
        <v>1065</v>
      </c>
      <c r="P6" s="140">
        <v>1</v>
      </c>
      <c r="Q6" s="27" t="s">
        <v>1065</v>
      </c>
      <c r="R6" s="8" t="s">
        <v>110</v>
      </c>
      <c r="S6">
        <v>1</v>
      </c>
      <c r="T6">
        <v>1</v>
      </c>
      <c r="U6">
        <v>1</v>
      </c>
      <c r="V6">
        <v>1</v>
      </c>
      <c r="W6">
        <v>1</v>
      </c>
      <c r="X6">
        <v>1</v>
      </c>
      <c r="Y6">
        <v>1</v>
      </c>
      <c r="Z6">
        <v>1</v>
      </c>
      <c r="AA6">
        <v>1</v>
      </c>
      <c r="AB6">
        <v>1</v>
      </c>
      <c r="AC6">
        <v>1</v>
      </c>
      <c r="AD6">
        <v>1</v>
      </c>
      <c r="AE6" s="8" t="s">
        <v>110</v>
      </c>
      <c r="AF6">
        <v>1</v>
      </c>
      <c r="AG6" s="21">
        <v>2</v>
      </c>
      <c r="AH6">
        <v>2</v>
      </c>
      <c r="AI6">
        <v>2</v>
      </c>
      <c r="AJ6">
        <v>2</v>
      </c>
      <c r="AK6">
        <v>3</v>
      </c>
      <c r="AL6">
        <v>3</v>
      </c>
      <c r="AM6" s="27">
        <v>2</v>
      </c>
      <c r="AN6">
        <v>2</v>
      </c>
      <c r="AO6" s="27" t="s">
        <v>1065</v>
      </c>
      <c r="AP6">
        <v>3</v>
      </c>
      <c r="AQ6">
        <v>2</v>
      </c>
      <c r="AR6">
        <v>1</v>
      </c>
      <c r="AS6" s="8" t="s">
        <v>110</v>
      </c>
      <c r="AT6" s="27" t="s">
        <v>1065</v>
      </c>
      <c r="AU6" s="27" t="s">
        <v>1065</v>
      </c>
      <c r="AV6" s="27" t="s">
        <v>1065</v>
      </c>
      <c r="AW6" s="27" t="s">
        <v>1065</v>
      </c>
      <c r="AX6" s="27" t="s">
        <v>1065</v>
      </c>
      <c r="AY6" s="27" t="s">
        <v>1065</v>
      </c>
      <c r="AZ6" s="27" t="s">
        <v>1065</v>
      </c>
      <c r="BA6" s="27" t="s">
        <v>1065</v>
      </c>
      <c r="BB6" s="27" t="s">
        <v>1065</v>
      </c>
      <c r="BC6" s="8" t="s">
        <v>110</v>
      </c>
      <c r="BD6" s="14">
        <v>482</v>
      </c>
      <c r="BE6" s="14">
        <f>((SUM('3.Diagnóstico_Oportunidades'!$M$9:$N$11))*10000)/BD6</f>
        <v>0</v>
      </c>
      <c r="BF6" s="14"/>
      <c r="BQ6" s="28">
        <v>518746.71</v>
      </c>
      <c r="BR6" s="8">
        <f>(SUM('3.Diagnóstico_Oportunidades'!$M$21:$N$22)*10000)/BQ6</f>
        <v>0</v>
      </c>
      <c r="BS6" s="28">
        <f t="shared" si="9"/>
        <v>1</v>
      </c>
      <c r="BT6" s="27">
        <f t="shared" si="10"/>
        <v>0</v>
      </c>
      <c r="BU6" s="28">
        <f>IF('3.Diagnóstico_Oportunidades'!BR6=0, 0,SUM(BS6:BT6))</f>
        <v>0</v>
      </c>
      <c r="BW6" s="124" t="s">
        <v>513</v>
      </c>
      <c r="BX6" s="28">
        <v>6</v>
      </c>
      <c r="BY6" s="28">
        <v>6</v>
      </c>
      <c r="BZ6" s="28">
        <v>6</v>
      </c>
      <c r="CA6" s="149">
        <f>'3.Diagnóstico_Oportunidades'!N27*Criterios!BX6</f>
        <v>0</v>
      </c>
      <c r="CB6" s="149">
        <f>'3.Diagnóstico_Oportunidades'!N27*Criterios!BY6</f>
        <v>0</v>
      </c>
      <c r="CC6" s="149">
        <f>'3.Diagnóstico_Oportunidades'!N27*Criterios!BZ6</f>
        <v>0</v>
      </c>
      <c r="CF6" s="8" t="s">
        <v>936</v>
      </c>
      <c r="CG6" s="120">
        <f>('3.Diagnóstico_Oportunidades'!$M$22)/(BD7/100)</f>
        <v>0</v>
      </c>
      <c r="CH6" s="28">
        <f t="shared" si="1"/>
        <v>1</v>
      </c>
      <c r="CI6" s="27">
        <f t="shared" si="2"/>
        <v>0</v>
      </c>
      <c r="CJ6" s="28">
        <f t="shared" si="3"/>
        <v>0</v>
      </c>
      <c r="CK6" s="28">
        <f>('3.Diagnóstico_Oportunidades'!$M$22*10000/BQ7)</f>
        <v>0</v>
      </c>
      <c r="CL6" s="28">
        <f t="shared" si="4"/>
        <v>1</v>
      </c>
      <c r="CM6" s="27">
        <f t="shared" si="5"/>
        <v>0</v>
      </c>
      <c r="CN6" s="28">
        <f t="shared" si="6"/>
        <v>0</v>
      </c>
      <c r="CO6" s="28">
        <v>17</v>
      </c>
      <c r="CP6" s="28">
        <v>16</v>
      </c>
      <c r="CQ6" s="28">
        <v>17</v>
      </c>
      <c r="CR6" s="27">
        <f>'3.Diagnóstico_Oportunidades'!N27*Criterios!CO6</f>
        <v>0</v>
      </c>
      <c r="CS6" s="27">
        <f>'3.Diagnóstico_Oportunidades'!N27*Criterios!CP6</f>
        <v>0</v>
      </c>
      <c r="CT6" s="27">
        <f>'3.Diagnóstico_Oportunidades'!N27*Criterios!CQ6</f>
        <v>0</v>
      </c>
      <c r="CW6" s="26">
        <v>1</v>
      </c>
      <c r="CX6" s="27">
        <v>2</v>
      </c>
      <c r="CY6" s="27">
        <v>2</v>
      </c>
      <c r="CZ6" s="22">
        <v>1</v>
      </c>
      <c r="DA6" s="22">
        <v>3</v>
      </c>
      <c r="DB6" s="22">
        <v>3</v>
      </c>
      <c r="DC6" s="27">
        <v>3</v>
      </c>
      <c r="DD6" s="22">
        <v>3</v>
      </c>
      <c r="DE6" s="22">
        <v>1</v>
      </c>
      <c r="DF6" s="27">
        <v>1</v>
      </c>
      <c r="DG6" s="27">
        <v>1</v>
      </c>
      <c r="DH6" s="22">
        <v>1</v>
      </c>
      <c r="DI6" s="22">
        <v>3</v>
      </c>
      <c r="DJ6" s="28">
        <f>('3.Diagnóstico_Oportunidades'!$N27*CW6)</f>
        <v>0</v>
      </c>
      <c r="DK6" s="28">
        <f>('3.Diagnóstico_Oportunidades'!$N27*CX6)</f>
        <v>0</v>
      </c>
      <c r="DL6" s="28">
        <f>('3.Diagnóstico_Oportunidades'!$N27*CY6)</f>
        <v>0</v>
      </c>
      <c r="DM6" s="28">
        <f>('3.Diagnóstico_Oportunidades'!$N27*DA6)</f>
        <v>0</v>
      </c>
      <c r="DN6" s="28">
        <f>('3.Diagnóstico_Oportunidades'!$N27*DC6)</f>
        <v>0</v>
      </c>
      <c r="DO6" s="28">
        <f>('3.Diagnóstico_Oportunidades'!$N27*DE6)</f>
        <v>0</v>
      </c>
      <c r="DP6" s="28">
        <f>('3.Diagnóstico_Oportunidades'!$N27*DF6)</f>
        <v>0</v>
      </c>
      <c r="DQ6" s="28">
        <f>('3.Diagnóstico_Oportunidades'!$N27*DG6)</f>
        <v>0</v>
      </c>
      <c r="DR6" s="28">
        <f>('3.Diagnóstico_Oportunidades'!$N27*DI6)</f>
        <v>0</v>
      </c>
      <c r="DS6" s="28">
        <f>('3.Diagnóstico_Oportunidades'!$N27*1)</f>
        <v>0</v>
      </c>
      <c r="DT6" s="28">
        <f>('3.Diagnóstico_Oportunidades'!$N27*2)</f>
        <v>0</v>
      </c>
      <c r="DU6" s="28">
        <f>('3.Diagnóstico_Oportunidades'!$N27*3)</f>
        <v>0</v>
      </c>
      <c r="DV6" s="28">
        <f>('3.Diagnóstico_Oportunidades'!$N27*DW6)</f>
        <v>0</v>
      </c>
      <c r="DW6" s="28">
        <f>('3.Diagnóstico_Oportunidades'!$N27*DX6)</f>
        <v>0</v>
      </c>
      <c r="DX6" s="28">
        <f>('3.Diagnóstico_Oportunidades'!$N27*DZ6)</f>
        <v>0</v>
      </c>
      <c r="DY6" s="28">
        <f>('3.Diagnóstico_Oportunidades'!$N27*DB6)</f>
        <v>0</v>
      </c>
      <c r="DZ6" s="28">
        <f>('3.Diagnóstico_Oportunidades'!$N27*DD6)</f>
        <v>0</v>
      </c>
      <c r="EA6" s="28">
        <f>('3.Diagnóstico_Oportunidades'!$N27*DE6)</f>
        <v>0</v>
      </c>
      <c r="EB6" s="28">
        <f>('3.Diagnóstico_Oportunidades'!$N27*DF6)</f>
        <v>0</v>
      </c>
      <c r="EC6" s="28">
        <f>('3.Diagnóstico_Oportunidades'!$N27*DH6)</f>
        <v>0</v>
      </c>
      <c r="ED6" s="28">
        <f>('3.Diagnóstico_Oportunidades'!$N27*DI6)</f>
        <v>0</v>
      </c>
      <c r="EE6" s="28">
        <f>('3.Diagnóstico_Oportunidades'!$N27*1)</f>
        <v>0</v>
      </c>
      <c r="EF6" s="28">
        <f>('3.Diagnóstico_Oportunidades'!$N27*2)</f>
        <v>0</v>
      </c>
      <c r="EG6" s="28">
        <f>('3.Diagnóstico_Oportunidades'!$N27*3)</f>
        <v>0</v>
      </c>
      <c r="EH6" s="27"/>
      <c r="EI6" s="27"/>
    </row>
    <row r="7" spans="1:147">
      <c r="A7" s="8" t="s">
        <v>936</v>
      </c>
      <c r="B7" s="98">
        <v>1</v>
      </c>
      <c r="C7" s="99">
        <v>3</v>
      </c>
      <c r="D7" s="98">
        <v>2</v>
      </c>
      <c r="E7" s="98">
        <v>1</v>
      </c>
      <c r="F7" s="98">
        <v>1</v>
      </c>
      <c r="G7" s="8" t="s">
        <v>936</v>
      </c>
      <c r="H7" s="27">
        <v>2</v>
      </c>
      <c r="I7" s="27">
        <v>3</v>
      </c>
      <c r="J7" s="27">
        <v>3</v>
      </c>
      <c r="K7" s="27">
        <v>2</v>
      </c>
      <c r="L7">
        <v>2</v>
      </c>
      <c r="M7" s="8" t="s">
        <v>936</v>
      </c>
      <c r="N7" s="27">
        <f t="shared" si="8"/>
        <v>2</v>
      </c>
      <c r="O7" s="27" t="s">
        <v>1065</v>
      </c>
      <c r="P7" s="140">
        <v>2</v>
      </c>
      <c r="Q7" s="27" t="s">
        <v>1065</v>
      </c>
      <c r="R7" s="8" t="s">
        <v>936</v>
      </c>
      <c r="S7">
        <v>2</v>
      </c>
      <c r="T7">
        <v>2</v>
      </c>
      <c r="U7">
        <v>2</v>
      </c>
      <c r="V7">
        <v>2</v>
      </c>
      <c r="W7">
        <v>2</v>
      </c>
      <c r="X7">
        <v>2</v>
      </c>
      <c r="Y7">
        <v>2</v>
      </c>
      <c r="Z7">
        <v>2</v>
      </c>
      <c r="AA7">
        <v>2</v>
      </c>
      <c r="AB7">
        <v>2</v>
      </c>
      <c r="AC7">
        <v>2</v>
      </c>
      <c r="AD7">
        <v>2</v>
      </c>
      <c r="AE7" s="8" t="s">
        <v>936</v>
      </c>
      <c r="AF7">
        <v>3</v>
      </c>
      <c r="AG7" s="21">
        <v>1</v>
      </c>
      <c r="AH7">
        <v>1</v>
      </c>
      <c r="AI7">
        <v>1</v>
      </c>
      <c r="AJ7">
        <v>2</v>
      </c>
      <c r="AK7">
        <v>2</v>
      </c>
      <c r="AL7">
        <v>1</v>
      </c>
      <c r="AM7" s="27">
        <v>1</v>
      </c>
      <c r="AN7">
        <v>1</v>
      </c>
      <c r="AO7" s="27" t="s">
        <v>1065</v>
      </c>
      <c r="AP7">
        <v>1</v>
      </c>
      <c r="AQ7">
        <v>1</v>
      </c>
      <c r="AR7">
        <v>2</v>
      </c>
      <c r="AS7" s="8" t="s">
        <v>936</v>
      </c>
      <c r="AT7" s="27" t="s">
        <v>1065</v>
      </c>
      <c r="AU7" s="27" t="s">
        <v>1065</v>
      </c>
      <c r="AV7" s="27" t="s">
        <v>1065</v>
      </c>
      <c r="AW7" s="27" t="s">
        <v>1065</v>
      </c>
      <c r="AX7" s="27" t="s">
        <v>1065</v>
      </c>
      <c r="AY7" s="27" t="s">
        <v>1065</v>
      </c>
      <c r="AZ7" s="27" t="s">
        <v>1065</v>
      </c>
      <c r="BA7" s="27" t="s">
        <v>1065</v>
      </c>
      <c r="BB7" s="27" t="s">
        <v>1065</v>
      </c>
      <c r="BC7" s="8" t="s">
        <v>936</v>
      </c>
      <c r="BD7" s="14">
        <v>5029</v>
      </c>
      <c r="BE7" s="14">
        <f>((SUM('3.Diagnóstico_Oportunidades'!$M$9:$N$11))*10000)/BD7</f>
        <v>0</v>
      </c>
      <c r="BF7" s="14"/>
      <c r="BQ7" s="28">
        <v>3118450.97</v>
      </c>
      <c r="BR7" s="8">
        <f>(SUM('3.Diagnóstico_Oportunidades'!$M$21:$N$22)*10000)/BQ7</f>
        <v>0</v>
      </c>
      <c r="BS7" s="28">
        <f t="shared" si="9"/>
        <v>1</v>
      </c>
      <c r="BT7" s="27">
        <f t="shared" si="10"/>
        <v>0</v>
      </c>
      <c r="BU7" s="28">
        <f>IF('3.Diagnóstico_Oportunidades'!BR7=0, 0,SUM(BS7:BT7))</f>
        <v>0</v>
      </c>
      <c r="BW7" s="125" t="s">
        <v>1118</v>
      </c>
      <c r="BX7" s="28">
        <v>5</v>
      </c>
      <c r="BY7" s="28">
        <v>5</v>
      </c>
      <c r="BZ7" s="28">
        <v>5</v>
      </c>
      <c r="CA7" s="149">
        <f>'3.Diagnóstico_Oportunidades'!N28*Criterios!BX7</f>
        <v>0</v>
      </c>
      <c r="CB7" s="149">
        <f>'3.Diagnóstico_Oportunidades'!N28*Criterios!BY7</f>
        <v>0</v>
      </c>
      <c r="CC7" s="149">
        <f>'3.Diagnóstico_Oportunidades'!N28*Criterios!BZ7</f>
        <v>0</v>
      </c>
      <c r="CF7" s="8" t="s">
        <v>111</v>
      </c>
      <c r="CG7" s="120">
        <f>('3.Diagnóstico_Oportunidades'!$M$22)/(BD8/100)</f>
        <v>0</v>
      </c>
      <c r="CH7" s="28">
        <f t="shared" si="1"/>
        <v>1</v>
      </c>
      <c r="CI7" s="27">
        <f t="shared" si="2"/>
        <v>0</v>
      </c>
      <c r="CJ7" s="28">
        <f t="shared" si="3"/>
        <v>0</v>
      </c>
      <c r="CK7" s="28">
        <f>('3.Diagnóstico_Oportunidades'!$M$22*10000/BQ8)</f>
        <v>0</v>
      </c>
      <c r="CL7" s="28">
        <f t="shared" si="4"/>
        <v>1</v>
      </c>
      <c r="CM7" s="27">
        <f t="shared" si="5"/>
        <v>0</v>
      </c>
      <c r="CN7" s="28">
        <f t="shared" si="6"/>
        <v>0</v>
      </c>
      <c r="CO7" s="28">
        <v>15</v>
      </c>
      <c r="CP7" s="28">
        <v>15</v>
      </c>
      <c r="CQ7" s="28">
        <v>15</v>
      </c>
      <c r="CR7" s="27">
        <f>'3.Diagnóstico_Oportunidades'!N28*Criterios!CO7</f>
        <v>0</v>
      </c>
      <c r="CS7" s="27">
        <f>'3.Diagnóstico_Oportunidades'!N28*Criterios!CP7</f>
        <v>0</v>
      </c>
      <c r="CT7" s="27">
        <f>'3.Diagnóstico_Oportunidades'!N28*Criterios!CQ7</f>
        <v>0</v>
      </c>
      <c r="CW7" s="26">
        <v>1</v>
      </c>
      <c r="CX7" s="2">
        <v>1</v>
      </c>
      <c r="CY7" s="27">
        <v>2</v>
      </c>
      <c r="CZ7" s="22">
        <v>2</v>
      </c>
      <c r="DA7" s="22">
        <v>3</v>
      </c>
      <c r="DB7" s="22">
        <v>3</v>
      </c>
      <c r="DC7" s="27">
        <v>3</v>
      </c>
      <c r="DD7" s="22">
        <v>3</v>
      </c>
      <c r="DE7" s="22">
        <v>1</v>
      </c>
      <c r="DF7" s="2">
        <v>1</v>
      </c>
      <c r="DG7" s="27">
        <v>1</v>
      </c>
      <c r="DH7" s="22">
        <v>1</v>
      </c>
      <c r="DI7" s="22">
        <v>2</v>
      </c>
      <c r="DJ7" s="28">
        <f>('3.Diagnóstico_Oportunidades'!$N28*CW7)</f>
        <v>0</v>
      </c>
      <c r="DK7" s="28">
        <f>('3.Diagnóstico_Oportunidades'!$N28*CX7)</f>
        <v>0</v>
      </c>
      <c r="DL7" s="28">
        <f>('3.Diagnóstico_Oportunidades'!$N28*CY7)</f>
        <v>0</v>
      </c>
      <c r="DM7" s="28">
        <f>('3.Diagnóstico_Oportunidades'!$N28*DA7)</f>
        <v>0</v>
      </c>
      <c r="DN7" s="28">
        <f>('3.Diagnóstico_Oportunidades'!$N28*DC7)</f>
        <v>0</v>
      </c>
      <c r="DO7" s="28">
        <f>('3.Diagnóstico_Oportunidades'!$N28*DE7)</f>
        <v>0</v>
      </c>
      <c r="DP7" s="28">
        <f>('3.Diagnóstico_Oportunidades'!$N28*DF7)</f>
        <v>0</v>
      </c>
      <c r="DQ7" s="28">
        <f>('3.Diagnóstico_Oportunidades'!$N28*DG7)</f>
        <v>0</v>
      </c>
      <c r="DR7" s="28">
        <f>('3.Diagnóstico_Oportunidades'!$N28*DI7)</f>
        <v>0</v>
      </c>
      <c r="DS7" s="28">
        <f>('3.Diagnóstico_Oportunidades'!$N28*1)</f>
        <v>0</v>
      </c>
      <c r="DT7" s="28">
        <f>('3.Diagnóstico_Oportunidades'!$N28*2)</f>
        <v>0</v>
      </c>
      <c r="DU7" s="28">
        <f>('3.Diagnóstico_Oportunidades'!$N28*3)</f>
        <v>0</v>
      </c>
      <c r="DV7" s="28">
        <f>('3.Diagnóstico_Oportunidades'!$N28*DW7)</f>
        <v>0</v>
      </c>
      <c r="DW7" s="28">
        <f>('3.Diagnóstico_Oportunidades'!$N28*DX7)</f>
        <v>0</v>
      </c>
      <c r="DX7" s="28">
        <f>('3.Diagnóstico_Oportunidades'!$N28*DZ7)</f>
        <v>0</v>
      </c>
      <c r="DY7" s="28">
        <f>('3.Diagnóstico_Oportunidades'!$N28*DB7)</f>
        <v>0</v>
      </c>
      <c r="DZ7" s="28">
        <f>('3.Diagnóstico_Oportunidades'!$N28*DD7)</f>
        <v>0</v>
      </c>
      <c r="EA7" s="28">
        <f>('3.Diagnóstico_Oportunidades'!$N28*DE7)</f>
        <v>0</v>
      </c>
      <c r="EB7" s="28">
        <f>('3.Diagnóstico_Oportunidades'!$N28*DF7)</f>
        <v>0</v>
      </c>
      <c r="EC7" s="28">
        <f>('3.Diagnóstico_Oportunidades'!$N28*DH7)</f>
        <v>0</v>
      </c>
      <c r="ED7" s="28">
        <f>('3.Diagnóstico_Oportunidades'!$N28*DI7)</f>
        <v>0</v>
      </c>
      <c r="EE7" s="28">
        <f>('3.Diagnóstico_Oportunidades'!$N28*1)</f>
        <v>0</v>
      </c>
      <c r="EF7" s="28">
        <f>('3.Diagnóstico_Oportunidades'!$N28*2)</f>
        <v>0</v>
      </c>
      <c r="EG7" s="28">
        <f>('3.Diagnóstico_Oportunidades'!$N28*3)</f>
        <v>0</v>
      </c>
      <c r="EH7" s="27"/>
      <c r="EI7" s="27"/>
      <c r="EJ7" s="27"/>
    </row>
    <row r="8" spans="1:147">
      <c r="A8" s="8" t="s">
        <v>111</v>
      </c>
      <c r="B8" s="98">
        <v>3</v>
      </c>
      <c r="C8" s="99">
        <v>3</v>
      </c>
      <c r="D8" s="98">
        <v>2</v>
      </c>
      <c r="E8" s="98">
        <v>3</v>
      </c>
      <c r="F8" s="98">
        <v>3</v>
      </c>
      <c r="G8" s="8" t="s">
        <v>111</v>
      </c>
      <c r="H8" s="27">
        <v>2</v>
      </c>
      <c r="I8" s="27">
        <v>3</v>
      </c>
      <c r="J8" s="27">
        <v>2</v>
      </c>
      <c r="K8" s="27">
        <v>1</v>
      </c>
      <c r="L8">
        <v>2</v>
      </c>
      <c r="M8" s="8" t="s">
        <v>111</v>
      </c>
      <c r="N8" s="27">
        <f t="shared" si="8"/>
        <v>2</v>
      </c>
      <c r="O8" s="27" t="s">
        <v>1065</v>
      </c>
      <c r="P8" s="140">
        <v>1</v>
      </c>
      <c r="Q8" s="27" t="s">
        <v>1065</v>
      </c>
      <c r="R8" s="8" t="s">
        <v>111</v>
      </c>
      <c r="S8">
        <v>2</v>
      </c>
      <c r="T8">
        <v>2</v>
      </c>
      <c r="U8">
        <v>2</v>
      </c>
      <c r="V8">
        <v>2</v>
      </c>
      <c r="W8">
        <v>2</v>
      </c>
      <c r="X8">
        <v>2</v>
      </c>
      <c r="Y8">
        <v>2</v>
      </c>
      <c r="Z8">
        <v>2</v>
      </c>
      <c r="AA8">
        <v>2</v>
      </c>
      <c r="AB8">
        <v>2</v>
      </c>
      <c r="AC8">
        <v>2</v>
      </c>
      <c r="AD8">
        <v>2</v>
      </c>
      <c r="AE8" s="8" t="s">
        <v>111</v>
      </c>
      <c r="AF8">
        <v>1</v>
      </c>
      <c r="AG8" s="21">
        <v>2</v>
      </c>
      <c r="AH8">
        <v>3</v>
      </c>
      <c r="AI8">
        <v>2</v>
      </c>
      <c r="AJ8">
        <v>2</v>
      </c>
      <c r="AK8">
        <v>3</v>
      </c>
      <c r="AL8">
        <v>3</v>
      </c>
      <c r="AM8" s="27">
        <v>3</v>
      </c>
      <c r="AN8">
        <v>1</v>
      </c>
      <c r="AO8">
        <v>2</v>
      </c>
      <c r="AP8">
        <v>3</v>
      </c>
      <c r="AQ8">
        <v>2</v>
      </c>
      <c r="AR8">
        <v>3</v>
      </c>
      <c r="AS8" s="8" t="s">
        <v>111</v>
      </c>
      <c r="AT8" s="27" t="s">
        <v>1065</v>
      </c>
      <c r="AU8" s="27" t="s">
        <v>1065</v>
      </c>
      <c r="AV8" s="27" t="s">
        <v>1065</v>
      </c>
      <c r="AW8" s="27" t="s">
        <v>1065</v>
      </c>
      <c r="AX8" s="27" t="s">
        <v>1065</v>
      </c>
      <c r="AY8" s="27" t="s">
        <v>1065</v>
      </c>
      <c r="AZ8" s="27" t="s">
        <v>1065</v>
      </c>
      <c r="BA8" s="27" t="s">
        <v>1065</v>
      </c>
      <c r="BB8" s="27" t="s">
        <v>1065</v>
      </c>
      <c r="BC8" s="8" t="s">
        <v>111</v>
      </c>
      <c r="BD8" s="14">
        <v>2056</v>
      </c>
      <c r="BE8" s="14">
        <f>((SUM('3.Diagnóstico_Oportunidades'!$M$9:$N$11))*10000)/BD8</f>
        <v>0</v>
      </c>
      <c r="BF8" s="14"/>
      <c r="BQ8" s="28">
        <v>1191733.97</v>
      </c>
      <c r="BR8" s="8">
        <f>(SUM('3.Diagnóstico_Oportunidades'!$M$21:$N$22)*10000)/BQ8</f>
        <v>0</v>
      </c>
      <c r="BS8" s="28">
        <f t="shared" si="9"/>
        <v>1</v>
      </c>
      <c r="BT8" s="27">
        <f t="shared" si="10"/>
        <v>0</v>
      </c>
      <c r="BU8" s="28">
        <f>IF('3.Diagnóstico_Oportunidades'!BR8=0, 0,SUM(BS8:BT8))</f>
        <v>0</v>
      </c>
      <c r="BW8" s="124" t="s">
        <v>1167</v>
      </c>
      <c r="BX8" s="28">
        <v>4</v>
      </c>
      <c r="BY8" s="28">
        <v>4</v>
      </c>
      <c r="BZ8" s="28">
        <v>4</v>
      </c>
      <c r="CA8" s="149">
        <f>'3.Diagnóstico_Oportunidades'!N29*Criterios!BX8</f>
        <v>0</v>
      </c>
      <c r="CB8" s="149">
        <f>'3.Diagnóstico_Oportunidades'!N29*Criterios!BY8</f>
        <v>0</v>
      </c>
      <c r="CC8" s="149">
        <f>'3.Diagnóstico_Oportunidades'!N29*Criterios!BZ8</f>
        <v>0</v>
      </c>
      <c r="CF8" s="8" t="s">
        <v>112</v>
      </c>
      <c r="CG8" s="120">
        <f>('3.Diagnóstico_Oportunidades'!$M$22)/(BD9/100)</f>
        <v>0</v>
      </c>
      <c r="CH8" s="28">
        <f t="shared" si="1"/>
        <v>1</v>
      </c>
      <c r="CI8" s="27">
        <f t="shared" si="2"/>
        <v>0</v>
      </c>
      <c r="CJ8" s="28">
        <f t="shared" si="3"/>
        <v>0</v>
      </c>
      <c r="CK8" s="28">
        <f>('3.Diagnóstico_Oportunidades'!$M$22*10000/BQ9)</f>
        <v>0</v>
      </c>
      <c r="CL8" s="28">
        <f t="shared" si="4"/>
        <v>1</v>
      </c>
      <c r="CM8" s="27">
        <f t="shared" si="5"/>
        <v>0</v>
      </c>
      <c r="CN8" s="28">
        <f t="shared" si="6"/>
        <v>0</v>
      </c>
      <c r="CO8" s="28">
        <v>15</v>
      </c>
      <c r="CP8" s="28">
        <v>15</v>
      </c>
      <c r="CQ8" s="28">
        <v>15</v>
      </c>
      <c r="CR8" s="27">
        <f>'3.Diagnóstico_Oportunidades'!N29*Criterios!CO8</f>
        <v>0</v>
      </c>
      <c r="CS8" s="27">
        <f>'3.Diagnóstico_Oportunidades'!N29*Criterios!CP8</f>
        <v>0</v>
      </c>
      <c r="CT8" s="27">
        <f>'3.Diagnóstico_Oportunidades'!N29*Criterios!CQ8</f>
        <v>0</v>
      </c>
      <c r="CW8" s="26">
        <v>1</v>
      </c>
      <c r="CX8" s="2">
        <v>1</v>
      </c>
      <c r="CY8" s="27">
        <v>2</v>
      </c>
      <c r="CZ8" s="22">
        <v>2</v>
      </c>
      <c r="DA8" s="22">
        <v>3</v>
      </c>
      <c r="DB8" s="22">
        <v>3</v>
      </c>
      <c r="DC8" s="27">
        <v>3</v>
      </c>
      <c r="DD8" s="22">
        <v>3</v>
      </c>
      <c r="DE8" s="22">
        <v>1</v>
      </c>
      <c r="DF8" s="2">
        <v>1</v>
      </c>
      <c r="DG8" s="27">
        <v>1</v>
      </c>
      <c r="DH8" s="22">
        <v>1</v>
      </c>
      <c r="DI8" s="22">
        <v>2</v>
      </c>
      <c r="DJ8" s="28">
        <f>('3.Diagnóstico_Oportunidades'!$N29*CW8)</f>
        <v>0</v>
      </c>
      <c r="DK8" s="28">
        <f>('3.Diagnóstico_Oportunidades'!$N29*CX8)</f>
        <v>0</v>
      </c>
      <c r="DL8" s="28">
        <f>('3.Diagnóstico_Oportunidades'!$N29*CY8)</f>
        <v>0</v>
      </c>
      <c r="DM8" s="28">
        <f>('3.Diagnóstico_Oportunidades'!$N29*DA8)</f>
        <v>0</v>
      </c>
      <c r="DN8" s="28">
        <f>('3.Diagnóstico_Oportunidades'!$N29*DC8)</f>
        <v>0</v>
      </c>
      <c r="DO8" s="28">
        <f>('3.Diagnóstico_Oportunidades'!$N29*DE8)</f>
        <v>0</v>
      </c>
      <c r="DP8" s="28">
        <f>('3.Diagnóstico_Oportunidades'!$N29*DF8)</f>
        <v>0</v>
      </c>
      <c r="DQ8" s="28">
        <f>('3.Diagnóstico_Oportunidades'!$N29*DG8)</f>
        <v>0</v>
      </c>
      <c r="DR8" s="28">
        <f>('3.Diagnóstico_Oportunidades'!$N29*DI8)</f>
        <v>0</v>
      </c>
      <c r="DS8" s="28">
        <f>('3.Diagnóstico_Oportunidades'!$N29*1)</f>
        <v>0</v>
      </c>
      <c r="DT8" s="28">
        <f>('3.Diagnóstico_Oportunidades'!$N29*2)</f>
        <v>0</v>
      </c>
      <c r="DU8" s="28">
        <f>('3.Diagnóstico_Oportunidades'!$N29*3)</f>
        <v>0</v>
      </c>
      <c r="DV8" s="28">
        <f>('3.Diagnóstico_Oportunidades'!$N29*DW8)</f>
        <v>0</v>
      </c>
      <c r="DW8" s="28">
        <f>('3.Diagnóstico_Oportunidades'!$N29*DX8)</f>
        <v>0</v>
      </c>
      <c r="DX8" s="28">
        <f>('3.Diagnóstico_Oportunidades'!$N29*DZ8)</f>
        <v>0</v>
      </c>
      <c r="DY8" s="28">
        <f>('3.Diagnóstico_Oportunidades'!$N29*DB8)</f>
        <v>0</v>
      </c>
      <c r="DZ8" s="28">
        <f>('3.Diagnóstico_Oportunidades'!$N29*DD8)</f>
        <v>0</v>
      </c>
      <c r="EA8" s="28">
        <f>('3.Diagnóstico_Oportunidades'!$N29*DE8)</f>
        <v>0</v>
      </c>
      <c r="EB8" s="28">
        <f>('3.Diagnóstico_Oportunidades'!$N29*DF8)</f>
        <v>0</v>
      </c>
      <c r="EC8" s="28">
        <f>('3.Diagnóstico_Oportunidades'!$N29*DH8)</f>
        <v>0</v>
      </c>
      <c r="ED8" s="28">
        <f>('3.Diagnóstico_Oportunidades'!$N29*DI8)</f>
        <v>0</v>
      </c>
      <c r="EE8" s="28">
        <f>('3.Diagnóstico_Oportunidades'!$N29*1)</f>
        <v>0</v>
      </c>
      <c r="EF8" s="28">
        <f>('3.Diagnóstico_Oportunidades'!$N29*2)</f>
        <v>0</v>
      </c>
      <c r="EG8" s="28">
        <f>('3.Diagnóstico_Oportunidades'!$N29*3)</f>
        <v>0</v>
      </c>
      <c r="EH8" s="27"/>
      <c r="EI8" s="27"/>
      <c r="EJ8" s="27"/>
    </row>
    <row r="9" spans="1:147">
      <c r="A9" s="8" t="s">
        <v>112</v>
      </c>
      <c r="B9" s="98">
        <v>3</v>
      </c>
      <c r="C9" s="99">
        <v>3</v>
      </c>
      <c r="D9" s="98">
        <v>2</v>
      </c>
      <c r="E9" s="98">
        <v>3</v>
      </c>
      <c r="F9" s="98">
        <v>3</v>
      </c>
      <c r="G9" s="8" t="s">
        <v>112</v>
      </c>
      <c r="H9" s="27">
        <v>1</v>
      </c>
      <c r="I9" s="27">
        <v>1</v>
      </c>
      <c r="J9" s="27">
        <v>1</v>
      </c>
      <c r="K9" s="27">
        <v>1</v>
      </c>
      <c r="L9">
        <v>1</v>
      </c>
      <c r="M9" s="8" t="s">
        <v>112</v>
      </c>
      <c r="N9" s="27">
        <f t="shared" si="8"/>
        <v>1</v>
      </c>
      <c r="O9" s="27" t="s">
        <v>1065</v>
      </c>
      <c r="P9" s="140">
        <v>1</v>
      </c>
      <c r="Q9" s="27" t="s">
        <v>1065</v>
      </c>
      <c r="R9" s="8" t="s">
        <v>112</v>
      </c>
      <c r="S9">
        <v>1</v>
      </c>
      <c r="T9">
        <v>1</v>
      </c>
      <c r="U9">
        <v>1</v>
      </c>
      <c r="V9">
        <v>1</v>
      </c>
      <c r="W9">
        <v>1</v>
      </c>
      <c r="X9">
        <v>1</v>
      </c>
      <c r="Y9">
        <v>1</v>
      </c>
      <c r="Z9">
        <v>1</v>
      </c>
      <c r="AA9">
        <v>1</v>
      </c>
      <c r="AB9">
        <v>1</v>
      </c>
      <c r="AC9">
        <v>1</v>
      </c>
      <c r="AD9">
        <v>1</v>
      </c>
      <c r="AE9" s="8" t="s">
        <v>112</v>
      </c>
      <c r="AF9">
        <v>1</v>
      </c>
      <c r="AG9" s="21">
        <v>1</v>
      </c>
      <c r="AH9">
        <v>3</v>
      </c>
      <c r="AI9">
        <v>2</v>
      </c>
      <c r="AJ9">
        <v>3</v>
      </c>
      <c r="AK9">
        <v>3</v>
      </c>
      <c r="AL9">
        <v>2</v>
      </c>
      <c r="AM9" s="27">
        <v>3</v>
      </c>
      <c r="AN9">
        <v>1</v>
      </c>
      <c r="AO9" s="27" t="s">
        <v>1065</v>
      </c>
      <c r="AP9">
        <v>2</v>
      </c>
      <c r="AQ9">
        <v>2</v>
      </c>
      <c r="AR9">
        <v>3</v>
      </c>
      <c r="AS9" s="8" t="s">
        <v>112</v>
      </c>
      <c r="AT9" s="27" t="s">
        <v>1065</v>
      </c>
      <c r="AU9" s="27" t="s">
        <v>1065</v>
      </c>
      <c r="AV9" s="27" t="s">
        <v>1065</v>
      </c>
      <c r="AW9" s="27" t="s">
        <v>1065</v>
      </c>
      <c r="AX9" s="27" t="s">
        <v>1065</v>
      </c>
      <c r="AY9" s="27" t="s">
        <v>1065</v>
      </c>
      <c r="AZ9" s="27" t="s">
        <v>1065</v>
      </c>
      <c r="BA9" s="27" t="s">
        <v>1065</v>
      </c>
      <c r="BB9" s="27" t="s">
        <v>1065</v>
      </c>
      <c r="BC9" s="8" t="s">
        <v>112</v>
      </c>
      <c r="BD9" s="14">
        <v>795</v>
      </c>
      <c r="BE9" s="14">
        <f>((SUM('3.Diagnóstico_Oportunidades'!$M$9:$N$11))*10000)/BD9</f>
        <v>0</v>
      </c>
      <c r="BF9" s="14"/>
      <c r="BQ9" s="28">
        <v>383347.21</v>
      </c>
      <c r="BR9" s="8">
        <f>(SUM('3.Diagnóstico_Oportunidades'!$M$21:$N$22)*10000)/BQ9</f>
        <v>0</v>
      </c>
      <c r="BS9" s="28">
        <f t="shared" si="9"/>
        <v>1</v>
      </c>
      <c r="BT9" s="27">
        <f t="shared" si="10"/>
        <v>0</v>
      </c>
      <c r="BU9" s="28">
        <f>IF('3.Diagnóstico_Oportunidades'!BR9=0, 0,SUM(BS9:BT9))</f>
        <v>0</v>
      </c>
      <c r="BW9" s="124" t="s">
        <v>1093</v>
      </c>
      <c r="BX9" s="28">
        <v>5.545454545454545</v>
      </c>
      <c r="BY9" s="28">
        <v>5.9090909090909092</v>
      </c>
      <c r="BZ9" s="28">
        <v>5.545454545454545</v>
      </c>
      <c r="CA9" s="149">
        <f>'3.Diagnóstico_Oportunidades'!N30*Criterios!BX9</f>
        <v>0</v>
      </c>
      <c r="CB9" s="149">
        <f>'3.Diagnóstico_Oportunidades'!N30*Criterios!BY9</f>
        <v>0</v>
      </c>
      <c r="CC9" s="149">
        <f>'3.Diagnóstico_Oportunidades'!N30*Criterios!BZ9</f>
        <v>0</v>
      </c>
      <c r="CF9" s="8" t="s">
        <v>2</v>
      </c>
      <c r="CG9" s="120">
        <f>('3.Diagnóstico_Oportunidades'!$M$22)/(BD10/100)</f>
        <v>0</v>
      </c>
      <c r="CH9" s="28">
        <f t="shared" si="1"/>
        <v>1</v>
      </c>
      <c r="CI9" s="27">
        <f t="shared" si="2"/>
        <v>0</v>
      </c>
      <c r="CJ9" s="28">
        <f t="shared" si="3"/>
        <v>0</v>
      </c>
      <c r="CK9" s="28">
        <f>('3.Diagnóstico_Oportunidades'!$M$22*10000/BQ10)</f>
        <v>0</v>
      </c>
      <c r="CL9" s="28">
        <f t="shared" si="4"/>
        <v>1</v>
      </c>
      <c r="CM9" s="27">
        <f t="shared" si="5"/>
        <v>0</v>
      </c>
      <c r="CN9" s="28">
        <f t="shared" si="6"/>
        <v>0</v>
      </c>
      <c r="CO9" s="28">
        <v>14.999999999999998</v>
      </c>
      <c r="CP9" s="28">
        <v>15.272727272727272</v>
      </c>
      <c r="CQ9" s="28">
        <v>14.999999999999998</v>
      </c>
      <c r="CR9" s="27">
        <f>'3.Diagnóstico_Oportunidades'!N30*Criterios!CO9</f>
        <v>0</v>
      </c>
      <c r="CS9" s="27">
        <f>'3.Diagnóstico_Oportunidades'!N30*Criterios!CP9</f>
        <v>0</v>
      </c>
      <c r="CT9" s="27">
        <f>'3.Diagnóstico_Oportunidades'!N30*Criterios!CQ9</f>
        <v>0</v>
      </c>
      <c r="CW9" s="31">
        <v>1</v>
      </c>
      <c r="CX9" s="31">
        <v>2</v>
      </c>
      <c r="CY9" s="31">
        <v>2.1818181818181817</v>
      </c>
      <c r="CZ9" s="31">
        <v>1.7272727272727273</v>
      </c>
      <c r="DA9" s="31">
        <v>1.5454545454545454</v>
      </c>
      <c r="DB9" s="31">
        <v>1.8181818181818181</v>
      </c>
      <c r="DC9" s="31">
        <v>1.7272727272727273</v>
      </c>
      <c r="DD9" s="31">
        <v>1.8181818181818181</v>
      </c>
      <c r="DE9" s="31">
        <v>1.5454545454545454</v>
      </c>
      <c r="DF9" s="31">
        <v>1.4545454545454546</v>
      </c>
      <c r="DG9" s="31">
        <v>2</v>
      </c>
      <c r="DH9" s="31">
        <v>2.3636363636363638</v>
      </c>
      <c r="DI9" s="31">
        <v>1.5454545454545454</v>
      </c>
      <c r="DJ9" s="28">
        <f>('3.Diagnóstico_Oportunidades'!$N30*CW9)</f>
        <v>0</v>
      </c>
      <c r="DK9" s="28">
        <f>('3.Diagnóstico_Oportunidades'!$N30*CX9)</f>
        <v>0</v>
      </c>
      <c r="DL9" s="28">
        <f>('3.Diagnóstico_Oportunidades'!$N30*CY9)</f>
        <v>0</v>
      </c>
      <c r="DM9" s="28">
        <f>('3.Diagnóstico_Oportunidades'!$N30*DA9)</f>
        <v>0</v>
      </c>
      <c r="DN9" s="28">
        <f>('3.Diagnóstico_Oportunidades'!$N30*DC9)</f>
        <v>0</v>
      </c>
      <c r="DO9" s="28">
        <f>('3.Diagnóstico_Oportunidades'!$N30*DE9)</f>
        <v>0</v>
      </c>
      <c r="DP9" s="28">
        <f>('3.Diagnóstico_Oportunidades'!$N30*DF9)</f>
        <v>0</v>
      </c>
      <c r="DQ9" s="28">
        <f>('3.Diagnóstico_Oportunidades'!$N30*DG9)</f>
        <v>0</v>
      </c>
      <c r="DR9" s="28">
        <f>('3.Diagnóstico_Oportunidades'!$N30*DI9)</f>
        <v>0</v>
      </c>
      <c r="DS9" s="28">
        <f>('3.Diagnóstico_Oportunidades'!$N30*1)</f>
        <v>0</v>
      </c>
      <c r="DT9" s="28">
        <f>('3.Diagnóstico_Oportunidades'!$N30*2)</f>
        <v>0</v>
      </c>
      <c r="DU9" s="28">
        <f>('3.Diagnóstico_Oportunidades'!$N30*3)</f>
        <v>0</v>
      </c>
      <c r="DV9" s="28">
        <f>('3.Diagnóstico_Oportunidades'!$N30*DW9)</f>
        <v>0</v>
      </c>
      <c r="DW9" s="28">
        <f>('3.Diagnóstico_Oportunidades'!$N30*DX9)</f>
        <v>0</v>
      </c>
      <c r="DX9" s="28">
        <f>('3.Diagnóstico_Oportunidades'!$N30*DZ9)</f>
        <v>0</v>
      </c>
      <c r="DY9" s="28">
        <f>('3.Diagnóstico_Oportunidades'!$N30*DB9)</f>
        <v>0</v>
      </c>
      <c r="DZ9" s="28">
        <f>('3.Diagnóstico_Oportunidades'!$N30*DD9)</f>
        <v>0</v>
      </c>
      <c r="EA9" s="28">
        <f>('3.Diagnóstico_Oportunidades'!$N30*DE9)</f>
        <v>0</v>
      </c>
      <c r="EB9" s="28">
        <f>('3.Diagnóstico_Oportunidades'!$N30*DF9)</f>
        <v>0</v>
      </c>
      <c r="EC9" s="28">
        <f>('3.Diagnóstico_Oportunidades'!$N30*DH9)</f>
        <v>0</v>
      </c>
      <c r="ED9" s="28">
        <f>('3.Diagnóstico_Oportunidades'!$N30*DI9)</f>
        <v>0</v>
      </c>
      <c r="EE9" s="28">
        <f>('3.Diagnóstico_Oportunidades'!$N30*1)</f>
        <v>0</v>
      </c>
      <c r="EF9" s="28">
        <f>('3.Diagnóstico_Oportunidades'!$N30*2)</f>
        <v>0</v>
      </c>
      <c r="EG9" s="28">
        <f>('3.Diagnóstico_Oportunidades'!$N30*3)</f>
        <v>0</v>
      </c>
      <c r="EH9" s="27"/>
      <c r="EI9" s="27"/>
      <c r="EJ9" s="27"/>
    </row>
    <row r="10" spans="1:147">
      <c r="A10" s="8" t="s">
        <v>2</v>
      </c>
      <c r="B10" s="98">
        <v>2</v>
      </c>
      <c r="C10" s="99">
        <v>3</v>
      </c>
      <c r="D10" s="98">
        <v>1</v>
      </c>
      <c r="E10" s="98">
        <v>3</v>
      </c>
      <c r="F10" s="98">
        <v>2</v>
      </c>
      <c r="G10" s="8" t="s">
        <v>2</v>
      </c>
      <c r="H10" s="27">
        <v>1</v>
      </c>
      <c r="I10" s="27">
        <v>3</v>
      </c>
      <c r="J10" s="27">
        <v>2</v>
      </c>
      <c r="K10" s="27">
        <v>1</v>
      </c>
      <c r="L10">
        <v>1</v>
      </c>
      <c r="M10" s="8" t="s">
        <v>2</v>
      </c>
      <c r="N10" s="27">
        <f t="shared" si="8"/>
        <v>1</v>
      </c>
      <c r="O10" s="27" t="s">
        <v>1065</v>
      </c>
      <c r="P10" s="140">
        <v>1</v>
      </c>
      <c r="Q10" s="27" t="s">
        <v>1065</v>
      </c>
      <c r="R10" s="8" t="s">
        <v>2</v>
      </c>
      <c r="S10">
        <v>1</v>
      </c>
      <c r="T10">
        <v>1</v>
      </c>
      <c r="U10">
        <v>1</v>
      </c>
      <c r="V10">
        <v>1</v>
      </c>
      <c r="W10">
        <v>1</v>
      </c>
      <c r="X10">
        <v>1</v>
      </c>
      <c r="Y10">
        <v>1</v>
      </c>
      <c r="Z10">
        <v>1</v>
      </c>
      <c r="AA10">
        <v>1</v>
      </c>
      <c r="AB10">
        <v>1</v>
      </c>
      <c r="AC10">
        <v>1</v>
      </c>
      <c r="AD10">
        <v>1</v>
      </c>
      <c r="AE10" s="8" t="s">
        <v>2</v>
      </c>
      <c r="AF10">
        <v>1</v>
      </c>
      <c r="AG10" s="21">
        <v>2</v>
      </c>
      <c r="AH10">
        <v>1</v>
      </c>
      <c r="AI10">
        <v>2</v>
      </c>
      <c r="AJ10">
        <v>3</v>
      </c>
      <c r="AK10">
        <v>3</v>
      </c>
      <c r="AL10">
        <v>3</v>
      </c>
      <c r="AM10" s="27">
        <v>1</v>
      </c>
      <c r="AN10">
        <v>1</v>
      </c>
      <c r="AO10" s="27" t="s">
        <v>1065</v>
      </c>
      <c r="AP10">
        <v>3</v>
      </c>
      <c r="AQ10">
        <v>3</v>
      </c>
      <c r="AR10">
        <v>3</v>
      </c>
      <c r="AS10" s="8" t="s">
        <v>2</v>
      </c>
      <c r="AT10" s="27" t="s">
        <v>1065</v>
      </c>
      <c r="AU10" s="27" t="s">
        <v>1065</v>
      </c>
      <c r="AV10" s="27" t="s">
        <v>1065</v>
      </c>
      <c r="AW10" s="27" t="s">
        <v>1065</v>
      </c>
      <c r="AX10" s="27" t="s">
        <v>1065</v>
      </c>
      <c r="AY10" s="27" t="s">
        <v>1065</v>
      </c>
      <c r="AZ10" s="27" t="s">
        <v>1065</v>
      </c>
      <c r="BA10" s="27" t="s">
        <v>1065</v>
      </c>
      <c r="BB10" s="27" t="s">
        <v>1065</v>
      </c>
      <c r="BC10" s="8" t="s">
        <v>2</v>
      </c>
      <c r="BD10" s="14">
        <v>483</v>
      </c>
      <c r="BE10" s="14">
        <f>((SUM('3.Diagnóstico_Oportunidades'!$M$9:$N$11))*10000)/BD10</f>
        <v>0</v>
      </c>
      <c r="BF10" s="14"/>
      <c r="BQ10" s="28">
        <v>353212.18</v>
      </c>
      <c r="BR10" s="8">
        <f>(SUM('3.Diagnóstico_Oportunidades'!$M$21:$N$22)*10000)/BQ10</f>
        <v>0</v>
      </c>
      <c r="BS10" s="28">
        <f t="shared" si="9"/>
        <v>1</v>
      </c>
      <c r="BT10" s="27">
        <f t="shared" si="10"/>
        <v>0</v>
      </c>
      <c r="BU10" s="28">
        <f>IF('3.Diagnóstico_Oportunidades'!BR10=0, 0,SUM(BS10:BT10))</f>
        <v>0</v>
      </c>
      <c r="BW10" s="124" t="s">
        <v>232</v>
      </c>
      <c r="BX10" s="28">
        <v>6</v>
      </c>
      <c r="BY10" s="28">
        <v>6</v>
      </c>
      <c r="BZ10" s="28">
        <v>6</v>
      </c>
      <c r="CA10" s="149">
        <f>'3.Diagnóstico_Oportunidades'!N31*Criterios!BX10</f>
        <v>0</v>
      </c>
      <c r="CB10" s="149">
        <f>'3.Diagnóstico_Oportunidades'!N31*Criterios!BY10</f>
        <v>0</v>
      </c>
      <c r="CC10" s="149">
        <f>'3.Diagnóstico_Oportunidades'!N31*Criterios!BZ10</f>
        <v>0</v>
      </c>
      <c r="CF10" s="8" t="s">
        <v>113</v>
      </c>
      <c r="CG10" s="120">
        <f>('3.Diagnóstico_Oportunidades'!$M$22)/(BD11/100)</f>
        <v>0</v>
      </c>
      <c r="CH10" s="28">
        <f t="shared" si="1"/>
        <v>1</v>
      </c>
      <c r="CI10" s="27">
        <f t="shared" si="2"/>
        <v>0</v>
      </c>
      <c r="CJ10" s="28">
        <f t="shared" si="3"/>
        <v>0</v>
      </c>
      <c r="CK10" s="28">
        <f>('3.Diagnóstico_Oportunidades'!$M$22*10000/BQ11)</f>
        <v>0</v>
      </c>
      <c r="CL10" s="28">
        <f t="shared" si="4"/>
        <v>1</v>
      </c>
      <c r="CM10" s="27">
        <f t="shared" si="5"/>
        <v>0</v>
      </c>
      <c r="CN10" s="28">
        <f t="shared" si="6"/>
        <v>0</v>
      </c>
      <c r="CO10" s="28">
        <v>13</v>
      </c>
      <c r="CP10" s="28">
        <v>13</v>
      </c>
      <c r="CQ10" s="28">
        <v>13</v>
      </c>
      <c r="CR10" s="27">
        <f>'3.Diagnóstico_Oportunidades'!N31*Criterios!CO10</f>
        <v>0</v>
      </c>
      <c r="CS10" s="27">
        <f>'3.Diagnóstico_Oportunidades'!N31*Criterios!CP10</f>
        <v>0</v>
      </c>
      <c r="CT10" s="27">
        <f>'3.Diagnóstico_Oportunidades'!N31*Criterios!CQ10</f>
        <v>0</v>
      </c>
      <c r="CW10" s="26">
        <v>1</v>
      </c>
      <c r="CX10" s="27">
        <v>2</v>
      </c>
      <c r="CY10" s="27">
        <v>2</v>
      </c>
      <c r="CZ10" s="22">
        <v>2</v>
      </c>
      <c r="DA10" s="22">
        <v>1</v>
      </c>
      <c r="DB10" s="22">
        <v>1</v>
      </c>
      <c r="DC10" s="27">
        <v>1</v>
      </c>
      <c r="DD10" s="22">
        <v>1</v>
      </c>
      <c r="DE10" s="22">
        <v>1</v>
      </c>
      <c r="DF10" s="27">
        <v>1</v>
      </c>
      <c r="DG10" s="27">
        <v>2</v>
      </c>
      <c r="DH10" s="22">
        <v>2</v>
      </c>
      <c r="DI10" s="22">
        <v>2</v>
      </c>
      <c r="DJ10" s="28">
        <f>('3.Diagnóstico_Oportunidades'!$N31*CW10)</f>
        <v>0</v>
      </c>
      <c r="DK10" s="28">
        <f>('3.Diagnóstico_Oportunidades'!$N31*CX10)</f>
        <v>0</v>
      </c>
      <c r="DL10" s="28">
        <f>('3.Diagnóstico_Oportunidades'!$N31*CY10)</f>
        <v>0</v>
      </c>
      <c r="DM10" s="28">
        <f>('3.Diagnóstico_Oportunidades'!$N31*DA10)</f>
        <v>0</v>
      </c>
      <c r="DN10" s="28">
        <f>('3.Diagnóstico_Oportunidades'!$N31*DC10)</f>
        <v>0</v>
      </c>
      <c r="DO10" s="28">
        <f>('3.Diagnóstico_Oportunidades'!$N31*DE10)</f>
        <v>0</v>
      </c>
      <c r="DP10" s="28">
        <f>('3.Diagnóstico_Oportunidades'!$N31*DF10)</f>
        <v>0</v>
      </c>
      <c r="DQ10" s="28">
        <f>('3.Diagnóstico_Oportunidades'!$N31*DG10)</f>
        <v>0</v>
      </c>
      <c r="DR10" s="28">
        <f>('3.Diagnóstico_Oportunidades'!$N31*DI10)</f>
        <v>0</v>
      </c>
      <c r="DS10" s="28">
        <f>('3.Diagnóstico_Oportunidades'!$N31*1)</f>
        <v>0</v>
      </c>
      <c r="DT10" s="28">
        <f>('3.Diagnóstico_Oportunidades'!$N31*2)</f>
        <v>0</v>
      </c>
      <c r="DU10" s="28">
        <f>('3.Diagnóstico_Oportunidades'!$N31*3)</f>
        <v>0</v>
      </c>
      <c r="DV10" s="28">
        <f>('3.Diagnóstico_Oportunidades'!$N31*DW10)</f>
        <v>0</v>
      </c>
      <c r="DW10" s="28">
        <f>('3.Diagnóstico_Oportunidades'!$N31*DX10)</f>
        <v>0</v>
      </c>
      <c r="DX10" s="28">
        <f>('3.Diagnóstico_Oportunidades'!$N31*DZ10)</f>
        <v>0</v>
      </c>
      <c r="DY10" s="28">
        <f>('3.Diagnóstico_Oportunidades'!$N31*DB10)</f>
        <v>0</v>
      </c>
      <c r="DZ10" s="28">
        <f>('3.Diagnóstico_Oportunidades'!$N31*DD10)</f>
        <v>0</v>
      </c>
      <c r="EA10" s="28">
        <f>('3.Diagnóstico_Oportunidades'!$N31*DE10)</f>
        <v>0</v>
      </c>
      <c r="EB10" s="28">
        <f>('3.Diagnóstico_Oportunidades'!$N31*DF10)</f>
        <v>0</v>
      </c>
      <c r="EC10" s="28">
        <f>('3.Diagnóstico_Oportunidades'!$N31*DH10)</f>
        <v>0</v>
      </c>
      <c r="ED10" s="28">
        <f>('3.Diagnóstico_Oportunidades'!$N31*DI10)</f>
        <v>0</v>
      </c>
      <c r="EE10" s="28">
        <f>('3.Diagnóstico_Oportunidades'!$N31*1)</f>
        <v>0</v>
      </c>
      <c r="EF10" s="28">
        <f>('3.Diagnóstico_Oportunidades'!$N31*2)</f>
        <v>0</v>
      </c>
      <c r="EG10" s="28">
        <f>('3.Diagnóstico_Oportunidades'!$N31*3)</f>
        <v>0</v>
      </c>
      <c r="EH10" s="27"/>
      <c r="EI10" s="27"/>
      <c r="EJ10" s="27"/>
    </row>
    <row r="11" spans="1:147">
      <c r="A11" s="8" t="s">
        <v>113</v>
      </c>
      <c r="B11" s="98">
        <v>3</v>
      </c>
      <c r="C11" s="99">
        <v>3</v>
      </c>
      <c r="D11" s="98">
        <v>2</v>
      </c>
      <c r="E11" s="98">
        <v>3</v>
      </c>
      <c r="F11" s="98">
        <v>3</v>
      </c>
      <c r="G11" s="8" t="s">
        <v>113</v>
      </c>
      <c r="H11" s="27">
        <v>1</v>
      </c>
      <c r="I11" s="27">
        <v>1</v>
      </c>
      <c r="J11" s="27">
        <v>1</v>
      </c>
      <c r="K11" s="27">
        <v>1</v>
      </c>
      <c r="L11">
        <v>1</v>
      </c>
      <c r="M11" s="8" t="s">
        <v>113</v>
      </c>
      <c r="N11" s="27">
        <f t="shared" si="8"/>
        <v>1</v>
      </c>
      <c r="O11" s="27" t="s">
        <v>1065</v>
      </c>
      <c r="P11" s="140">
        <v>1</v>
      </c>
      <c r="Q11" s="27" t="s">
        <v>1065</v>
      </c>
      <c r="R11" s="8" t="s">
        <v>113</v>
      </c>
      <c r="S11">
        <v>1</v>
      </c>
      <c r="T11">
        <v>1</v>
      </c>
      <c r="U11">
        <v>1</v>
      </c>
      <c r="V11">
        <v>1</v>
      </c>
      <c r="W11">
        <v>1</v>
      </c>
      <c r="X11">
        <v>1</v>
      </c>
      <c r="Y11">
        <v>1</v>
      </c>
      <c r="Z11">
        <v>1</v>
      </c>
      <c r="AA11">
        <v>1</v>
      </c>
      <c r="AB11">
        <v>1</v>
      </c>
      <c r="AC11">
        <v>1</v>
      </c>
      <c r="AD11">
        <v>1</v>
      </c>
      <c r="AE11" s="8" t="s">
        <v>113</v>
      </c>
      <c r="AF11">
        <v>1</v>
      </c>
      <c r="AG11" s="21">
        <v>2</v>
      </c>
      <c r="AH11">
        <v>3</v>
      </c>
      <c r="AI11">
        <v>2</v>
      </c>
      <c r="AJ11">
        <v>2</v>
      </c>
      <c r="AK11">
        <v>3</v>
      </c>
      <c r="AL11">
        <v>3</v>
      </c>
      <c r="AM11" s="27">
        <v>2</v>
      </c>
      <c r="AN11">
        <v>2</v>
      </c>
      <c r="AO11" s="27" t="s">
        <v>1065</v>
      </c>
      <c r="AP11">
        <v>3</v>
      </c>
      <c r="AQ11">
        <v>2</v>
      </c>
      <c r="AR11">
        <v>3</v>
      </c>
      <c r="AS11" s="8" t="s">
        <v>113</v>
      </c>
      <c r="AT11" s="27" t="s">
        <v>1065</v>
      </c>
      <c r="AU11" s="27" t="s">
        <v>1065</v>
      </c>
      <c r="AV11" s="27" t="s">
        <v>1065</v>
      </c>
      <c r="AW11" s="27" t="s">
        <v>1065</v>
      </c>
      <c r="AX11" s="27" t="s">
        <v>1065</v>
      </c>
      <c r="AY11" s="27" t="s">
        <v>1065</v>
      </c>
      <c r="AZ11" s="27" t="s">
        <v>1065</v>
      </c>
      <c r="BA11" s="27" t="s">
        <v>1065</v>
      </c>
      <c r="BB11" s="27" t="s">
        <v>1065</v>
      </c>
      <c r="BC11" s="8" t="s">
        <v>113</v>
      </c>
      <c r="BD11" s="14">
        <v>316</v>
      </c>
      <c r="BE11" s="14">
        <f>((SUM('3.Diagnóstico_Oportunidades'!$M$9:$N$11))*10000)/BD11</f>
        <v>0</v>
      </c>
      <c r="BF11" s="14"/>
      <c r="BQ11" s="28">
        <v>117421.24</v>
      </c>
      <c r="BR11" s="8">
        <f>(SUM('3.Diagnóstico_Oportunidades'!$M$21:$N$22)*10000)/BQ11</f>
        <v>0</v>
      </c>
      <c r="BS11" s="28">
        <f t="shared" si="9"/>
        <v>1</v>
      </c>
      <c r="BT11" s="27">
        <f t="shared" si="10"/>
        <v>0</v>
      </c>
      <c r="BU11" s="28">
        <f>IF('3.Diagnóstico_Oportunidades'!BR11=0, 0,SUM(BS11:BT11))</f>
        <v>0</v>
      </c>
      <c r="BW11" s="124" t="s">
        <v>1162</v>
      </c>
      <c r="BX11" s="28">
        <v>7</v>
      </c>
      <c r="BY11" s="28">
        <v>8</v>
      </c>
      <c r="BZ11" s="28">
        <v>7</v>
      </c>
      <c r="CA11" s="149">
        <f>'3.Diagnóstico_Oportunidades'!N32*Criterios!BX11</f>
        <v>0</v>
      </c>
      <c r="CB11" s="149">
        <f>'3.Diagnóstico_Oportunidades'!N32*Criterios!BY11</f>
        <v>0</v>
      </c>
      <c r="CC11" s="149">
        <f>'3.Diagnóstico_Oportunidades'!N32*Criterios!BZ11</f>
        <v>0</v>
      </c>
      <c r="CF11" s="8" t="s">
        <v>114</v>
      </c>
      <c r="CG11" s="120">
        <f>('3.Diagnóstico_Oportunidades'!$M$22)/(BD12/100)</f>
        <v>0</v>
      </c>
      <c r="CH11" s="28">
        <f t="shared" si="1"/>
        <v>1</v>
      </c>
      <c r="CI11" s="27">
        <f t="shared" si="2"/>
        <v>0</v>
      </c>
      <c r="CJ11" s="28">
        <f t="shared" si="3"/>
        <v>0</v>
      </c>
      <c r="CK11" s="28">
        <f>('3.Diagnóstico_Oportunidades'!$M$22*10000/BQ12)</f>
        <v>0</v>
      </c>
      <c r="CL11" s="28">
        <f t="shared" si="4"/>
        <v>1</v>
      </c>
      <c r="CM11" s="27">
        <f t="shared" si="5"/>
        <v>0</v>
      </c>
      <c r="CN11" s="28">
        <f t="shared" si="6"/>
        <v>0</v>
      </c>
      <c r="CO11" s="28">
        <v>21</v>
      </c>
      <c r="CP11" s="28">
        <v>20</v>
      </c>
      <c r="CQ11" s="28">
        <v>21</v>
      </c>
      <c r="CR11" s="27">
        <f>'3.Diagnóstico_Oportunidades'!N32*Criterios!CO11</f>
        <v>0</v>
      </c>
      <c r="CS11" s="27">
        <f>'3.Diagnóstico_Oportunidades'!N32*Criterios!CP11</f>
        <v>0</v>
      </c>
      <c r="CT11" s="27">
        <f>'3.Diagnóstico_Oportunidades'!N32*Criterios!CQ11</f>
        <v>0</v>
      </c>
      <c r="CW11" s="26">
        <v>1</v>
      </c>
      <c r="CX11" s="25">
        <v>3</v>
      </c>
      <c r="CY11" s="27">
        <v>2</v>
      </c>
      <c r="CZ11" s="22">
        <v>1</v>
      </c>
      <c r="DA11" s="22">
        <v>3</v>
      </c>
      <c r="DB11" s="22">
        <v>3</v>
      </c>
      <c r="DC11" s="27">
        <v>3</v>
      </c>
      <c r="DD11" s="22">
        <v>2</v>
      </c>
      <c r="DE11" s="22">
        <v>2</v>
      </c>
      <c r="DF11" s="25">
        <v>3</v>
      </c>
      <c r="DG11" s="27">
        <v>2</v>
      </c>
      <c r="DH11" s="22">
        <v>3</v>
      </c>
      <c r="DI11" s="22">
        <v>2</v>
      </c>
      <c r="DJ11" s="28">
        <f>('3.Diagnóstico_Oportunidades'!$N32*CW11)</f>
        <v>0</v>
      </c>
      <c r="DK11" s="28">
        <f>('3.Diagnóstico_Oportunidades'!$N32*CX11)</f>
        <v>0</v>
      </c>
      <c r="DL11" s="28">
        <f>('3.Diagnóstico_Oportunidades'!$N32*CY11)</f>
        <v>0</v>
      </c>
      <c r="DM11" s="28">
        <f>('3.Diagnóstico_Oportunidades'!$N32*DA11)</f>
        <v>0</v>
      </c>
      <c r="DN11" s="28">
        <f>('3.Diagnóstico_Oportunidades'!$N32*DC11)</f>
        <v>0</v>
      </c>
      <c r="DO11" s="28">
        <f>('3.Diagnóstico_Oportunidades'!$N32*DE11)</f>
        <v>0</v>
      </c>
      <c r="DP11" s="28">
        <f>('3.Diagnóstico_Oportunidades'!$N32*DF11)</f>
        <v>0</v>
      </c>
      <c r="DQ11" s="28">
        <f>('3.Diagnóstico_Oportunidades'!$N32*DG11)</f>
        <v>0</v>
      </c>
      <c r="DR11" s="28">
        <f>('3.Diagnóstico_Oportunidades'!$N32*DI11)</f>
        <v>0</v>
      </c>
      <c r="DS11" s="28">
        <f>('3.Diagnóstico_Oportunidades'!$N32*1)</f>
        <v>0</v>
      </c>
      <c r="DT11" s="28">
        <f>('3.Diagnóstico_Oportunidades'!$N32*2)</f>
        <v>0</v>
      </c>
      <c r="DU11" s="28">
        <f>('3.Diagnóstico_Oportunidades'!$N32*3)</f>
        <v>0</v>
      </c>
      <c r="DV11" s="28">
        <f>('3.Diagnóstico_Oportunidades'!$N32*DW11)</f>
        <v>0</v>
      </c>
      <c r="DW11" s="28">
        <f>('3.Diagnóstico_Oportunidades'!$N32*DX11)</f>
        <v>0</v>
      </c>
      <c r="DX11" s="28">
        <f>('3.Diagnóstico_Oportunidades'!$N32*DZ11)</f>
        <v>0</v>
      </c>
      <c r="DY11" s="28">
        <f>('3.Diagnóstico_Oportunidades'!$N32*DB11)</f>
        <v>0</v>
      </c>
      <c r="DZ11" s="28">
        <f>('3.Diagnóstico_Oportunidades'!$N32*DD11)</f>
        <v>0</v>
      </c>
      <c r="EA11" s="28">
        <f>('3.Diagnóstico_Oportunidades'!$N32*DE11)</f>
        <v>0</v>
      </c>
      <c r="EB11" s="28">
        <f>('3.Diagnóstico_Oportunidades'!$N32*DF11)</f>
        <v>0</v>
      </c>
      <c r="EC11" s="28">
        <f>('3.Diagnóstico_Oportunidades'!$N32*DH11)</f>
        <v>0</v>
      </c>
      <c r="ED11" s="28">
        <f>('3.Diagnóstico_Oportunidades'!$N32*DI11)</f>
        <v>0</v>
      </c>
      <c r="EE11" s="28">
        <f>('3.Diagnóstico_Oportunidades'!$N32*1)</f>
        <v>0</v>
      </c>
      <c r="EF11" s="28">
        <f>('3.Diagnóstico_Oportunidades'!$N32*2)</f>
        <v>0</v>
      </c>
      <c r="EG11" s="28">
        <f>('3.Diagnóstico_Oportunidades'!$N32*3)</f>
        <v>0</v>
      </c>
    </row>
    <row r="12" spans="1:147">
      <c r="A12" s="8" t="s">
        <v>114</v>
      </c>
      <c r="B12" s="98">
        <v>2</v>
      </c>
      <c r="C12" s="99">
        <v>3</v>
      </c>
      <c r="D12" s="98">
        <v>1</v>
      </c>
      <c r="E12" s="98">
        <v>3</v>
      </c>
      <c r="F12" s="98">
        <v>2</v>
      </c>
      <c r="G12" s="8" t="s">
        <v>114</v>
      </c>
      <c r="H12" s="27">
        <v>1</v>
      </c>
      <c r="I12" s="27">
        <v>1</v>
      </c>
      <c r="J12" s="27">
        <v>1</v>
      </c>
      <c r="K12" s="27">
        <v>1</v>
      </c>
      <c r="L12">
        <v>1</v>
      </c>
      <c r="M12" s="8" t="s">
        <v>114</v>
      </c>
      <c r="N12" s="27">
        <f t="shared" si="8"/>
        <v>1</v>
      </c>
      <c r="O12" s="27" t="s">
        <v>1065</v>
      </c>
      <c r="P12" s="140">
        <v>1</v>
      </c>
      <c r="Q12" s="27" t="s">
        <v>1065</v>
      </c>
      <c r="R12" s="8" t="s">
        <v>114</v>
      </c>
      <c r="S12">
        <v>1</v>
      </c>
      <c r="T12">
        <v>1</v>
      </c>
      <c r="U12">
        <v>1</v>
      </c>
      <c r="V12">
        <v>1</v>
      </c>
      <c r="W12">
        <v>1</v>
      </c>
      <c r="X12">
        <v>1</v>
      </c>
      <c r="Y12">
        <v>1</v>
      </c>
      <c r="Z12">
        <v>1</v>
      </c>
      <c r="AA12">
        <v>1</v>
      </c>
      <c r="AB12">
        <v>1</v>
      </c>
      <c r="AC12">
        <v>1</v>
      </c>
      <c r="AD12">
        <v>1</v>
      </c>
      <c r="AE12" s="8" t="s">
        <v>114</v>
      </c>
      <c r="AF12">
        <v>1</v>
      </c>
      <c r="AG12" s="21">
        <v>2</v>
      </c>
      <c r="AH12">
        <v>2</v>
      </c>
      <c r="AI12">
        <v>2</v>
      </c>
      <c r="AJ12">
        <v>3</v>
      </c>
      <c r="AK12">
        <v>3</v>
      </c>
      <c r="AL12">
        <v>3</v>
      </c>
      <c r="AM12" s="27">
        <v>2</v>
      </c>
      <c r="AN12">
        <v>1</v>
      </c>
      <c r="AO12" s="27" t="s">
        <v>1065</v>
      </c>
      <c r="AP12">
        <v>3</v>
      </c>
      <c r="AQ12">
        <v>2</v>
      </c>
      <c r="AR12">
        <v>3</v>
      </c>
      <c r="AS12" s="8" t="s">
        <v>114</v>
      </c>
      <c r="AT12" s="27" t="s">
        <v>1065</v>
      </c>
      <c r="AU12" s="27" t="s">
        <v>1065</v>
      </c>
      <c r="AV12" s="27" t="s">
        <v>1065</v>
      </c>
      <c r="AW12" s="27" t="s">
        <v>1065</v>
      </c>
      <c r="AX12" s="27" t="s">
        <v>1065</v>
      </c>
      <c r="AY12" s="27" t="s">
        <v>1065</v>
      </c>
      <c r="AZ12" s="27" t="s">
        <v>1065</v>
      </c>
      <c r="BA12" s="27" t="s">
        <v>1065</v>
      </c>
      <c r="BB12" s="27" t="s">
        <v>1065</v>
      </c>
      <c r="BC12" s="8" t="s">
        <v>114</v>
      </c>
      <c r="BD12" s="14">
        <v>1762</v>
      </c>
      <c r="BE12" s="14">
        <f>((SUM('3.Diagnóstico_Oportunidades'!$M$9:$N$11))*10000)/BD12</f>
        <v>0</v>
      </c>
      <c r="BF12" s="14"/>
      <c r="BQ12" s="28">
        <v>448904.38</v>
      </c>
      <c r="BR12" s="8">
        <f>(SUM('3.Diagnóstico_Oportunidades'!$M$21:$N$22)*10000)/BQ12</f>
        <v>0</v>
      </c>
      <c r="BS12" s="28">
        <f t="shared" si="9"/>
        <v>1</v>
      </c>
      <c r="BT12" s="27">
        <f t="shared" si="10"/>
        <v>0</v>
      </c>
      <c r="BU12" s="28">
        <f>IF('3.Diagnóstico_Oportunidades'!BR12=0, 0,SUM(BS12:BT12))</f>
        <v>0</v>
      </c>
      <c r="BW12" s="124" t="s">
        <v>514</v>
      </c>
      <c r="BX12" s="28">
        <v>7</v>
      </c>
      <c r="BY12" s="28">
        <v>6</v>
      </c>
      <c r="BZ12" s="28">
        <v>7</v>
      </c>
      <c r="CA12" s="149">
        <f>'3.Diagnóstico_Oportunidades'!N33*Criterios!BX12</f>
        <v>0</v>
      </c>
      <c r="CB12" s="149">
        <f>'3.Diagnóstico_Oportunidades'!N33*Criterios!BY12</f>
        <v>0</v>
      </c>
      <c r="CC12" s="149">
        <f>'3.Diagnóstico_Oportunidades'!N33*Criterios!BZ12</f>
        <v>0</v>
      </c>
      <c r="CF12" s="8" t="s">
        <v>194</v>
      </c>
      <c r="CG12" s="120">
        <f>('3.Diagnóstico_Oportunidades'!$M$22)/(BD13/100)</f>
        <v>0</v>
      </c>
      <c r="CH12" s="28">
        <f t="shared" si="1"/>
        <v>1</v>
      </c>
      <c r="CI12" s="27">
        <f t="shared" si="2"/>
        <v>0</v>
      </c>
      <c r="CJ12" s="28">
        <f t="shared" si="3"/>
        <v>0</v>
      </c>
      <c r="CK12" s="28">
        <f>('3.Diagnóstico_Oportunidades'!$M$22*10000/BQ13)</f>
        <v>0</v>
      </c>
      <c r="CL12" s="28">
        <f t="shared" si="4"/>
        <v>1</v>
      </c>
      <c r="CM12" s="27">
        <f t="shared" si="5"/>
        <v>0</v>
      </c>
      <c r="CN12" s="28">
        <f t="shared" si="6"/>
        <v>0</v>
      </c>
      <c r="CO12" s="28">
        <v>15</v>
      </c>
      <c r="CP12" s="28">
        <v>18</v>
      </c>
      <c r="CQ12" s="28">
        <v>15</v>
      </c>
      <c r="CR12" s="27">
        <f>'3.Diagnóstico_Oportunidades'!N33*Criterios!CO12</f>
        <v>0</v>
      </c>
      <c r="CS12" s="27">
        <f>'3.Diagnóstico_Oportunidades'!N33*Criterios!CP12</f>
        <v>0</v>
      </c>
      <c r="CT12" s="27">
        <f>'3.Diagnóstico_Oportunidades'!N33*Criterios!CQ12</f>
        <v>0</v>
      </c>
      <c r="CW12" s="26">
        <v>1</v>
      </c>
      <c r="CX12" s="27">
        <v>2</v>
      </c>
      <c r="CY12" s="27">
        <v>3</v>
      </c>
      <c r="CZ12" s="22">
        <v>3</v>
      </c>
      <c r="DA12" s="22">
        <v>1</v>
      </c>
      <c r="DB12" s="22">
        <v>3</v>
      </c>
      <c r="DC12" s="27">
        <v>1</v>
      </c>
      <c r="DD12" s="22">
        <v>3</v>
      </c>
      <c r="DE12" s="22">
        <v>1</v>
      </c>
      <c r="DF12" s="25">
        <v>1</v>
      </c>
      <c r="DG12" s="27">
        <v>2</v>
      </c>
      <c r="DH12" s="22">
        <v>1</v>
      </c>
      <c r="DI12" s="22">
        <v>3</v>
      </c>
      <c r="DJ12" s="28">
        <f>('3.Diagnóstico_Oportunidades'!$N33*CW12)</f>
        <v>0</v>
      </c>
      <c r="DK12" s="28">
        <f>('3.Diagnóstico_Oportunidades'!$N33*CX12)</f>
        <v>0</v>
      </c>
      <c r="DL12" s="28">
        <f>('3.Diagnóstico_Oportunidades'!$N33*CY12)</f>
        <v>0</v>
      </c>
      <c r="DM12" s="28">
        <f>('3.Diagnóstico_Oportunidades'!$N33*DA12)</f>
        <v>0</v>
      </c>
      <c r="DN12" s="28">
        <f>('3.Diagnóstico_Oportunidades'!$N33*DC12)</f>
        <v>0</v>
      </c>
      <c r="DO12" s="28">
        <f>('3.Diagnóstico_Oportunidades'!$N33*DE12)</f>
        <v>0</v>
      </c>
      <c r="DP12" s="28">
        <f>('3.Diagnóstico_Oportunidades'!$N33*DF12)</f>
        <v>0</v>
      </c>
      <c r="DQ12" s="28">
        <f>('3.Diagnóstico_Oportunidades'!$N33*DG12)</f>
        <v>0</v>
      </c>
      <c r="DR12" s="28">
        <f>('3.Diagnóstico_Oportunidades'!$N33*DI12)</f>
        <v>0</v>
      </c>
      <c r="DS12" s="28">
        <f>('3.Diagnóstico_Oportunidades'!$N33*1)</f>
        <v>0</v>
      </c>
      <c r="DT12" s="28">
        <f>('3.Diagnóstico_Oportunidades'!$N33*2)</f>
        <v>0</v>
      </c>
      <c r="DU12" s="28">
        <f>('3.Diagnóstico_Oportunidades'!$N33*3)</f>
        <v>0</v>
      </c>
      <c r="DV12" s="28">
        <f>('3.Diagnóstico_Oportunidades'!$N33*DW12)</f>
        <v>0</v>
      </c>
      <c r="DW12" s="28">
        <f>('3.Diagnóstico_Oportunidades'!$N33*DX12)</f>
        <v>0</v>
      </c>
      <c r="DX12" s="28">
        <f>('3.Diagnóstico_Oportunidades'!$N33*DZ12)</f>
        <v>0</v>
      </c>
      <c r="DY12" s="28">
        <f>('3.Diagnóstico_Oportunidades'!$N33*DB12)</f>
        <v>0</v>
      </c>
      <c r="DZ12" s="28">
        <f>('3.Diagnóstico_Oportunidades'!$N33*DD12)</f>
        <v>0</v>
      </c>
      <c r="EA12" s="28">
        <f>('3.Diagnóstico_Oportunidades'!$N33*DE12)</f>
        <v>0</v>
      </c>
      <c r="EB12" s="28">
        <f>('3.Diagnóstico_Oportunidades'!$N33*DF12)</f>
        <v>0</v>
      </c>
      <c r="EC12" s="28">
        <f>('3.Diagnóstico_Oportunidades'!$N33*DH12)</f>
        <v>0</v>
      </c>
      <c r="ED12" s="28">
        <f>('3.Diagnóstico_Oportunidades'!$N33*DI12)</f>
        <v>0</v>
      </c>
      <c r="EE12" s="28">
        <f>('3.Diagnóstico_Oportunidades'!$N33*1)</f>
        <v>0</v>
      </c>
      <c r="EF12" s="28">
        <f>('3.Diagnóstico_Oportunidades'!$N33*2)</f>
        <v>0</v>
      </c>
      <c r="EG12" s="28">
        <f>('3.Diagnóstico_Oportunidades'!$N33*3)</f>
        <v>0</v>
      </c>
    </row>
    <row r="13" spans="1:147">
      <c r="A13" s="8" t="s">
        <v>194</v>
      </c>
      <c r="B13" s="98">
        <v>1</v>
      </c>
      <c r="C13" s="99">
        <v>2</v>
      </c>
      <c r="D13" s="98">
        <v>2</v>
      </c>
      <c r="E13" s="98">
        <v>1</v>
      </c>
      <c r="F13" s="98">
        <v>1</v>
      </c>
      <c r="G13" s="8" t="s">
        <v>194</v>
      </c>
      <c r="H13" s="27">
        <v>2</v>
      </c>
      <c r="I13" s="27">
        <v>3</v>
      </c>
      <c r="J13" s="27">
        <v>3</v>
      </c>
      <c r="K13" s="27">
        <v>2</v>
      </c>
      <c r="L13">
        <v>2</v>
      </c>
      <c r="M13" s="8" t="s">
        <v>194</v>
      </c>
      <c r="N13" s="27">
        <f t="shared" si="8"/>
        <v>2</v>
      </c>
      <c r="O13" s="27" t="s">
        <v>1065</v>
      </c>
      <c r="P13" s="140">
        <v>2</v>
      </c>
      <c r="Q13" s="27" t="s">
        <v>1065</v>
      </c>
      <c r="R13" s="8" t="s">
        <v>194</v>
      </c>
      <c r="S13">
        <v>2</v>
      </c>
      <c r="T13">
        <v>2</v>
      </c>
      <c r="U13">
        <v>2</v>
      </c>
      <c r="V13">
        <v>1</v>
      </c>
      <c r="W13">
        <v>2</v>
      </c>
      <c r="X13">
        <v>2</v>
      </c>
      <c r="Y13">
        <v>2</v>
      </c>
      <c r="Z13">
        <v>2</v>
      </c>
      <c r="AA13">
        <v>2</v>
      </c>
      <c r="AB13">
        <v>2</v>
      </c>
      <c r="AC13">
        <v>1</v>
      </c>
      <c r="AD13">
        <v>2</v>
      </c>
      <c r="AE13" s="8" t="s">
        <v>194</v>
      </c>
      <c r="AF13">
        <v>3</v>
      </c>
      <c r="AG13" s="21">
        <v>1</v>
      </c>
      <c r="AH13">
        <v>1</v>
      </c>
      <c r="AI13">
        <v>1</v>
      </c>
      <c r="AJ13">
        <v>2</v>
      </c>
      <c r="AK13">
        <v>2</v>
      </c>
      <c r="AL13">
        <v>1</v>
      </c>
      <c r="AM13" s="27">
        <v>1</v>
      </c>
      <c r="AN13">
        <v>1</v>
      </c>
      <c r="AO13" s="27" t="s">
        <v>1065</v>
      </c>
      <c r="AP13">
        <v>1</v>
      </c>
      <c r="AQ13">
        <v>1</v>
      </c>
      <c r="AR13">
        <v>2</v>
      </c>
      <c r="AS13" s="8" t="s">
        <v>194</v>
      </c>
      <c r="AT13" s="27" t="s">
        <v>1065</v>
      </c>
      <c r="AU13" s="27" t="s">
        <v>1065</v>
      </c>
      <c r="AV13" s="27" t="s">
        <v>1065</v>
      </c>
      <c r="AW13" s="27" t="s">
        <v>1065</v>
      </c>
      <c r="AX13" s="27" t="s">
        <v>1065</v>
      </c>
      <c r="AY13" s="27" t="s">
        <v>1065</v>
      </c>
      <c r="AZ13" s="27" t="s">
        <v>1065</v>
      </c>
      <c r="BA13" s="27" t="s">
        <v>1065</v>
      </c>
      <c r="BB13" s="27" t="s">
        <v>1065</v>
      </c>
      <c r="BC13" s="8" t="s">
        <v>194</v>
      </c>
      <c r="BD13" s="14">
        <v>2925</v>
      </c>
      <c r="BE13" s="14">
        <f>((SUM('3.Diagnóstico_Oportunidades'!$M$9:$N$11))*10000)/BD13</f>
        <v>0</v>
      </c>
      <c r="BF13" s="14"/>
      <c r="BQ13" s="28">
        <v>1617080.07</v>
      </c>
      <c r="BR13" s="8">
        <f>(SUM('3.Diagnóstico_Oportunidades'!$M$21:$N$22)*10000)/BQ13</f>
        <v>0</v>
      </c>
      <c r="BS13" s="28">
        <f t="shared" si="9"/>
        <v>1</v>
      </c>
      <c r="BT13" s="27">
        <f t="shared" si="10"/>
        <v>0</v>
      </c>
      <c r="BU13" s="28">
        <f>IF('3.Diagnóstico_Oportunidades'!BR13=0, 0,SUM(BS13:BT13))</f>
        <v>0</v>
      </c>
      <c r="BW13" s="124" t="s">
        <v>515</v>
      </c>
      <c r="BX13" s="28">
        <v>6</v>
      </c>
      <c r="BY13" s="28">
        <v>6</v>
      </c>
      <c r="BZ13" s="28">
        <v>6</v>
      </c>
      <c r="CA13" s="149">
        <f>'3.Diagnóstico_Oportunidades'!N34*Criterios!BX13</f>
        <v>0</v>
      </c>
      <c r="CB13" s="149">
        <f>'3.Diagnóstico_Oportunidades'!N34*Criterios!BY13</f>
        <v>0</v>
      </c>
      <c r="CC13" s="149">
        <f>'3.Diagnóstico_Oportunidades'!N34*Criterios!BZ13</f>
        <v>0</v>
      </c>
      <c r="CF13" s="8" t="s">
        <v>115</v>
      </c>
      <c r="CG13" s="120">
        <f>('3.Diagnóstico_Oportunidades'!$M$22)/(BD14/100)</f>
        <v>0</v>
      </c>
      <c r="CH13" s="28">
        <f t="shared" si="1"/>
        <v>1</v>
      </c>
      <c r="CI13" s="27">
        <f t="shared" si="2"/>
        <v>0</v>
      </c>
      <c r="CJ13" s="28">
        <f t="shared" si="3"/>
        <v>0</v>
      </c>
      <c r="CK13" s="28">
        <f>('3.Diagnóstico_Oportunidades'!$M$22*10000/BQ14)</f>
        <v>0</v>
      </c>
      <c r="CL13" s="28">
        <f t="shared" si="4"/>
        <v>1</v>
      </c>
      <c r="CM13" s="27">
        <f t="shared" si="5"/>
        <v>0</v>
      </c>
      <c r="CN13" s="28">
        <f t="shared" si="6"/>
        <v>0</v>
      </c>
      <c r="CO13" s="28">
        <v>15</v>
      </c>
      <c r="CP13" s="28">
        <v>15</v>
      </c>
      <c r="CQ13" s="28">
        <v>15</v>
      </c>
      <c r="CR13" s="27">
        <f>'3.Diagnóstico_Oportunidades'!N34*Criterios!CO13</f>
        <v>0</v>
      </c>
      <c r="CS13" s="27">
        <f>'3.Diagnóstico_Oportunidades'!N34*Criterios!CP13</f>
        <v>0</v>
      </c>
      <c r="CT13" s="27">
        <f>'3.Diagnóstico_Oportunidades'!N34*Criterios!CQ13</f>
        <v>0</v>
      </c>
      <c r="CW13" s="26">
        <v>1</v>
      </c>
      <c r="CX13" s="27">
        <v>2</v>
      </c>
      <c r="CY13" s="27">
        <v>3</v>
      </c>
      <c r="CZ13" s="22">
        <v>3</v>
      </c>
      <c r="DA13" s="22">
        <v>1</v>
      </c>
      <c r="DB13" s="22">
        <v>1</v>
      </c>
      <c r="DC13" s="27">
        <v>2</v>
      </c>
      <c r="DD13" s="22">
        <v>2</v>
      </c>
      <c r="DE13" s="22">
        <v>1</v>
      </c>
      <c r="DF13" s="27">
        <v>1</v>
      </c>
      <c r="DG13" s="27">
        <v>2</v>
      </c>
      <c r="DH13" s="22">
        <v>2</v>
      </c>
      <c r="DI13" s="22">
        <v>2</v>
      </c>
      <c r="DJ13" s="28">
        <f>('3.Diagnóstico_Oportunidades'!$N34*CW13)</f>
        <v>0</v>
      </c>
      <c r="DK13" s="28">
        <f>('3.Diagnóstico_Oportunidades'!$N34*CX13)</f>
        <v>0</v>
      </c>
      <c r="DL13" s="28">
        <f>('3.Diagnóstico_Oportunidades'!$N34*CY13)</f>
        <v>0</v>
      </c>
      <c r="DM13" s="28">
        <f>('3.Diagnóstico_Oportunidades'!$N34*DA13)</f>
        <v>0</v>
      </c>
      <c r="DN13" s="28">
        <f>('3.Diagnóstico_Oportunidades'!$N34*DC13)</f>
        <v>0</v>
      </c>
      <c r="DO13" s="28">
        <f>('3.Diagnóstico_Oportunidades'!$N34*DE13)</f>
        <v>0</v>
      </c>
      <c r="DP13" s="28">
        <f>('3.Diagnóstico_Oportunidades'!$N34*DF13)</f>
        <v>0</v>
      </c>
      <c r="DQ13" s="28">
        <f>('3.Diagnóstico_Oportunidades'!$N34*DG13)</f>
        <v>0</v>
      </c>
      <c r="DR13" s="28">
        <f>('3.Diagnóstico_Oportunidades'!$N34*DI13)</f>
        <v>0</v>
      </c>
      <c r="DS13" s="28">
        <f>('3.Diagnóstico_Oportunidades'!$N34*1)</f>
        <v>0</v>
      </c>
      <c r="DT13" s="28">
        <f>('3.Diagnóstico_Oportunidades'!$N34*2)</f>
        <v>0</v>
      </c>
      <c r="DU13" s="28">
        <f>('3.Diagnóstico_Oportunidades'!$N34*3)</f>
        <v>0</v>
      </c>
      <c r="DV13" s="28">
        <f>('3.Diagnóstico_Oportunidades'!$N34*DW13)</f>
        <v>0</v>
      </c>
      <c r="DW13" s="28">
        <f>('3.Diagnóstico_Oportunidades'!$N34*DX13)</f>
        <v>0</v>
      </c>
      <c r="DX13" s="28">
        <f>('3.Diagnóstico_Oportunidades'!$N34*DZ13)</f>
        <v>0</v>
      </c>
      <c r="DY13" s="28">
        <f>('3.Diagnóstico_Oportunidades'!$N34*DB13)</f>
        <v>0</v>
      </c>
      <c r="DZ13" s="28">
        <f>('3.Diagnóstico_Oportunidades'!$N34*DD13)</f>
        <v>0</v>
      </c>
      <c r="EA13" s="28">
        <f>('3.Diagnóstico_Oportunidades'!$N34*DE13)</f>
        <v>0</v>
      </c>
      <c r="EB13" s="28">
        <f>('3.Diagnóstico_Oportunidades'!$N34*DF13)</f>
        <v>0</v>
      </c>
      <c r="EC13" s="28">
        <f>('3.Diagnóstico_Oportunidades'!$N34*DH13)</f>
        <v>0</v>
      </c>
      <c r="ED13" s="28">
        <f>('3.Diagnóstico_Oportunidades'!$N34*DI13)</f>
        <v>0</v>
      </c>
      <c r="EE13" s="28">
        <f>('3.Diagnóstico_Oportunidades'!$N34*1)</f>
        <v>0</v>
      </c>
      <c r="EF13" s="28">
        <f>('3.Diagnóstico_Oportunidades'!$N34*2)</f>
        <v>0</v>
      </c>
      <c r="EG13" s="28">
        <f>('3.Diagnóstico_Oportunidades'!$N34*3)</f>
        <v>0</v>
      </c>
    </row>
    <row r="14" spans="1:147">
      <c r="A14" s="8" t="s">
        <v>115</v>
      </c>
      <c r="B14" s="98">
        <v>3</v>
      </c>
      <c r="C14" s="99">
        <v>3</v>
      </c>
      <c r="D14" s="98">
        <v>3</v>
      </c>
      <c r="E14" s="98">
        <v>3</v>
      </c>
      <c r="F14" s="98">
        <v>3</v>
      </c>
      <c r="G14" s="8" t="s">
        <v>115</v>
      </c>
      <c r="H14" s="27">
        <v>1</v>
      </c>
      <c r="I14" s="27">
        <v>1</v>
      </c>
      <c r="J14" s="27">
        <v>1</v>
      </c>
      <c r="K14" s="27">
        <v>1</v>
      </c>
      <c r="L14">
        <v>1</v>
      </c>
      <c r="M14" s="8" t="s">
        <v>115</v>
      </c>
      <c r="N14" s="27">
        <f t="shared" si="8"/>
        <v>1</v>
      </c>
      <c r="O14" s="27" t="s">
        <v>1065</v>
      </c>
      <c r="P14" s="140">
        <v>1</v>
      </c>
      <c r="Q14" s="27" t="s">
        <v>1065</v>
      </c>
      <c r="R14" s="8" t="s">
        <v>115</v>
      </c>
      <c r="S14">
        <v>1</v>
      </c>
      <c r="T14">
        <v>1</v>
      </c>
      <c r="U14">
        <v>1</v>
      </c>
      <c r="V14">
        <v>1</v>
      </c>
      <c r="W14">
        <v>1</v>
      </c>
      <c r="X14">
        <v>1</v>
      </c>
      <c r="Y14">
        <v>1</v>
      </c>
      <c r="Z14">
        <v>1</v>
      </c>
      <c r="AA14">
        <v>1</v>
      </c>
      <c r="AB14">
        <v>1</v>
      </c>
      <c r="AC14">
        <v>1</v>
      </c>
      <c r="AD14">
        <v>1</v>
      </c>
      <c r="AE14" s="8" t="s">
        <v>115</v>
      </c>
      <c r="AF14">
        <v>1</v>
      </c>
      <c r="AG14" s="21">
        <v>2</v>
      </c>
      <c r="AH14">
        <v>3</v>
      </c>
      <c r="AI14">
        <v>2</v>
      </c>
      <c r="AJ14">
        <v>2</v>
      </c>
      <c r="AK14">
        <v>3</v>
      </c>
      <c r="AL14">
        <v>3</v>
      </c>
      <c r="AM14" s="27">
        <v>2</v>
      </c>
      <c r="AN14">
        <v>2</v>
      </c>
      <c r="AO14" s="27" t="s">
        <v>1065</v>
      </c>
      <c r="AP14">
        <v>3</v>
      </c>
      <c r="AQ14">
        <v>3</v>
      </c>
      <c r="AR14">
        <v>3</v>
      </c>
      <c r="AS14" s="8" t="s">
        <v>115</v>
      </c>
      <c r="AT14" s="27" t="s">
        <v>1065</v>
      </c>
      <c r="AU14" s="27" t="s">
        <v>1065</v>
      </c>
      <c r="AV14" s="27" t="s">
        <v>1065</v>
      </c>
      <c r="AW14" s="27" t="s">
        <v>1065</v>
      </c>
      <c r="AX14" s="27" t="s">
        <v>1065</v>
      </c>
      <c r="AY14" s="27" t="s">
        <v>1065</v>
      </c>
      <c r="AZ14" s="27" t="s">
        <v>1065</v>
      </c>
      <c r="BA14" s="27" t="s">
        <v>1065</v>
      </c>
      <c r="BB14" s="27" t="s">
        <v>1065</v>
      </c>
      <c r="BC14" s="8" t="s">
        <v>115</v>
      </c>
      <c r="BD14" s="14">
        <v>362</v>
      </c>
      <c r="BE14" s="14">
        <f>((SUM('3.Diagnóstico_Oportunidades'!$M$9:$N$11))*10000)/BD14</f>
        <v>0</v>
      </c>
      <c r="BF14" s="14"/>
      <c r="BQ14" s="28">
        <v>112186.38</v>
      </c>
      <c r="BR14" s="8">
        <f>(SUM('3.Diagnóstico_Oportunidades'!$M$21:$N$22)*10000)/BQ14</f>
        <v>0</v>
      </c>
      <c r="BS14" s="28">
        <f t="shared" si="9"/>
        <v>1</v>
      </c>
      <c r="BT14" s="27">
        <f t="shared" si="10"/>
        <v>0</v>
      </c>
      <c r="BU14" s="28">
        <f>IF('3.Diagnóstico_Oportunidades'!BR14=0, 0,SUM(BS14:BT14))</f>
        <v>0</v>
      </c>
      <c r="BW14" s="124" t="s">
        <v>516</v>
      </c>
      <c r="BX14" s="28">
        <v>6</v>
      </c>
      <c r="BY14" s="28">
        <v>7</v>
      </c>
      <c r="BZ14" s="28">
        <v>6</v>
      </c>
      <c r="CA14" s="149">
        <f>'3.Diagnóstico_Oportunidades'!N35*Criterios!BX14</f>
        <v>0</v>
      </c>
      <c r="CB14" s="149">
        <f>'3.Diagnóstico_Oportunidades'!N35*Criterios!BY14</f>
        <v>0</v>
      </c>
      <c r="CC14" s="149">
        <f>'3.Diagnóstico_Oportunidades'!N35*Criterios!BZ14</f>
        <v>0</v>
      </c>
      <c r="CF14" s="8" t="s">
        <v>3</v>
      </c>
      <c r="CG14" s="120">
        <f>('3.Diagnóstico_Oportunidades'!$M$22)/(BD15/100)</f>
        <v>0</v>
      </c>
      <c r="CH14" s="28">
        <f t="shared" si="1"/>
        <v>1</v>
      </c>
      <c r="CI14" s="27">
        <f t="shared" si="2"/>
        <v>0</v>
      </c>
      <c r="CJ14" s="28">
        <f t="shared" si="3"/>
        <v>0</v>
      </c>
      <c r="CK14" s="28">
        <f>('3.Diagnóstico_Oportunidades'!$M$22*10000/BQ15)</f>
        <v>0</v>
      </c>
      <c r="CL14" s="28">
        <f t="shared" si="4"/>
        <v>1</v>
      </c>
      <c r="CM14" s="27">
        <f t="shared" si="5"/>
        <v>0</v>
      </c>
      <c r="CN14" s="28">
        <f t="shared" si="6"/>
        <v>0</v>
      </c>
      <c r="CO14" s="28">
        <v>14</v>
      </c>
      <c r="CP14" s="28">
        <v>14</v>
      </c>
      <c r="CQ14" s="28">
        <v>14</v>
      </c>
      <c r="CR14" s="27">
        <f>'3.Diagnóstico_Oportunidades'!N35*Criterios!CO14</f>
        <v>0</v>
      </c>
      <c r="CS14" s="27">
        <f>'3.Diagnóstico_Oportunidades'!N35*Criterios!CP14</f>
        <v>0</v>
      </c>
      <c r="CT14" s="27">
        <f>'3.Diagnóstico_Oportunidades'!N35*Criterios!CQ14</f>
        <v>0</v>
      </c>
      <c r="CW14" s="26">
        <v>1</v>
      </c>
      <c r="CX14" s="27">
        <v>2</v>
      </c>
      <c r="CY14" s="27">
        <v>2</v>
      </c>
      <c r="CZ14" s="22">
        <v>1</v>
      </c>
      <c r="DA14" s="27">
        <v>1</v>
      </c>
      <c r="DB14" s="22">
        <v>1</v>
      </c>
      <c r="DC14" s="27">
        <v>1</v>
      </c>
      <c r="DD14" s="22">
        <v>1</v>
      </c>
      <c r="DE14" s="22">
        <v>1</v>
      </c>
      <c r="DF14" s="27">
        <v>2</v>
      </c>
      <c r="DG14" s="27">
        <v>2</v>
      </c>
      <c r="DH14" s="22">
        <v>3</v>
      </c>
      <c r="DI14" s="22">
        <v>2</v>
      </c>
      <c r="DJ14" s="28">
        <f>('3.Diagnóstico_Oportunidades'!$N35*CW14)</f>
        <v>0</v>
      </c>
      <c r="DK14" s="28">
        <f>('3.Diagnóstico_Oportunidades'!$N35*CX14)</f>
        <v>0</v>
      </c>
      <c r="DL14" s="28">
        <f>('3.Diagnóstico_Oportunidades'!$N35*CY14)</f>
        <v>0</v>
      </c>
      <c r="DM14" s="28">
        <f>('3.Diagnóstico_Oportunidades'!$N35*DA14)</f>
        <v>0</v>
      </c>
      <c r="DN14" s="28">
        <f>('3.Diagnóstico_Oportunidades'!$N35*DC14)</f>
        <v>0</v>
      </c>
      <c r="DO14" s="28">
        <f>('3.Diagnóstico_Oportunidades'!$N35*DE14)</f>
        <v>0</v>
      </c>
      <c r="DP14" s="28">
        <f>('3.Diagnóstico_Oportunidades'!$N35*DF14)</f>
        <v>0</v>
      </c>
      <c r="DQ14" s="28">
        <f>('3.Diagnóstico_Oportunidades'!$N35*DG14)</f>
        <v>0</v>
      </c>
      <c r="DR14" s="28">
        <f>('3.Diagnóstico_Oportunidades'!$N35*DI14)</f>
        <v>0</v>
      </c>
      <c r="DS14" s="28">
        <f>('3.Diagnóstico_Oportunidades'!$N35*1)</f>
        <v>0</v>
      </c>
      <c r="DT14" s="28">
        <f>('3.Diagnóstico_Oportunidades'!$N35*2)</f>
        <v>0</v>
      </c>
      <c r="DU14" s="28">
        <f>('3.Diagnóstico_Oportunidades'!$N35*3)</f>
        <v>0</v>
      </c>
      <c r="DV14" s="28">
        <f>('3.Diagnóstico_Oportunidades'!$N35*DW14)</f>
        <v>0</v>
      </c>
      <c r="DW14" s="28">
        <f>('3.Diagnóstico_Oportunidades'!$N35*DX14)</f>
        <v>0</v>
      </c>
      <c r="DX14" s="28">
        <f>('3.Diagnóstico_Oportunidades'!$N35*DZ14)</f>
        <v>0</v>
      </c>
      <c r="DY14" s="28">
        <f>('3.Diagnóstico_Oportunidades'!$N35*DB14)</f>
        <v>0</v>
      </c>
      <c r="DZ14" s="28">
        <f>('3.Diagnóstico_Oportunidades'!$N35*DD14)</f>
        <v>0</v>
      </c>
      <c r="EA14" s="28">
        <f>('3.Diagnóstico_Oportunidades'!$N35*DE14)</f>
        <v>0</v>
      </c>
      <c r="EB14" s="28">
        <f>('3.Diagnóstico_Oportunidades'!$N35*DF14)</f>
        <v>0</v>
      </c>
      <c r="EC14" s="28">
        <f>('3.Diagnóstico_Oportunidades'!$N35*DH14)</f>
        <v>0</v>
      </c>
      <c r="ED14" s="28">
        <f>('3.Diagnóstico_Oportunidades'!$N35*DI14)</f>
        <v>0</v>
      </c>
      <c r="EE14" s="28">
        <f>('3.Diagnóstico_Oportunidades'!$N35*1)</f>
        <v>0</v>
      </c>
      <c r="EF14" s="28">
        <f>('3.Diagnóstico_Oportunidades'!$N35*2)</f>
        <v>0</v>
      </c>
      <c r="EG14" s="28">
        <f>('3.Diagnóstico_Oportunidades'!$N35*3)</f>
        <v>0</v>
      </c>
    </row>
    <row r="15" spans="1:147">
      <c r="A15" s="8" t="s">
        <v>3</v>
      </c>
      <c r="B15" s="98">
        <v>2</v>
      </c>
      <c r="C15" s="99">
        <v>3</v>
      </c>
      <c r="D15" s="98">
        <v>2</v>
      </c>
      <c r="E15" s="98">
        <v>3</v>
      </c>
      <c r="F15" s="98">
        <v>2</v>
      </c>
      <c r="G15" s="8" t="s">
        <v>3</v>
      </c>
      <c r="H15" s="27">
        <v>1</v>
      </c>
      <c r="I15" s="27">
        <v>1</v>
      </c>
      <c r="J15" s="27">
        <v>2</v>
      </c>
      <c r="K15" s="27">
        <v>1</v>
      </c>
      <c r="L15">
        <v>1</v>
      </c>
      <c r="M15" s="8" t="s">
        <v>3</v>
      </c>
      <c r="N15" s="27">
        <f t="shared" si="8"/>
        <v>1</v>
      </c>
      <c r="O15" s="27" t="s">
        <v>1065</v>
      </c>
      <c r="P15" s="140">
        <v>1</v>
      </c>
      <c r="Q15" s="27" t="s">
        <v>1065</v>
      </c>
      <c r="R15" s="8" t="s">
        <v>3</v>
      </c>
      <c r="S15">
        <v>1</v>
      </c>
      <c r="T15">
        <v>1</v>
      </c>
      <c r="U15">
        <v>1</v>
      </c>
      <c r="V15">
        <v>1</v>
      </c>
      <c r="W15">
        <v>1</v>
      </c>
      <c r="X15">
        <v>1</v>
      </c>
      <c r="Y15">
        <v>1</v>
      </c>
      <c r="Z15">
        <v>1</v>
      </c>
      <c r="AA15">
        <v>1</v>
      </c>
      <c r="AB15">
        <v>1</v>
      </c>
      <c r="AC15">
        <v>1</v>
      </c>
      <c r="AD15">
        <v>1</v>
      </c>
      <c r="AE15" s="8" t="s">
        <v>3</v>
      </c>
      <c r="AF15">
        <v>1</v>
      </c>
      <c r="AG15" s="21">
        <v>1</v>
      </c>
      <c r="AH15">
        <v>2</v>
      </c>
      <c r="AI15">
        <v>2</v>
      </c>
      <c r="AJ15">
        <v>1</v>
      </c>
      <c r="AK15">
        <v>3</v>
      </c>
      <c r="AL15">
        <v>3</v>
      </c>
      <c r="AM15" s="27">
        <v>3</v>
      </c>
      <c r="AN15">
        <v>3</v>
      </c>
      <c r="AO15" s="27" t="s">
        <v>1065</v>
      </c>
      <c r="AP15">
        <v>3</v>
      </c>
      <c r="AQ15">
        <v>2</v>
      </c>
      <c r="AR15">
        <v>2</v>
      </c>
      <c r="AS15" s="8" t="s">
        <v>3</v>
      </c>
      <c r="AT15" s="27" t="s">
        <v>1065</v>
      </c>
      <c r="AU15" s="27" t="s">
        <v>1065</v>
      </c>
      <c r="AV15" s="27" t="s">
        <v>1065</v>
      </c>
      <c r="AW15" s="27" t="s">
        <v>1065</v>
      </c>
      <c r="AX15" s="27" t="s">
        <v>1065</v>
      </c>
      <c r="AY15" s="27" t="s">
        <v>1065</v>
      </c>
      <c r="AZ15" s="27" t="s">
        <v>1065</v>
      </c>
      <c r="BA15" s="27" t="s">
        <v>1065</v>
      </c>
      <c r="BB15" s="27" t="s">
        <v>1065</v>
      </c>
      <c r="BC15" s="8" t="s">
        <v>3</v>
      </c>
      <c r="BD15" s="14">
        <v>2944</v>
      </c>
      <c r="BE15" s="14">
        <f>((SUM('3.Diagnóstico_Oportunidades'!$M$9:$N$11))*10000)/BD15</f>
        <v>0</v>
      </c>
      <c r="BF15" s="14"/>
      <c r="BQ15" s="28">
        <v>1126963.6200000001</v>
      </c>
      <c r="BR15" s="8">
        <f>(SUM('3.Diagnóstico_Oportunidades'!$M$21:$N$22)*10000)/BQ15</f>
        <v>0</v>
      </c>
      <c r="BS15" s="28">
        <f t="shared" si="9"/>
        <v>1</v>
      </c>
      <c r="BT15" s="27">
        <f t="shared" si="10"/>
        <v>0</v>
      </c>
      <c r="BU15" s="28">
        <f>IF('3.Diagnóstico_Oportunidades'!BR15=0, 0,SUM(BS15:BT15))</f>
        <v>0</v>
      </c>
      <c r="BW15" s="124" t="s">
        <v>539</v>
      </c>
      <c r="BX15" s="28">
        <v>4</v>
      </c>
      <c r="BY15" s="28">
        <v>4</v>
      </c>
      <c r="BZ15" s="28">
        <v>4</v>
      </c>
      <c r="CA15" s="149">
        <f>'3.Diagnóstico_Oportunidades'!N36*Criterios!BX15</f>
        <v>0</v>
      </c>
      <c r="CB15" s="149">
        <f>'3.Diagnóstico_Oportunidades'!N36*Criterios!BY15</f>
        <v>0</v>
      </c>
      <c r="CC15" s="149">
        <f>'3.Diagnóstico_Oportunidades'!N36*Criterios!BZ15</f>
        <v>0</v>
      </c>
      <c r="CF15" s="8" t="s">
        <v>116</v>
      </c>
      <c r="CG15" s="120">
        <f>('3.Diagnóstico_Oportunidades'!$M$22)/(BD16/100)</f>
        <v>0</v>
      </c>
      <c r="CH15" s="28">
        <f t="shared" si="1"/>
        <v>1</v>
      </c>
      <c r="CI15" s="27">
        <f t="shared" si="2"/>
        <v>0</v>
      </c>
      <c r="CJ15" s="28">
        <f t="shared" si="3"/>
        <v>0</v>
      </c>
      <c r="CK15" s="28">
        <f>('3.Diagnóstico_Oportunidades'!$M$22*10000/BQ16)</f>
        <v>0</v>
      </c>
      <c r="CL15" s="28">
        <f t="shared" si="4"/>
        <v>1</v>
      </c>
      <c r="CM15" s="27">
        <f t="shared" si="5"/>
        <v>0</v>
      </c>
      <c r="CN15" s="28">
        <f t="shared" si="6"/>
        <v>0</v>
      </c>
      <c r="CO15" s="28">
        <v>14</v>
      </c>
      <c r="CP15" s="28">
        <v>14</v>
      </c>
      <c r="CQ15" s="28">
        <v>14</v>
      </c>
      <c r="CR15" s="27">
        <f>'3.Diagnóstico_Oportunidades'!N36*Criterios!CO15</f>
        <v>0</v>
      </c>
      <c r="CS15" s="27">
        <f>'3.Diagnóstico_Oportunidades'!N36*Criterios!CP15</f>
        <v>0</v>
      </c>
      <c r="CT15" s="27">
        <f>'3.Diagnóstico_Oportunidades'!N36*Criterios!CQ15</f>
        <v>0</v>
      </c>
      <c r="CW15" s="26">
        <v>1</v>
      </c>
      <c r="CX15" s="24">
        <v>1</v>
      </c>
      <c r="CY15" s="27">
        <v>2</v>
      </c>
      <c r="CZ15" s="22">
        <v>2</v>
      </c>
      <c r="DA15" s="27">
        <v>2</v>
      </c>
      <c r="DB15" s="22">
        <v>2</v>
      </c>
      <c r="DC15" s="27">
        <v>2</v>
      </c>
      <c r="DD15" s="22">
        <v>2</v>
      </c>
      <c r="DE15" s="22">
        <v>2</v>
      </c>
      <c r="DF15" s="24">
        <v>1</v>
      </c>
      <c r="DG15" s="27">
        <v>2</v>
      </c>
      <c r="DH15" s="22">
        <v>2</v>
      </c>
      <c r="DI15" s="22">
        <v>1</v>
      </c>
      <c r="DJ15" s="28">
        <f>('3.Diagnóstico_Oportunidades'!$N36*CW15)</f>
        <v>0</v>
      </c>
      <c r="DK15" s="28">
        <f>('3.Diagnóstico_Oportunidades'!$N36*CX15)</f>
        <v>0</v>
      </c>
      <c r="DL15" s="28">
        <f>('3.Diagnóstico_Oportunidades'!$N36*CY15)</f>
        <v>0</v>
      </c>
      <c r="DM15" s="28">
        <f>('3.Diagnóstico_Oportunidades'!$N36*DA15)</f>
        <v>0</v>
      </c>
      <c r="DN15" s="28">
        <f>('3.Diagnóstico_Oportunidades'!$N36*DC15)</f>
        <v>0</v>
      </c>
      <c r="DO15" s="28">
        <f>('3.Diagnóstico_Oportunidades'!$N36*DE15)</f>
        <v>0</v>
      </c>
      <c r="DP15" s="28">
        <f>('3.Diagnóstico_Oportunidades'!$N36*DF15)</f>
        <v>0</v>
      </c>
      <c r="DQ15" s="28">
        <f>('3.Diagnóstico_Oportunidades'!$N36*DG15)</f>
        <v>0</v>
      </c>
      <c r="DR15" s="28">
        <f>('3.Diagnóstico_Oportunidades'!$N36*DI15)</f>
        <v>0</v>
      </c>
      <c r="DS15" s="28">
        <f>('3.Diagnóstico_Oportunidades'!$N36*1)</f>
        <v>0</v>
      </c>
      <c r="DT15" s="28">
        <f>('3.Diagnóstico_Oportunidades'!$N36*2)</f>
        <v>0</v>
      </c>
      <c r="DU15" s="28">
        <f>('3.Diagnóstico_Oportunidades'!$N36*3)</f>
        <v>0</v>
      </c>
      <c r="DV15" s="28">
        <f>('3.Diagnóstico_Oportunidades'!$N36*DW15)</f>
        <v>0</v>
      </c>
      <c r="DW15" s="28">
        <f>('3.Diagnóstico_Oportunidades'!$N36*DX15)</f>
        <v>0</v>
      </c>
      <c r="DX15" s="28">
        <f>('3.Diagnóstico_Oportunidades'!$N36*DZ15)</f>
        <v>0</v>
      </c>
      <c r="DY15" s="28">
        <f>('3.Diagnóstico_Oportunidades'!$N36*DB15)</f>
        <v>0</v>
      </c>
      <c r="DZ15" s="28">
        <f>('3.Diagnóstico_Oportunidades'!$N36*DD15)</f>
        <v>0</v>
      </c>
      <c r="EA15" s="28">
        <f>('3.Diagnóstico_Oportunidades'!$N36*DE15)</f>
        <v>0</v>
      </c>
      <c r="EB15" s="28">
        <f>('3.Diagnóstico_Oportunidades'!$N36*DF15)</f>
        <v>0</v>
      </c>
      <c r="EC15" s="28">
        <f>('3.Diagnóstico_Oportunidades'!$N36*DH15)</f>
        <v>0</v>
      </c>
      <c r="ED15" s="28">
        <f>('3.Diagnóstico_Oportunidades'!$N36*DI15)</f>
        <v>0</v>
      </c>
      <c r="EE15" s="28">
        <f>('3.Diagnóstico_Oportunidades'!$N36*1)</f>
        <v>0</v>
      </c>
      <c r="EF15" s="28">
        <f>('3.Diagnóstico_Oportunidades'!$N36*2)</f>
        <v>0</v>
      </c>
      <c r="EG15" s="28">
        <f>('3.Diagnóstico_Oportunidades'!$N36*3)</f>
        <v>0</v>
      </c>
    </row>
    <row r="16" spans="1:147">
      <c r="A16" s="8" t="s">
        <v>116</v>
      </c>
      <c r="B16" s="98">
        <v>2</v>
      </c>
      <c r="C16" s="99">
        <v>3</v>
      </c>
      <c r="D16" s="98">
        <v>1</v>
      </c>
      <c r="E16" s="98">
        <v>3</v>
      </c>
      <c r="F16" s="98">
        <v>2</v>
      </c>
      <c r="G16" s="8" t="s">
        <v>116</v>
      </c>
      <c r="H16" s="27">
        <v>1</v>
      </c>
      <c r="I16" s="27">
        <v>1</v>
      </c>
      <c r="J16" s="27">
        <v>1</v>
      </c>
      <c r="K16" s="27">
        <v>1</v>
      </c>
      <c r="L16">
        <v>1</v>
      </c>
      <c r="M16" s="8" t="s">
        <v>116</v>
      </c>
      <c r="N16" s="27">
        <f t="shared" si="8"/>
        <v>1</v>
      </c>
      <c r="O16" s="27" t="s">
        <v>1065</v>
      </c>
      <c r="P16" s="140">
        <v>1</v>
      </c>
      <c r="Q16" s="27" t="s">
        <v>1065</v>
      </c>
      <c r="R16" s="8" t="s">
        <v>116</v>
      </c>
      <c r="S16">
        <v>1</v>
      </c>
      <c r="T16">
        <v>1</v>
      </c>
      <c r="U16">
        <v>1</v>
      </c>
      <c r="V16">
        <v>1</v>
      </c>
      <c r="W16">
        <v>1</v>
      </c>
      <c r="X16">
        <v>1</v>
      </c>
      <c r="Y16">
        <v>1</v>
      </c>
      <c r="Z16">
        <v>1</v>
      </c>
      <c r="AA16">
        <v>1</v>
      </c>
      <c r="AB16">
        <v>1</v>
      </c>
      <c r="AC16">
        <v>1</v>
      </c>
      <c r="AD16">
        <v>1</v>
      </c>
      <c r="AE16" s="8" t="s">
        <v>116</v>
      </c>
      <c r="AF16">
        <v>1</v>
      </c>
      <c r="AG16" s="21">
        <v>2</v>
      </c>
      <c r="AH16">
        <v>1</v>
      </c>
      <c r="AI16">
        <v>2</v>
      </c>
      <c r="AJ16">
        <v>3</v>
      </c>
      <c r="AK16">
        <v>3</v>
      </c>
      <c r="AL16">
        <v>3</v>
      </c>
      <c r="AM16" s="27">
        <v>2</v>
      </c>
      <c r="AN16">
        <v>1</v>
      </c>
      <c r="AO16" s="27" t="s">
        <v>1065</v>
      </c>
      <c r="AP16">
        <v>3</v>
      </c>
      <c r="AQ16">
        <v>2</v>
      </c>
      <c r="AR16">
        <v>1</v>
      </c>
      <c r="AS16" s="8" t="s">
        <v>116</v>
      </c>
      <c r="AT16" s="27" t="s">
        <v>1065</v>
      </c>
      <c r="AU16" s="27" t="s">
        <v>1065</v>
      </c>
      <c r="AV16" s="27" t="s">
        <v>1065</v>
      </c>
      <c r="AW16" s="27" t="s">
        <v>1065</v>
      </c>
      <c r="AX16" s="27" t="s">
        <v>1065</v>
      </c>
      <c r="AY16" s="27" t="s">
        <v>1065</v>
      </c>
      <c r="AZ16" s="27" t="s">
        <v>1065</v>
      </c>
      <c r="BA16" s="27" t="s">
        <v>1065</v>
      </c>
      <c r="BB16" s="27" t="s">
        <v>1065</v>
      </c>
      <c r="BC16" s="8" t="s">
        <v>116</v>
      </c>
      <c r="BD16" s="14">
        <v>177</v>
      </c>
      <c r="BE16" s="14">
        <f>((SUM('3.Diagnóstico_Oportunidades'!$M$9:$N$11))*10000)/BD16</f>
        <v>0</v>
      </c>
      <c r="BF16" s="14"/>
      <c r="BQ16" s="28">
        <v>42525.18</v>
      </c>
      <c r="BR16" s="8">
        <f>(SUM('3.Diagnóstico_Oportunidades'!$M$21:$N$22)*10000)/BQ16</f>
        <v>0</v>
      </c>
      <c r="BS16" s="28">
        <f t="shared" si="9"/>
        <v>1</v>
      </c>
      <c r="BT16" s="27">
        <f t="shared" si="10"/>
        <v>0</v>
      </c>
      <c r="BU16" s="28">
        <f>IF('3.Diagnóstico_Oportunidades'!BR16=0, 0,SUM(BS16:BT16))</f>
        <v>0</v>
      </c>
      <c r="BW16" s="124" t="s">
        <v>517</v>
      </c>
      <c r="BX16" s="28">
        <v>5</v>
      </c>
      <c r="BY16" s="28">
        <v>6</v>
      </c>
      <c r="BZ16" s="28">
        <v>5</v>
      </c>
      <c r="CA16" s="149">
        <f>'3.Diagnóstico_Oportunidades'!N37*Criterios!BX16</f>
        <v>0</v>
      </c>
      <c r="CB16" s="149">
        <f>'3.Diagnóstico_Oportunidades'!N37*Criterios!BY16</f>
        <v>0</v>
      </c>
      <c r="CC16" s="149">
        <f>'3.Diagnóstico_Oportunidades'!N37*Criterios!BZ16</f>
        <v>0</v>
      </c>
      <c r="CF16" s="8" t="s">
        <v>117</v>
      </c>
      <c r="CG16" s="120">
        <f>('3.Diagnóstico_Oportunidades'!$M$22)/(BD17/100)</f>
        <v>0</v>
      </c>
      <c r="CH16" s="28">
        <f t="shared" si="1"/>
        <v>1</v>
      </c>
      <c r="CI16" s="27">
        <f t="shared" si="2"/>
        <v>0</v>
      </c>
      <c r="CJ16" s="28">
        <f t="shared" si="3"/>
        <v>0</v>
      </c>
      <c r="CK16" s="28">
        <f>('3.Diagnóstico_Oportunidades'!$M$22*10000/BQ17)</f>
        <v>0</v>
      </c>
      <c r="CL16" s="28">
        <f t="shared" si="4"/>
        <v>1</v>
      </c>
      <c r="CM16" s="27">
        <f t="shared" si="5"/>
        <v>0</v>
      </c>
      <c r="CN16" s="28">
        <f t="shared" si="6"/>
        <v>0</v>
      </c>
      <c r="CO16" s="28">
        <v>11</v>
      </c>
      <c r="CP16" s="28">
        <v>12</v>
      </c>
      <c r="CQ16" s="28">
        <v>11</v>
      </c>
      <c r="CR16" s="27">
        <f>'3.Diagnóstico_Oportunidades'!N37*Criterios!CO16</f>
        <v>0</v>
      </c>
      <c r="CS16" s="27">
        <f>'3.Diagnóstico_Oportunidades'!N37*Criterios!CP16</f>
        <v>0</v>
      </c>
      <c r="CT16" s="27">
        <f>'3.Diagnóstico_Oportunidades'!N37*Criterios!CQ16</f>
        <v>0</v>
      </c>
      <c r="CW16" s="26">
        <v>1</v>
      </c>
      <c r="CX16" s="27">
        <v>2</v>
      </c>
      <c r="CY16" s="27">
        <v>1</v>
      </c>
      <c r="CZ16" s="22">
        <v>1</v>
      </c>
      <c r="DA16" s="27">
        <v>1</v>
      </c>
      <c r="DB16" s="22">
        <v>1</v>
      </c>
      <c r="DC16" s="27">
        <v>1</v>
      </c>
      <c r="DD16" s="22">
        <v>1</v>
      </c>
      <c r="DE16" s="22">
        <v>1</v>
      </c>
      <c r="DF16" s="24">
        <v>1</v>
      </c>
      <c r="DG16" s="27">
        <v>2</v>
      </c>
      <c r="DH16" s="22">
        <v>3</v>
      </c>
      <c r="DI16" s="22">
        <v>1</v>
      </c>
      <c r="DJ16" s="28">
        <f>('3.Diagnóstico_Oportunidades'!$N37*CW16)</f>
        <v>0</v>
      </c>
      <c r="DK16" s="28">
        <f>('3.Diagnóstico_Oportunidades'!$N37*CX16)</f>
        <v>0</v>
      </c>
      <c r="DL16" s="28">
        <f>('3.Diagnóstico_Oportunidades'!$N37*CY16)</f>
        <v>0</v>
      </c>
      <c r="DM16" s="28">
        <f>('3.Diagnóstico_Oportunidades'!$N37*DA16)</f>
        <v>0</v>
      </c>
      <c r="DN16" s="28">
        <f>('3.Diagnóstico_Oportunidades'!$N37*DC16)</f>
        <v>0</v>
      </c>
      <c r="DO16" s="28">
        <f>('3.Diagnóstico_Oportunidades'!$N37*DE16)</f>
        <v>0</v>
      </c>
      <c r="DP16" s="28">
        <f>('3.Diagnóstico_Oportunidades'!$N37*DF16)</f>
        <v>0</v>
      </c>
      <c r="DQ16" s="28">
        <f>('3.Diagnóstico_Oportunidades'!$N37*DG16)</f>
        <v>0</v>
      </c>
      <c r="DR16" s="28">
        <f>('3.Diagnóstico_Oportunidades'!$N37*DI16)</f>
        <v>0</v>
      </c>
      <c r="DS16" s="28">
        <f>('3.Diagnóstico_Oportunidades'!$N37*1)</f>
        <v>0</v>
      </c>
      <c r="DT16" s="28">
        <f>('3.Diagnóstico_Oportunidades'!$N37*2)</f>
        <v>0</v>
      </c>
      <c r="DU16" s="28">
        <f>('3.Diagnóstico_Oportunidades'!$N37*3)</f>
        <v>0</v>
      </c>
      <c r="DV16" s="28">
        <f>('3.Diagnóstico_Oportunidades'!$N37*DW16)</f>
        <v>0</v>
      </c>
      <c r="DW16" s="28">
        <f>('3.Diagnóstico_Oportunidades'!$N37*DX16)</f>
        <v>0</v>
      </c>
      <c r="DX16" s="28">
        <f>('3.Diagnóstico_Oportunidades'!$N37*DZ16)</f>
        <v>0</v>
      </c>
      <c r="DY16" s="28">
        <f>('3.Diagnóstico_Oportunidades'!$N37*DB16)</f>
        <v>0</v>
      </c>
      <c r="DZ16" s="28">
        <f>('3.Diagnóstico_Oportunidades'!$N37*DD16)</f>
        <v>0</v>
      </c>
      <c r="EA16" s="28">
        <f>('3.Diagnóstico_Oportunidades'!$N37*DE16)</f>
        <v>0</v>
      </c>
      <c r="EB16" s="28">
        <f>('3.Diagnóstico_Oportunidades'!$N37*DF16)</f>
        <v>0</v>
      </c>
      <c r="EC16" s="28">
        <f>('3.Diagnóstico_Oportunidades'!$N37*DH16)</f>
        <v>0</v>
      </c>
      <c r="ED16" s="28">
        <f>('3.Diagnóstico_Oportunidades'!$N37*DI16)</f>
        <v>0</v>
      </c>
      <c r="EE16" s="28">
        <f>('3.Diagnóstico_Oportunidades'!$N37*1)</f>
        <v>0</v>
      </c>
      <c r="EF16" s="28">
        <f>('3.Diagnóstico_Oportunidades'!$N37*2)</f>
        <v>0</v>
      </c>
      <c r="EG16" s="28">
        <f>('3.Diagnóstico_Oportunidades'!$N37*3)</f>
        <v>0</v>
      </c>
    </row>
    <row r="17" spans="1:137">
      <c r="A17" s="8" t="s">
        <v>117</v>
      </c>
      <c r="B17" s="98">
        <v>2</v>
      </c>
      <c r="C17" s="99">
        <v>3</v>
      </c>
      <c r="D17" s="98">
        <v>2</v>
      </c>
      <c r="E17" s="98">
        <v>3</v>
      </c>
      <c r="F17" s="98">
        <v>3</v>
      </c>
      <c r="G17" s="8" t="s">
        <v>117</v>
      </c>
      <c r="H17" s="27">
        <v>1</v>
      </c>
      <c r="I17" s="27">
        <v>1</v>
      </c>
      <c r="J17" s="27">
        <v>1</v>
      </c>
      <c r="K17" s="27">
        <v>1</v>
      </c>
      <c r="L17">
        <v>1</v>
      </c>
      <c r="M17" s="8" t="s">
        <v>117</v>
      </c>
      <c r="N17" s="27">
        <f t="shared" si="8"/>
        <v>1</v>
      </c>
      <c r="O17" s="27" t="s">
        <v>1065</v>
      </c>
      <c r="P17" s="140">
        <v>1</v>
      </c>
      <c r="Q17" s="27" t="s">
        <v>1065</v>
      </c>
      <c r="R17" s="8" t="s">
        <v>117</v>
      </c>
      <c r="S17">
        <v>1</v>
      </c>
      <c r="T17">
        <v>1</v>
      </c>
      <c r="U17">
        <v>1</v>
      </c>
      <c r="V17">
        <v>1</v>
      </c>
      <c r="W17">
        <v>1</v>
      </c>
      <c r="X17">
        <v>1</v>
      </c>
      <c r="Y17">
        <v>1</v>
      </c>
      <c r="Z17">
        <v>1</v>
      </c>
      <c r="AA17">
        <v>1</v>
      </c>
      <c r="AB17">
        <v>1</v>
      </c>
      <c r="AC17">
        <v>1</v>
      </c>
      <c r="AD17">
        <v>1</v>
      </c>
      <c r="AE17" s="8" t="s">
        <v>117</v>
      </c>
      <c r="AF17">
        <v>1</v>
      </c>
      <c r="AG17" s="21">
        <v>2</v>
      </c>
      <c r="AH17">
        <v>3</v>
      </c>
      <c r="AI17">
        <v>2</v>
      </c>
      <c r="AJ17">
        <v>2</v>
      </c>
      <c r="AK17">
        <v>3</v>
      </c>
      <c r="AL17">
        <v>3</v>
      </c>
      <c r="AM17" s="27">
        <v>1</v>
      </c>
      <c r="AN17">
        <v>1</v>
      </c>
      <c r="AO17" s="27" t="s">
        <v>1065</v>
      </c>
      <c r="AP17">
        <v>3</v>
      </c>
      <c r="AQ17">
        <v>2</v>
      </c>
      <c r="AR17">
        <v>2</v>
      </c>
      <c r="AS17" s="8" t="s">
        <v>117</v>
      </c>
      <c r="AT17" s="27" t="s">
        <v>1065</v>
      </c>
      <c r="AU17" s="27" t="s">
        <v>1065</v>
      </c>
      <c r="AV17" s="27" t="s">
        <v>1065</v>
      </c>
      <c r="AW17" s="27" t="s">
        <v>1065</v>
      </c>
      <c r="AX17" s="27" t="s">
        <v>1065</v>
      </c>
      <c r="AY17" s="27" t="s">
        <v>1065</v>
      </c>
      <c r="AZ17" s="27" t="s">
        <v>1065</v>
      </c>
      <c r="BA17" s="27" t="s">
        <v>1065</v>
      </c>
      <c r="BB17" s="27" t="s">
        <v>1065</v>
      </c>
      <c r="BC17" s="8" t="s">
        <v>117</v>
      </c>
      <c r="BD17" s="14">
        <v>447</v>
      </c>
      <c r="BE17" s="14">
        <f>((SUM('3.Diagnóstico_Oportunidades'!$M$9:$N$11))*10000)/BD17</f>
        <v>0</v>
      </c>
      <c r="BF17" s="14"/>
      <c r="BQ17" s="28">
        <v>217817.58</v>
      </c>
      <c r="BR17" s="8">
        <f>(SUM('3.Diagnóstico_Oportunidades'!$M$21:$N$22)*10000)/BQ17</f>
        <v>0</v>
      </c>
      <c r="BS17" s="28">
        <f t="shared" si="9"/>
        <v>1</v>
      </c>
      <c r="BT17" s="27">
        <f t="shared" si="10"/>
        <v>0</v>
      </c>
      <c r="BU17" s="28">
        <f>IF('3.Diagnóstico_Oportunidades'!BR17=0, 0,SUM(BS17:BT17))</f>
        <v>0</v>
      </c>
      <c r="BW17" s="124" t="s">
        <v>540</v>
      </c>
      <c r="BX17" s="28">
        <v>4</v>
      </c>
      <c r="BY17" s="28">
        <v>5</v>
      </c>
      <c r="BZ17" s="28">
        <v>4</v>
      </c>
      <c r="CA17" s="149">
        <f>'3.Diagnóstico_Oportunidades'!N38*Criterios!BX17</f>
        <v>0</v>
      </c>
      <c r="CB17" s="149">
        <f>'3.Diagnóstico_Oportunidades'!N38*Criterios!BY17</f>
        <v>0</v>
      </c>
      <c r="CC17" s="149">
        <f>'3.Diagnóstico_Oportunidades'!N38*Criterios!BZ17</f>
        <v>0</v>
      </c>
      <c r="CF17" s="8" t="s">
        <v>118</v>
      </c>
      <c r="CG17" s="120">
        <f>('3.Diagnóstico_Oportunidades'!$M$22)/(BD18/100)</f>
        <v>0</v>
      </c>
      <c r="CH17" s="28">
        <f t="shared" si="1"/>
        <v>1</v>
      </c>
      <c r="CI17" s="27">
        <f t="shared" si="2"/>
        <v>0</v>
      </c>
      <c r="CJ17" s="28">
        <f t="shared" si="3"/>
        <v>0</v>
      </c>
      <c r="CK17" s="28">
        <f>('3.Diagnóstico_Oportunidades'!$M$22*10000/BQ18)</f>
        <v>0</v>
      </c>
      <c r="CL17" s="28">
        <f t="shared" si="4"/>
        <v>1</v>
      </c>
      <c r="CM17" s="27">
        <f t="shared" si="5"/>
        <v>0</v>
      </c>
      <c r="CN17" s="28">
        <f t="shared" si="6"/>
        <v>0</v>
      </c>
      <c r="CO17" s="28">
        <v>14</v>
      </c>
      <c r="CP17" s="28">
        <v>15</v>
      </c>
      <c r="CQ17" s="28">
        <v>14</v>
      </c>
      <c r="CR17" s="27">
        <f>'3.Diagnóstico_Oportunidades'!N38*Criterios!CO17</f>
        <v>0</v>
      </c>
      <c r="CS17" s="27">
        <f>'3.Diagnóstico_Oportunidades'!N38*Criterios!CP17</f>
        <v>0</v>
      </c>
      <c r="CT17" s="27">
        <f>'3.Diagnóstico_Oportunidades'!N38*Criterios!CQ17</f>
        <v>0</v>
      </c>
      <c r="CW17" s="26">
        <v>1</v>
      </c>
      <c r="CX17" s="24">
        <v>1</v>
      </c>
      <c r="CY17" s="27">
        <v>3</v>
      </c>
      <c r="CZ17" s="22">
        <v>2</v>
      </c>
      <c r="DA17" s="27">
        <v>1</v>
      </c>
      <c r="DB17" s="22">
        <v>2</v>
      </c>
      <c r="DC17" s="27">
        <v>2</v>
      </c>
      <c r="DD17" s="22">
        <v>2</v>
      </c>
      <c r="DE17" s="22">
        <v>2</v>
      </c>
      <c r="DF17" s="24">
        <v>1</v>
      </c>
      <c r="DG17" s="27">
        <v>2</v>
      </c>
      <c r="DH17" s="22">
        <v>3</v>
      </c>
      <c r="DI17" s="22">
        <v>1</v>
      </c>
      <c r="DJ17" s="28">
        <f>('3.Diagnóstico_Oportunidades'!$N38*CW17)</f>
        <v>0</v>
      </c>
      <c r="DK17" s="28">
        <f>('3.Diagnóstico_Oportunidades'!$N38*CX17)</f>
        <v>0</v>
      </c>
      <c r="DL17" s="28">
        <f>('3.Diagnóstico_Oportunidades'!$N38*CY17)</f>
        <v>0</v>
      </c>
      <c r="DM17" s="28">
        <f>('3.Diagnóstico_Oportunidades'!$N38*DA17)</f>
        <v>0</v>
      </c>
      <c r="DN17" s="28">
        <f>('3.Diagnóstico_Oportunidades'!$N38*DC17)</f>
        <v>0</v>
      </c>
      <c r="DO17" s="28">
        <f>('3.Diagnóstico_Oportunidades'!$N38*DE17)</f>
        <v>0</v>
      </c>
      <c r="DP17" s="28">
        <f>('3.Diagnóstico_Oportunidades'!$N38*DF17)</f>
        <v>0</v>
      </c>
      <c r="DQ17" s="28">
        <f>('3.Diagnóstico_Oportunidades'!$N38*DG17)</f>
        <v>0</v>
      </c>
      <c r="DR17" s="28">
        <f>('3.Diagnóstico_Oportunidades'!$N38*DI17)</f>
        <v>0</v>
      </c>
      <c r="DS17" s="28">
        <f>('3.Diagnóstico_Oportunidades'!$N38*1)</f>
        <v>0</v>
      </c>
      <c r="DT17" s="28">
        <f>('3.Diagnóstico_Oportunidades'!$N38*2)</f>
        <v>0</v>
      </c>
      <c r="DU17" s="28">
        <f>('3.Diagnóstico_Oportunidades'!$N38*3)</f>
        <v>0</v>
      </c>
      <c r="DV17" s="28">
        <f>('3.Diagnóstico_Oportunidades'!$N38*DW17)</f>
        <v>0</v>
      </c>
      <c r="DW17" s="28">
        <f>('3.Diagnóstico_Oportunidades'!$N38*DX17)</f>
        <v>0</v>
      </c>
      <c r="DX17" s="28">
        <f>('3.Diagnóstico_Oportunidades'!$N38*DZ17)</f>
        <v>0</v>
      </c>
      <c r="DY17" s="28">
        <f>('3.Diagnóstico_Oportunidades'!$N38*DB17)</f>
        <v>0</v>
      </c>
      <c r="DZ17" s="28">
        <f>('3.Diagnóstico_Oportunidades'!$N38*DD17)</f>
        <v>0</v>
      </c>
      <c r="EA17" s="28">
        <f>('3.Diagnóstico_Oportunidades'!$N38*DE17)</f>
        <v>0</v>
      </c>
      <c r="EB17" s="28">
        <f>('3.Diagnóstico_Oportunidades'!$N38*DF17)</f>
        <v>0</v>
      </c>
      <c r="EC17" s="28">
        <f>('3.Diagnóstico_Oportunidades'!$N38*DH17)</f>
        <v>0</v>
      </c>
      <c r="ED17" s="28">
        <f>('3.Diagnóstico_Oportunidades'!$N38*DI17)</f>
        <v>0</v>
      </c>
      <c r="EE17" s="28">
        <f>('3.Diagnóstico_Oportunidades'!$N38*1)</f>
        <v>0</v>
      </c>
      <c r="EF17" s="28">
        <f>('3.Diagnóstico_Oportunidades'!$N38*2)</f>
        <v>0</v>
      </c>
      <c r="EG17" s="28">
        <f>('3.Diagnóstico_Oportunidades'!$N38*3)</f>
        <v>0</v>
      </c>
    </row>
    <row r="18" spans="1:137">
      <c r="A18" s="8" t="s">
        <v>118</v>
      </c>
      <c r="B18" s="98">
        <v>3</v>
      </c>
      <c r="C18" s="99">
        <v>3</v>
      </c>
      <c r="D18" s="98">
        <v>2</v>
      </c>
      <c r="E18" s="98">
        <v>3</v>
      </c>
      <c r="F18" s="98">
        <v>3</v>
      </c>
      <c r="G18" s="8" t="s">
        <v>118</v>
      </c>
      <c r="H18" s="27">
        <v>2</v>
      </c>
      <c r="I18" s="27">
        <v>1</v>
      </c>
      <c r="J18" s="27">
        <v>2</v>
      </c>
      <c r="K18" s="27">
        <v>1</v>
      </c>
      <c r="L18">
        <v>2</v>
      </c>
      <c r="M18" s="8" t="s">
        <v>118</v>
      </c>
      <c r="N18" s="27">
        <f t="shared" si="8"/>
        <v>2</v>
      </c>
      <c r="O18" s="27" t="s">
        <v>1065</v>
      </c>
      <c r="P18" s="140">
        <v>1</v>
      </c>
      <c r="Q18" s="27" t="s">
        <v>1065</v>
      </c>
      <c r="R18" s="8" t="s">
        <v>118</v>
      </c>
      <c r="S18">
        <v>2</v>
      </c>
      <c r="T18">
        <v>2</v>
      </c>
      <c r="U18">
        <v>2</v>
      </c>
      <c r="V18">
        <v>2</v>
      </c>
      <c r="W18">
        <v>2</v>
      </c>
      <c r="X18">
        <v>2</v>
      </c>
      <c r="Y18">
        <v>1</v>
      </c>
      <c r="Z18">
        <v>2</v>
      </c>
      <c r="AA18">
        <v>2</v>
      </c>
      <c r="AB18">
        <v>2</v>
      </c>
      <c r="AC18">
        <v>2</v>
      </c>
      <c r="AD18">
        <v>2</v>
      </c>
      <c r="AE18" s="8" t="s">
        <v>118</v>
      </c>
      <c r="AF18">
        <v>1</v>
      </c>
      <c r="AG18" s="21">
        <v>2</v>
      </c>
      <c r="AH18">
        <v>3</v>
      </c>
      <c r="AI18">
        <v>2</v>
      </c>
      <c r="AJ18">
        <v>2</v>
      </c>
      <c r="AK18">
        <v>3</v>
      </c>
      <c r="AL18">
        <v>3</v>
      </c>
      <c r="AM18" s="27">
        <v>2</v>
      </c>
      <c r="AN18">
        <v>2</v>
      </c>
      <c r="AO18" s="27" t="s">
        <v>1065</v>
      </c>
      <c r="AP18">
        <v>3</v>
      </c>
      <c r="AQ18">
        <v>2</v>
      </c>
      <c r="AR18">
        <v>3</v>
      </c>
      <c r="AS18" s="8" t="s">
        <v>118</v>
      </c>
      <c r="AT18" s="27" t="s">
        <v>1065</v>
      </c>
      <c r="AU18" s="27" t="s">
        <v>1065</v>
      </c>
      <c r="AV18" s="27" t="s">
        <v>1065</v>
      </c>
      <c r="AW18" s="27" t="s">
        <v>1065</v>
      </c>
      <c r="AX18" s="27" t="s">
        <v>1065</v>
      </c>
      <c r="AY18" s="27" t="s">
        <v>1065</v>
      </c>
      <c r="AZ18" s="27" t="s">
        <v>1065</v>
      </c>
      <c r="BA18" s="27" t="s">
        <v>1065</v>
      </c>
      <c r="BB18" s="27" t="s">
        <v>1065</v>
      </c>
      <c r="BC18" s="8" t="s">
        <v>118</v>
      </c>
      <c r="BD18" s="14">
        <v>945</v>
      </c>
      <c r="BE18" s="14">
        <f>((SUM('3.Diagnóstico_Oportunidades'!$M$9:$N$11))*10000)/BD18</f>
        <v>0</v>
      </c>
      <c r="BF18" s="14"/>
      <c r="BQ18" s="28">
        <v>291658.84999999998</v>
      </c>
      <c r="BR18" s="8">
        <f>(SUM('3.Diagnóstico_Oportunidades'!$M$21:$N$22)*10000)/BQ18</f>
        <v>0</v>
      </c>
      <c r="BS18" s="28">
        <f t="shared" si="9"/>
        <v>1</v>
      </c>
      <c r="BT18" s="27">
        <f t="shared" si="10"/>
        <v>0</v>
      </c>
      <c r="BU18" s="28">
        <f>IF('3.Diagnóstico_Oportunidades'!BR18=0, 0,SUM(BS18:BT18))</f>
        <v>0</v>
      </c>
      <c r="BW18" s="124" t="s">
        <v>1163</v>
      </c>
      <c r="BX18" s="28">
        <v>6</v>
      </c>
      <c r="BY18" s="28">
        <v>5</v>
      </c>
      <c r="BZ18" s="28">
        <v>6</v>
      </c>
      <c r="CA18" s="149">
        <f>'3.Diagnóstico_Oportunidades'!N39*Criterios!BX18</f>
        <v>0</v>
      </c>
      <c r="CB18" s="149">
        <f>'3.Diagnóstico_Oportunidades'!N39*Criterios!BY18</f>
        <v>0</v>
      </c>
      <c r="CC18" s="149">
        <f>'3.Diagnóstico_Oportunidades'!N39*Criterios!BZ18</f>
        <v>0</v>
      </c>
      <c r="CF18" s="8" t="s">
        <v>4</v>
      </c>
      <c r="CG18" s="120">
        <f>('3.Diagnóstico_Oportunidades'!$M$22)/(BD19/100)</f>
        <v>0</v>
      </c>
      <c r="CH18" s="28">
        <f t="shared" si="1"/>
        <v>1</v>
      </c>
      <c r="CI18" s="27">
        <f t="shared" si="2"/>
        <v>0</v>
      </c>
      <c r="CJ18" s="28">
        <f t="shared" si="3"/>
        <v>0</v>
      </c>
      <c r="CK18" s="28">
        <f>('3.Diagnóstico_Oportunidades'!$M$22*10000/BQ19)</f>
        <v>0</v>
      </c>
      <c r="CL18" s="28">
        <f t="shared" si="4"/>
        <v>1</v>
      </c>
      <c r="CM18" s="27">
        <f t="shared" si="5"/>
        <v>0</v>
      </c>
      <c r="CN18" s="28">
        <f t="shared" si="6"/>
        <v>0</v>
      </c>
      <c r="CO18" s="28">
        <v>20</v>
      </c>
      <c r="CP18" s="28">
        <v>19</v>
      </c>
      <c r="CQ18" s="28">
        <v>20</v>
      </c>
      <c r="CR18" s="27">
        <f>'3.Diagnóstico_Oportunidades'!N39*Criterios!CO18</f>
        <v>0</v>
      </c>
      <c r="CS18" s="27">
        <f>'3.Diagnóstico_Oportunidades'!N39*Criterios!CP18</f>
        <v>0</v>
      </c>
      <c r="CT18" s="27">
        <f>'3.Diagnóstico_Oportunidades'!N39*Criterios!CQ18</f>
        <v>0</v>
      </c>
      <c r="CW18" s="26">
        <v>1</v>
      </c>
      <c r="CX18" s="25">
        <v>3</v>
      </c>
      <c r="CY18" s="27">
        <v>2</v>
      </c>
      <c r="CZ18" s="22">
        <v>2</v>
      </c>
      <c r="DA18" s="27">
        <v>3</v>
      </c>
      <c r="DB18" s="22">
        <v>3</v>
      </c>
      <c r="DC18" s="27">
        <v>3</v>
      </c>
      <c r="DD18" s="22">
        <v>3</v>
      </c>
      <c r="DE18" s="22">
        <v>2</v>
      </c>
      <c r="DF18" s="25">
        <v>3</v>
      </c>
      <c r="DG18" s="27">
        <v>2</v>
      </c>
      <c r="DH18" s="22">
        <v>1</v>
      </c>
      <c r="DI18" s="22">
        <v>1</v>
      </c>
      <c r="DJ18" s="28">
        <f>('3.Diagnóstico_Oportunidades'!$N39*CW18)</f>
        <v>0</v>
      </c>
      <c r="DK18" s="28">
        <f>('3.Diagnóstico_Oportunidades'!$N39*CX18)</f>
        <v>0</v>
      </c>
      <c r="DL18" s="28">
        <f>('3.Diagnóstico_Oportunidades'!$N39*CY18)</f>
        <v>0</v>
      </c>
      <c r="DM18" s="28">
        <f>('3.Diagnóstico_Oportunidades'!$N39*DA18)</f>
        <v>0</v>
      </c>
      <c r="DN18" s="28">
        <f>('3.Diagnóstico_Oportunidades'!$N39*DC18)</f>
        <v>0</v>
      </c>
      <c r="DO18" s="28">
        <f>('3.Diagnóstico_Oportunidades'!$N39*DE18)</f>
        <v>0</v>
      </c>
      <c r="DP18" s="28">
        <f>('3.Diagnóstico_Oportunidades'!$N39*DF18)</f>
        <v>0</v>
      </c>
      <c r="DQ18" s="28">
        <f>('3.Diagnóstico_Oportunidades'!$N39*DG18)</f>
        <v>0</v>
      </c>
      <c r="DR18" s="28">
        <f>('3.Diagnóstico_Oportunidades'!$N39*DI18)</f>
        <v>0</v>
      </c>
      <c r="DS18" s="28">
        <f>('3.Diagnóstico_Oportunidades'!$N39*1)</f>
        <v>0</v>
      </c>
      <c r="DT18" s="28">
        <f>('3.Diagnóstico_Oportunidades'!$N39*2)</f>
        <v>0</v>
      </c>
      <c r="DU18" s="28">
        <f>('3.Diagnóstico_Oportunidades'!$N39*3)</f>
        <v>0</v>
      </c>
      <c r="DV18" s="28">
        <f>('3.Diagnóstico_Oportunidades'!$N39*DW18)</f>
        <v>0</v>
      </c>
      <c r="DW18" s="28">
        <f>('3.Diagnóstico_Oportunidades'!$N39*DX18)</f>
        <v>0</v>
      </c>
      <c r="DX18" s="28">
        <f>('3.Diagnóstico_Oportunidades'!$N39*DZ18)</f>
        <v>0</v>
      </c>
      <c r="DY18" s="28">
        <f>('3.Diagnóstico_Oportunidades'!$N39*DB18)</f>
        <v>0</v>
      </c>
      <c r="DZ18" s="28">
        <f>('3.Diagnóstico_Oportunidades'!$N39*DD18)</f>
        <v>0</v>
      </c>
      <c r="EA18" s="28">
        <f>('3.Diagnóstico_Oportunidades'!$N39*DE18)</f>
        <v>0</v>
      </c>
      <c r="EB18" s="28">
        <f>('3.Diagnóstico_Oportunidades'!$N39*DF18)</f>
        <v>0</v>
      </c>
      <c r="EC18" s="28">
        <f>('3.Diagnóstico_Oportunidades'!$N39*DH18)</f>
        <v>0</v>
      </c>
      <c r="ED18" s="28">
        <f>('3.Diagnóstico_Oportunidades'!$N39*DI18)</f>
        <v>0</v>
      </c>
      <c r="EE18" s="28">
        <f>('3.Diagnóstico_Oportunidades'!$N39*1)</f>
        <v>0</v>
      </c>
      <c r="EF18" s="28">
        <f>('3.Diagnóstico_Oportunidades'!$N39*2)</f>
        <v>0</v>
      </c>
      <c r="EG18" s="28">
        <f>('3.Diagnóstico_Oportunidades'!$N39*3)</f>
        <v>0</v>
      </c>
    </row>
    <row r="19" spans="1:137">
      <c r="A19" s="8" t="s">
        <v>4</v>
      </c>
      <c r="B19" s="98">
        <v>1</v>
      </c>
      <c r="C19" s="99">
        <v>3</v>
      </c>
      <c r="D19" s="98">
        <v>1</v>
      </c>
      <c r="E19" s="98">
        <v>3</v>
      </c>
      <c r="F19" s="98">
        <v>1</v>
      </c>
      <c r="G19" s="8" t="s">
        <v>4</v>
      </c>
      <c r="H19" s="27">
        <v>1</v>
      </c>
      <c r="I19" s="27">
        <v>3</v>
      </c>
      <c r="J19" s="27">
        <v>2</v>
      </c>
      <c r="K19" s="27">
        <v>1</v>
      </c>
      <c r="L19">
        <v>2</v>
      </c>
      <c r="M19" s="8" t="s">
        <v>4</v>
      </c>
      <c r="N19" s="27">
        <f t="shared" si="8"/>
        <v>2</v>
      </c>
      <c r="O19" s="27" t="s">
        <v>1065</v>
      </c>
      <c r="P19" s="140">
        <v>1</v>
      </c>
      <c r="Q19" s="27" t="s">
        <v>1065</v>
      </c>
      <c r="R19" s="8" t="s">
        <v>4</v>
      </c>
      <c r="S19">
        <v>2</v>
      </c>
      <c r="T19">
        <v>2</v>
      </c>
      <c r="U19">
        <v>2</v>
      </c>
      <c r="V19">
        <v>1</v>
      </c>
      <c r="W19">
        <v>2</v>
      </c>
      <c r="X19">
        <v>2</v>
      </c>
      <c r="Y19">
        <v>2</v>
      </c>
      <c r="Z19">
        <v>2</v>
      </c>
      <c r="AA19">
        <v>2</v>
      </c>
      <c r="AB19">
        <v>2</v>
      </c>
      <c r="AC19">
        <v>1</v>
      </c>
      <c r="AD19">
        <v>2</v>
      </c>
      <c r="AE19" s="8" t="s">
        <v>4</v>
      </c>
      <c r="AF19">
        <v>1</v>
      </c>
      <c r="AG19" s="21">
        <v>2</v>
      </c>
      <c r="AH19">
        <v>1</v>
      </c>
      <c r="AI19">
        <v>2</v>
      </c>
      <c r="AJ19">
        <v>2</v>
      </c>
      <c r="AK19">
        <v>3</v>
      </c>
      <c r="AL19">
        <v>3</v>
      </c>
      <c r="AM19" s="27">
        <v>1</v>
      </c>
      <c r="AN19">
        <v>1</v>
      </c>
      <c r="AO19" s="27" t="s">
        <v>1065</v>
      </c>
      <c r="AP19">
        <v>3</v>
      </c>
      <c r="AQ19">
        <v>2</v>
      </c>
      <c r="AR19">
        <v>1</v>
      </c>
      <c r="AS19" s="8" t="s">
        <v>4</v>
      </c>
      <c r="AT19" s="27" t="s">
        <v>1065</v>
      </c>
      <c r="AU19" s="27" t="s">
        <v>1065</v>
      </c>
      <c r="AV19" s="27" t="s">
        <v>1065</v>
      </c>
      <c r="AW19" s="27" t="s">
        <v>1065</v>
      </c>
      <c r="AX19" s="27" t="s">
        <v>1065</v>
      </c>
      <c r="AY19" s="27" t="s">
        <v>1065</v>
      </c>
      <c r="AZ19" s="27" t="s">
        <v>1065</v>
      </c>
      <c r="BA19" s="27" t="s">
        <v>1065</v>
      </c>
      <c r="BB19" s="27" t="s">
        <v>1065</v>
      </c>
      <c r="BC19" s="8" t="s">
        <v>4</v>
      </c>
      <c r="BD19" s="14">
        <v>19576</v>
      </c>
      <c r="BE19" s="14">
        <f>((SUM('3.Diagnóstico_Oportunidades'!$M$9:$N$11))*10000)/BD19</f>
        <v>0</v>
      </c>
      <c r="BF19" s="14"/>
      <c r="BQ19" s="28">
        <v>6528820.0599999996</v>
      </c>
      <c r="BR19" s="8">
        <f>(SUM('3.Diagnóstico_Oportunidades'!$M$21:$N$22)*10000)/BQ19</f>
        <v>0</v>
      </c>
      <c r="BS19" s="28">
        <f t="shared" si="9"/>
        <v>1</v>
      </c>
      <c r="BT19" s="27">
        <f t="shared" si="10"/>
        <v>0</v>
      </c>
      <c r="BU19" s="28">
        <f>IF('3.Diagnóstico_Oportunidades'!BR19=0, 0,SUM(BS19:BT19))</f>
        <v>0</v>
      </c>
      <c r="BW19" s="124" t="s">
        <v>233</v>
      </c>
      <c r="BX19" s="28">
        <v>5</v>
      </c>
      <c r="BY19" s="28">
        <v>6</v>
      </c>
      <c r="BZ19" s="28">
        <v>5</v>
      </c>
      <c r="CA19" s="149">
        <f>'3.Diagnóstico_Oportunidades'!N40*Criterios!BX19</f>
        <v>0</v>
      </c>
      <c r="CB19" s="149">
        <f>'3.Diagnóstico_Oportunidades'!N40*Criterios!BY19</f>
        <v>0</v>
      </c>
      <c r="CC19" s="149">
        <f>'3.Diagnóstico_Oportunidades'!N40*Criterios!BZ19</f>
        <v>0</v>
      </c>
      <c r="CF19" s="8" t="s">
        <v>5</v>
      </c>
      <c r="CG19" s="120">
        <f>('3.Diagnóstico_Oportunidades'!$M$22)/(BD20/100)</f>
        <v>0</v>
      </c>
      <c r="CH19" s="28">
        <f t="shared" si="1"/>
        <v>1</v>
      </c>
      <c r="CI19" s="27">
        <f t="shared" si="2"/>
        <v>0</v>
      </c>
      <c r="CJ19" s="28">
        <f t="shared" si="3"/>
        <v>0</v>
      </c>
      <c r="CK19" s="28">
        <f>('3.Diagnóstico_Oportunidades'!$M$22*10000/BQ20)</f>
        <v>0</v>
      </c>
      <c r="CL19" s="28">
        <f t="shared" si="4"/>
        <v>1</v>
      </c>
      <c r="CM19" s="27">
        <f t="shared" si="5"/>
        <v>0</v>
      </c>
      <c r="CN19" s="28">
        <f t="shared" si="6"/>
        <v>0</v>
      </c>
      <c r="CO19" s="28">
        <v>15</v>
      </c>
      <c r="CP19" s="28">
        <v>13</v>
      </c>
      <c r="CQ19" s="28">
        <v>15</v>
      </c>
      <c r="CR19" s="27">
        <f>'3.Diagnóstico_Oportunidades'!N40*Criterios!CO19</f>
        <v>0</v>
      </c>
      <c r="CS19" s="27">
        <f>'3.Diagnóstico_Oportunidades'!N40*Criterios!CP19</f>
        <v>0</v>
      </c>
      <c r="CT19" s="27">
        <f>'3.Diagnóstico_Oportunidades'!N40*Criterios!CQ19</f>
        <v>0</v>
      </c>
      <c r="CW19" s="26">
        <v>1</v>
      </c>
      <c r="CX19" s="22">
        <v>2</v>
      </c>
      <c r="CY19" s="27">
        <v>2</v>
      </c>
      <c r="CZ19" s="22">
        <v>1</v>
      </c>
      <c r="DA19" s="27">
        <v>2</v>
      </c>
      <c r="DB19" s="22">
        <v>1</v>
      </c>
      <c r="DC19" s="27">
        <v>2</v>
      </c>
      <c r="DD19" s="22">
        <v>1</v>
      </c>
      <c r="DE19" s="22">
        <v>2</v>
      </c>
      <c r="DF19" s="22">
        <v>1</v>
      </c>
      <c r="DG19" s="27">
        <v>2</v>
      </c>
      <c r="DH19" s="22">
        <v>3</v>
      </c>
      <c r="DI19" s="22">
        <v>1</v>
      </c>
      <c r="DJ19" s="28">
        <f>('3.Diagnóstico_Oportunidades'!$N40*CW19)</f>
        <v>0</v>
      </c>
      <c r="DK19" s="28">
        <f>('3.Diagnóstico_Oportunidades'!$N40*CX19)</f>
        <v>0</v>
      </c>
      <c r="DL19" s="28">
        <f>('3.Diagnóstico_Oportunidades'!$N40*CY19)</f>
        <v>0</v>
      </c>
      <c r="DM19" s="28">
        <f>('3.Diagnóstico_Oportunidades'!$N40*DA19)</f>
        <v>0</v>
      </c>
      <c r="DN19" s="28">
        <f>('3.Diagnóstico_Oportunidades'!$N40*DC19)</f>
        <v>0</v>
      </c>
      <c r="DO19" s="28">
        <f>('3.Diagnóstico_Oportunidades'!$N40*DE19)</f>
        <v>0</v>
      </c>
      <c r="DP19" s="28">
        <f>('3.Diagnóstico_Oportunidades'!$N40*DF19)</f>
        <v>0</v>
      </c>
      <c r="DQ19" s="28">
        <f>('3.Diagnóstico_Oportunidades'!$N40*DG19)</f>
        <v>0</v>
      </c>
      <c r="DR19" s="28">
        <f>('3.Diagnóstico_Oportunidades'!$N40*DI19)</f>
        <v>0</v>
      </c>
      <c r="DS19" s="28">
        <f>('3.Diagnóstico_Oportunidades'!$N40*1)</f>
        <v>0</v>
      </c>
      <c r="DT19" s="28">
        <f>('3.Diagnóstico_Oportunidades'!$N40*2)</f>
        <v>0</v>
      </c>
      <c r="DU19" s="28">
        <f>('3.Diagnóstico_Oportunidades'!$N40*3)</f>
        <v>0</v>
      </c>
      <c r="DV19" s="28">
        <f>('3.Diagnóstico_Oportunidades'!$N40*DW19)</f>
        <v>0</v>
      </c>
      <c r="DW19" s="28">
        <f>('3.Diagnóstico_Oportunidades'!$N40*DX19)</f>
        <v>0</v>
      </c>
      <c r="DX19" s="28">
        <f>('3.Diagnóstico_Oportunidades'!$N40*DZ19)</f>
        <v>0</v>
      </c>
      <c r="DY19" s="28">
        <f>('3.Diagnóstico_Oportunidades'!$N40*DB19)</f>
        <v>0</v>
      </c>
      <c r="DZ19" s="28">
        <f>('3.Diagnóstico_Oportunidades'!$N40*DD19)</f>
        <v>0</v>
      </c>
      <c r="EA19" s="28">
        <f>('3.Diagnóstico_Oportunidades'!$N40*DE19)</f>
        <v>0</v>
      </c>
      <c r="EB19" s="28">
        <f>('3.Diagnóstico_Oportunidades'!$N40*DF19)</f>
        <v>0</v>
      </c>
      <c r="EC19" s="28">
        <f>('3.Diagnóstico_Oportunidades'!$N40*DH19)</f>
        <v>0</v>
      </c>
      <c r="ED19" s="28">
        <f>('3.Diagnóstico_Oportunidades'!$N40*DI19)</f>
        <v>0</v>
      </c>
      <c r="EE19" s="28">
        <f>('3.Diagnóstico_Oportunidades'!$N40*1)</f>
        <v>0</v>
      </c>
      <c r="EF19" s="28">
        <f>('3.Diagnóstico_Oportunidades'!$N40*2)</f>
        <v>0</v>
      </c>
      <c r="EG19" s="28">
        <f>('3.Diagnóstico_Oportunidades'!$N40*3)</f>
        <v>0</v>
      </c>
    </row>
    <row r="20" spans="1:137">
      <c r="A20" s="8" t="s">
        <v>5</v>
      </c>
      <c r="B20" s="98">
        <v>1</v>
      </c>
      <c r="C20" s="99">
        <v>2</v>
      </c>
      <c r="D20" s="98">
        <v>1</v>
      </c>
      <c r="E20" s="98">
        <v>3</v>
      </c>
      <c r="F20" s="98">
        <v>1</v>
      </c>
      <c r="G20" s="8" t="s">
        <v>5</v>
      </c>
      <c r="H20" s="27">
        <v>1</v>
      </c>
      <c r="I20" s="27">
        <v>1</v>
      </c>
      <c r="J20" s="27">
        <v>1</v>
      </c>
      <c r="K20" s="27">
        <v>1</v>
      </c>
      <c r="L20">
        <v>1</v>
      </c>
      <c r="M20" s="8" t="s">
        <v>5</v>
      </c>
      <c r="N20" s="27">
        <f t="shared" si="8"/>
        <v>1</v>
      </c>
      <c r="O20" s="27" t="s">
        <v>1065</v>
      </c>
      <c r="P20" s="140">
        <v>1</v>
      </c>
      <c r="Q20" s="27" t="s">
        <v>1065</v>
      </c>
      <c r="R20" s="8" t="s">
        <v>5</v>
      </c>
      <c r="S20">
        <v>1</v>
      </c>
      <c r="T20">
        <v>1</v>
      </c>
      <c r="U20">
        <v>1</v>
      </c>
      <c r="V20">
        <v>1</v>
      </c>
      <c r="W20">
        <v>1</v>
      </c>
      <c r="X20">
        <v>1</v>
      </c>
      <c r="Y20">
        <v>1</v>
      </c>
      <c r="Z20">
        <v>1</v>
      </c>
      <c r="AA20">
        <v>1</v>
      </c>
      <c r="AB20">
        <v>1</v>
      </c>
      <c r="AC20">
        <v>1</v>
      </c>
      <c r="AD20">
        <v>1</v>
      </c>
      <c r="AE20" s="8" t="s">
        <v>5</v>
      </c>
      <c r="AF20">
        <v>1</v>
      </c>
      <c r="AG20" s="21">
        <v>3</v>
      </c>
      <c r="AH20">
        <v>1</v>
      </c>
      <c r="AI20">
        <v>2</v>
      </c>
      <c r="AJ20">
        <v>2</v>
      </c>
      <c r="AK20">
        <v>3</v>
      </c>
      <c r="AL20">
        <v>3</v>
      </c>
      <c r="AM20" s="27">
        <v>2</v>
      </c>
      <c r="AN20">
        <v>1</v>
      </c>
      <c r="AO20" s="27" t="s">
        <v>1065</v>
      </c>
      <c r="AP20">
        <v>3</v>
      </c>
      <c r="AQ20">
        <v>2</v>
      </c>
      <c r="AR20">
        <v>1</v>
      </c>
      <c r="AS20" s="8" t="s">
        <v>5</v>
      </c>
      <c r="AT20" s="27" t="s">
        <v>1065</v>
      </c>
      <c r="AU20" s="27" t="s">
        <v>1065</v>
      </c>
      <c r="AV20" s="27" t="s">
        <v>1065</v>
      </c>
      <c r="AW20" s="27" t="s">
        <v>1065</v>
      </c>
      <c r="AX20" s="27" t="s">
        <v>1065</v>
      </c>
      <c r="AY20" s="27" t="s">
        <v>1065</v>
      </c>
      <c r="AZ20" s="27" t="s">
        <v>1065</v>
      </c>
      <c r="BA20" s="27" t="s">
        <v>1065</v>
      </c>
      <c r="BB20" s="27" t="s">
        <v>1065</v>
      </c>
      <c r="BC20" s="8" t="s">
        <v>5</v>
      </c>
      <c r="BD20" s="14">
        <v>414</v>
      </c>
      <c r="BE20" s="14">
        <f>((SUM('3.Diagnóstico_Oportunidades'!$M$9:$N$11))*10000)/BD20</f>
        <v>0</v>
      </c>
      <c r="BF20" s="14"/>
      <c r="BQ20" s="28">
        <v>291320.21999999997</v>
      </c>
      <c r="BR20" s="8">
        <f>(SUM('3.Diagnóstico_Oportunidades'!$M$21:$N$22)*10000)/BQ20</f>
        <v>0</v>
      </c>
      <c r="BS20" s="28">
        <f t="shared" si="9"/>
        <v>1</v>
      </c>
      <c r="BT20" s="27">
        <f t="shared" si="10"/>
        <v>0</v>
      </c>
      <c r="BU20" s="28">
        <f>IF('3.Diagnóstico_Oportunidades'!BR20=0, 0,SUM(BS20:BT20))</f>
        <v>0</v>
      </c>
      <c r="BW20" s="124" t="s">
        <v>234</v>
      </c>
      <c r="BX20" s="28">
        <v>5</v>
      </c>
      <c r="BY20" s="28">
        <v>6</v>
      </c>
      <c r="BZ20" s="28">
        <v>5</v>
      </c>
      <c r="CA20" s="149">
        <f>'3.Diagnóstico_Oportunidades'!N41*Criterios!BX20</f>
        <v>0</v>
      </c>
      <c r="CB20" s="149">
        <f>'3.Diagnóstico_Oportunidades'!N41*Criterios!BY20</f>
        <v>0</v>
      </c>
      <c r="CC20" s="149">
        <f>'3.Diagnóstico_Oportunidades'!N41*Criterios!BZ20</f>
        <v>0</v>
      </c>
      <c r="CF20" s="8" t="s">
        <v>195</v>
      </c>
      <c r="CG20" s="120">
        <f>('3.Diagnóstico_Oportunidades'!$M$22)/(BD21/100)</f>
        <v>0</v>
      </c>
      <c r="CH20" s="28">
        <f t="shared" si="1"/>
        <v>1</v>
      </c>
      <c r="CI20" s="27">
        <f t="shared" si="2"/>
        <v>0</v>
      </c>
      <c r="CJ20" s="28">
        <f t="shared" si="3"/>
        <v>0</v>
      </c>
      <c r="CK20" s="28">
        <f>('3.Diagnóstico_Oportunidades'!$M$22*10000/BQ21)</f>
        <v>0</v>
      </c>
      <c r="CL20" s="28">
        <f t="shared" si="4"/>
        <v>1</v>
      </c>
      <c r="CM20" s="27">
        <f t="shared" si="5"/>
        <v>0</v>
      </c>
      <c r="CN20" s="28">
        <f t="shared" si="6"/>
        <v>0</v>
      </c>
      <c r="CO20" s="28">
        <v>13</v>
      </c>
      <c r="CP20" s="28">
        <v>15</v>
      </c>
      <c r="CQ20" s="28">
        <v>13</v>
      </c>
      <c r="CR20" s="27">
        <f>'3.Diagnóstico_Oportunidades'!N41*Criterios!CO20</f>
        <v>0</v>
      </c>
      <c r="CS20" s="27">
        <f>'3.Diagnóstico_Oportunidades'!N41*Criterios!CP20</f>
        <v>0</v>
      </c>
      <c r="CT20" s="27">
        <f>'3.Diagnóstico_Oportunidades'!N41*Criterios!CQ20</f>
        <v>0</v>
      </c>
      <c r="CW20" s="26">
        <v>1</v>
      </c>
      <c r="CX20" s="22">
        <v>2</v>
      </c>
      <c r="CY20" s="27">
        <v>2</v>
      </c>
      <c r="CZ20" s="22">
        <v>1</v>
      </c>
      <c r="DA20" s="27">
        <v>1</v>
      </c>
      <c r="DB20" s="22">
        <v>2</v>
      </c>
      <c r="DC20" s="27">
        <v>1</v>
      </c>
      <c r="DD20" s="22">
        <v>2</v>
      </c>
      <c r="DE20" s="22">
        <v>2</v>
      </c>
      <c r="DF20" s="22">
        <v>1</v>
      </c>
      <c r="DG20" s="27">
        <v>2</v>
      </c>
      <c r="DH20" s="22">
        <v>3</v>
      </c>
      <c r="DI20" s="22">
        <v>1</v>
      </c>
      <c r="DJ20" s="28">
        <f>('3.Diagnóstico_Oportunidades'!$N41*CW20)</f>
        <v>0</v>
      </c>
      <c r="DK20" s="28">
        <f>('3.Diagnóstico_Oportunidades'!$N41*CX20)</f>
        <v>0</v>
      </c>
      <c r="DL20" s="28">
        <f>('3.Diagnóstico_Oportunidades'!$N41*CY20)</f>
        <v>0</v>
      </c>
      <c r="DM20" s="28">
        <f>('3.Diagnóstico_Oportunidades'!$N41*DA20)</f>
        <v>0</v>
      </c>
      <c r="DN20" s="28">
        <f>('3.Diagnóstico_Oportunidades'!$N41*DC20)</f>
        <v>0</v>
      </c>
      <c r="DO20" s="28">
        <f>('3.Diagnóstico_Oportunidades'!$N41*DE20)</f>
        <v>0</v>
      </c>
      <c r="DP20" s="28">
        <f>('3.Diagnóstico_Oportunidades'!$N41*DF20)</f>
        <v>0</v>
      </c>
      <c r="DQ20" s="28">
        <f>('3.Diagnóstico_Oportunidades'!$N41*DG20)</f>
        <v>0</v>
      </c>
      <c r="DR20" s="28">
        <f>('3.Diagnóstico_Oportunidades'!$N41*DI20)</f>
        <v>0</v>
      </c>
      <c r="DS20" s="28">
        <f>('3.Diagnóstico_Oportunidades'!$N41*1)</f>
        <v>0</v>
      </c>
      <c r="DT20" s="28">
        <f>('3.Diagnóstico_Oportunidades'!$N41*2)</f>
        <v>0</v>
      </c>
      <c r="DU20" s="28">
        <f>('3.Diagnóstico_Oportunidades'!$N41*3)</f>
        <v>0</v>
      </c>
      <c r="DV20" s="28">
        <f>('3.Diagnóstico_Oportunidades'!$N41*DW20)</f>
        <v>0</v>
      </c>
      <c r="DW20" s="28">
        <f>('3.Diagnóstico_Oportunidades'!$N41*DX20)</f>
        <v>0</v>
      </c>
      <c r="DX20" s="28">
        <f>('3.Diagnóstico_Oportunidades'!$N41*DZ20)</f>
        <v>0</v>
      </c>
      <c r="DY20" s="28">
        <f>('3.Diagnóstico_Oportunidades'!$N41*DB20)</f>
        <v>0</v>
      </c>
      <c r="DZ20" s="28">
        <f>('3.Diagnóstico_Oportunidades'!$N41*DD20)</f>
        <v>0</v>
      </c>
      <c r="EA20" s="28">
        <f>('3.Diagnóstico_Oportunidades'!$N41*DE20)</f>
        <v>0</v>
      </c>
      <c r="EB20" s="28">
        <f>('3.Diagnóstico_Oportunidades'!$N41*DF20)</f>
        <v>0</v>
      </c>
      <c r="EC20" s="28">
        <f>('3.Diagnóstico_Oportunidades'!$N41*DH20)</f>
        <v>0</v>
      </c>
      <c r="ED20" s="28">
        <f>('3.Diagnóstico_Oportunidades'!$N41*DI20)</f>
        <v>0</v>
      </c>
      <c r="EE20" s="28">
        <f>('3.Diagnóstico_Oportunidades'!$N41*1)</f>
        <v>0</v>
      </c>
      <c r="EF20" s="28">
        <f>('3.Diagnóstico_Oportunidades'!$N41*2)</f>
        <v>0</v>
      </c>
      <c r="EG20" s="28">
        <f>('3.Diagnóstico_Oportunidades'!$N41*3)</f>
        <v>0</v>
      </c>
    </row>
    <row r="21" spans="1:137">
      <c r="A21" s="8" t="s">
        <v>195</v>
      </c>
      <c r="B21" s="98">
        <v>2</v>
      </c>
      <c r="C21" s="99">
        <v>3</v>
      </c>
      <c r="D21" s="98">
        <v>2</v>
      </c>
      <c r="E21" s="98">
        <v>3</v>
      </c>
      <c r="F21" s="98">
        <v>2</v>
      </c>
      <c r="G21" s="8" t="s">
        <v>195</v>
      </c>
      <c r="H21" s="27">
        <v>1</v>
      </c>
      <c r="I21" s="27">
        <v>3</v>
      </c>
      <c r="J21" s="27">
        <v>3</v>
      </c>
      <c r="K21" s="27">
        <v>2</v>
      </c>
      <c r="L21">
        <v>2</v>
      </c>
      <c r="M21" s="8" t="s">
        <v>195</v>
      </c>
      <c r="N21" s="27">
        <f t="shared" si="8"/>
        <v>2</v>
      </c>
      <c r="O21" s="27" t="s">
        <v>1065</v>
      </c>
      <c r="P21" s="140">
        <v>2</v>
      </c>
      <c r="Q21" s="27" t="s">
        <v>1065</v>
      </c>
      <c r="R21" s="8" t="s">
        <v>195</v>
      </c>
      <c r="S21">
        <v>1</v>
      </c>
      <c r="T21">
        <v>1</v>
      </c>
      <c r="U21">
        <v>1</v>
      </c>
      <c r="V21">
        <v>1</v>
      </c>
      <c r="W21">
        <v>2</v>
      </c>
      <c r="X21">
        <v>1</v>
      </c>
      <c r="Y21">
        <v>2</v>
      </c>
      <c r="Z21">
        <v>2</v>
      </c>
      <c r="AA21">
        <v>2</v>
      </c>
      <c r="AB21">
        <v>2</v>
      </c>
      <c r="AC21">
        <v>1</v>
      </c>
      <c r="AD21">
        <v>2</v>
      </c>
      <c r="AE21" s="8" t="s">
        <v>195</v>
      </c>
      <c r="AF21">
        <v>1</v>
      </c>
      <c r="AG21" s="21">
        <v>2</v>
      </c>
      <c r="AH21">
        <v>3</v>
      </c>
      <c r="AI21">
        <v>2</v>
      </c>
      <c r="AJ21">
        <v>2</v>
      </c>
      <c r="AK21">
        <v>3</v>
      </c>
      <c r="AL21">
        <v>3</v>
      </c>
      <c r="AM21" s="27">
        <v>1</v>
      </c>
      <c r="AN21">
        <v>1</v>
      </c>
      <c r="AO21" s="27" t="s">
        <v>1065</v>
      </c>
      <c r="AP21">
        <v>3</v>
      </c>
      <c r="AQ21">
        <v>2</v>
      </c>
      <c r="AR21">
        <v>3</v>
      </c>
      <c r="AS21" s="8" t="s">
        <v>195</v>
      </c>
      <c r="AT21" s="27" t="s">
        <v>1065</v>
      </c>
      <c r="AU21" s="27" t="s">
        <v>1065</v>
      </c>
      <c r="AV21" s="27" t="s">
        <v>1065</v>
      </c>
      <c r="AW21" s="27" t="s">
        <v>1065</v>
      </c>
      <c r="AX21" s="27" t="s">
        <v>1065</v>
      </c>
      <c r="AY21" s="27" t="s">
        <v>1065</v>
      </c>
      <c r="AZ21" s="27" t="s">
        <v>1065</v>
      </c>
      <c r="BA21" s="27" t="s">
        <v>1065</v>
      </c>
      <c r="BB21" s="27" t="s">
        <v>1065</v>
      </c>
      <c r="BC21" s="8" t="s">
        <v>195</v>
      </c>
      <c r="BD21" s="14">
        <v>10307</v>
      </c>
      <c r="BE21" s="14">
        <f>((SUM('3.Diagnóstico_Oportunidades'!$M$9:$N$11))*10000)/BD21</f>
        <v>0</v>
      </c>
      <c r="BF21" s="14"/>
      <c r="BQ21" s="28">
        <v>4450316.25</v>
      </c>
      <c r="BR21" s="8">
        <f>(SUM('3.Diagnóstico_Oportunidades'!$M$21:$N$22)*10000)/BQ21</f>
        <v>0</v>
      </c>
      <c r="BS21" s="28">
        <f t="shared" si="9"/>
        <v>1</v>
      </c>
      <c r="BT21" s="27">
        <f t="shared" si="10"/>
        <v>0</v>
      </c>
      <c r="BU21" s="28">
        <f>IF('3.Diagnóstico_Oportunidades'!BR21=0, 0,SUM(BS21:BT21))</f>
        <v>0</v>
      </c>
      <c r="BW21" s="124" t="s">
        <v>1117</v>
      </c>
      <c r="BX21" s="28">
        <v>6</v>
      </c>
      <c r="BY21" s="28">
        <v>6</v>
      </c>
      <c r="BZ21" s="28">
        <v>6</v>
      </c>
      <c r="CA21" s="149">
        <f>'3.Diagnóstico_Oportunidades'!N42*Criterios!BX21</f>
        <v>0</v>
      </c>
      <c r="CB21" s="149">
        <f>'3.Diagnóstico_Oportunidades'!N42*Criterios!BY21</f>
        <v>0</v>
      </c>
      <c r="CC21" s="149">
        <f>'3.Diagnóstico_Oportunidades'!N42*Criterios!BZ21</f>
        <v>0</v>
      </c>
      <c r="CF21" s="8" t="s">
        <v>119</v>
      </c>
      <c r="CG21" s="120">
        <f>('3.Diagnóstico_Oportunidades'!$M$22)/(BD22/100)</f>
        <v>0</v>
      </c>
      <c r="CH21" s="28">
        <f t="shared" si="1"/>
        <v>1</v>
      </c>
      <c r="CI21" s="27">
        <f t="shared" si="2"/>
        <v>0</v>
      </c>
      <c r="CJ21" s="28">
        <f t="shared" si="3"/>
        <v>0</v>
      </c>
      <c r="CK21" s="28">
        <f>('3.Diagnóstico_Oportunidades'!$M$22*10000/BQ22)</f>
        <v>0</v>
      </c>
      <c r="CL21" s="28">
        <f t="shared" si="4"/>
        <v>1</v>
      </c>
      <c r="CM21" s="27">
        <f t="shared" si="5"/>
        <v>0</v>
      </c>
      <c r="CN21" s="28">
        <f t="shared" si="6"/>
        <v>0</v>
      </c>
      <c r="CO21" s="28">
        <v>18</v>
      </c>
      <c r="CP21" s="28">
        <v>18</v>
      </c>
      <c r="CQ21" s="28">
        <v>18</v>
      </c>
      <c r="CR21" s="27">
        <f>'3.Diagnóstico_Oportunidades'!N42*Criterios!CO21</f>
        <v>0</v>
      </c>
      <c r="CS21" s="27">
        <f>'3.Diagnóstico_Oportunidades'!N42*Criterios!CP21</f>
        <v>0</v>
      </c>
      <c r="CT21" s="27">
        <f>'3.Diagnóstico_Oportunidades'!N42*Criterios!CQ21</f>
        <v>0</v>
      </c>
      <c r="CW21" s="26">
        <v>1</v>
      </c>
      <c r="CX21" s="22">
        <v>2</v>
      </c>
      <c r="CY21" s="27">
        <v>2</v>
      </c>
      <c r="CZ21" s="22">
        <v>2</v>
      </c>
      <c r="DA21" s="27">
        <v>3</v>
      </c>
      <c r="DB21" s="22">
        <v>3</v>
      </c>
      <c r="DC21" s="27">
        <v>3</v>
      </c>
      <c r="DD21" s="22">
        <v>3</v>
      </c>
      <c r="DE21" s="22">
        <v>2</v>
      </c>
      <c r="DF21" s="22">
        <v>1</v>
      </c>
      <c r="DG21" s="27">
        <v>2</v>
      </c>
      <c r="DH21" s="22">
        <v>2</v>
      </c>
      <c r="DI21" s="22">
        <v>2</v>
      </c>
      <c r="DJ21" s="28">
        <f>('3.Diagnóstico_Oportunidades'!$N42*CW21)</f>
        <v>0</v>
      </c>
      <c r="DK21" s="28">
        <f>('3.Diagnóstico_Oportunidades'!$N42*CX21)</f>
        <v>0</v>
      </c>
      <c r="DL21" s="28">
        <f>('3.Diagnóstico_Oportunidades'!$N42*CY21)</f>
        <v>0</v>
      </c>
      <c r="DM21" s="28">
        <f>('3.Diagnóstico_Oportunidades'!$N42*DA21)</f>
        <v>0</v>
      </c>
      <c r="DN21" s="28">
        <f>('3.Diagnóstico_Oportunidades'!$N42*DC21)</f>
        <v>0</v>
      </c>
      <c r="DO21" s="28">
        <f>('3.Diagnóstico_Oportunidades'!$N42*DE21)</f>
        <v>0</v>
      </c>
      <c r="DP21" s="28">
        <f>('3.Diagnóstico_Oportunidades'!$N42*DF21)</f>
        <v>0</v>
      </c>
      <c r="DQ21" s="28">
        <f>('3.Diagnóstico_Oportunidades'!$N42*DG21)</f>
        <v>0</v>
      </c>
      <c r="DR21" s="28">
        <f>('3.Diagnóstico_Oportunidades'!$N42*DI21)</f>
        <v>0</v>
      </c>
      <c r="DS21" s="28">
        <f>('3.Diagnóstico_Oportunidades'!$N42*1)</f>
        <v>0</v>
      </c>
      <c r="DT21" s="28">
        <f>('3.Diagnóstico_Oportunidades'!$N42*2)</f>
        <v>0</v>
      </c>
      <c r="DU21" s="28">
        <f>('3.Diagnóstico_Oportunidades'!$N42*3)</f>
        <v>0</v>
      </c>
      <c r="DV21" s="28">
        <f>('3.Diagnóstico_Oportunidades'!$N42*DW21)</f>
        <v>0</v>
      </c>
      <c r="DW21" s="28">
        <f>('3.Diagnóstico_Oportunidades'!$N42*DX21)</f>
        <v>0</v>
      </c>
      <c r="DX21" s="28">
        <f>('3.Diagnóstico_Oportunidades'!$N42*DZ21)</f>
        <v>0</v>
      </c>
      <c r="DY21" s="28">
        <f>('3.Diagnóstico_Oportunidades'!$N42*DB21)</f>
        <v>0</v>
      </c>
      <c r="DZ21" s="28">
        <f>('3.Diagnóstico_Oportunidades'!$N42*DD21)</f>
        <v>0</v>
      </c>
      <c r="EA21" s="28">
        <f>('3.Diagnóstico_Oportunidades'!$N42*DE21)</f>
        <v>0</v>
      </c>
      <c r="EB21" s="28">
        <f>('3.Diagnóstico_Oportunidades'!$N42*DF21)</f>
        <v>0</v>
      </c>
      <c r="EC21" s="28">
        <f>('3.Diagnóstico_Oportunidades'!$N42*DH21)</f>
        <v>0</v>
      </c>
      <c r="ED21" s="28">
        <f>('3.Diagnóstico_Oportunidades'!$N42*DI21)</f>
        <v>0</v>
      </c>
      <c r="EE21" s="28">
        <f>('3.Diagnóstico_Oportunidades'!$N42*1)</f>
        <v>0</v>
      </c>
      <c r="EF21" s="28">
        <f>('3.Diagnóstico_Oportunidades'!$N42*2)</f>
        <v>0</v>
      </c>
      <c r="EG21" s="28">
        <f>('3.Diagnóstico_Oportunidades'!$N42*3)</f>
        <v>0</v>
      </c>
    </row>
    <row r="22" spans="1:137">
      <c r="A22" s="8" t="s">
        <v>119</v>
      </c>
      <c r="B22" s="98">
        <v>2</v>
      </c>
      <c r="C22" s="99">
        <v>3</v>
      </c>
      <c r="D22" s="98">
        <v>2</v>
      </c>
      <c r="E22" s="98">
        <v>3</v>
      </c>
      <c r="F22" s="98">
        <v>2</v>
      </c>
      <c r="G22" s="8" t="s">
        <v>119</v>
      </c>
      <c r="H22" s="27">
        <v>2</v>
      </c>
      <c r="I22" s="27">
        <v>2</v>
      </c>
      <c r="J22" s="27">
        <v>2</v>
      </c>
      <c r="K22" s="27">
        <v>1</v>
      </c>
      <c r="L22">
        <v>3</v>
      </c>
      <c r="M22" s="8" t="s">
        <v>119</v>
      </c>
      <c r="N22" s="27">
        <f t="shared" si="8"/>
        <v>3</v>
      </c>
      <c r="O22" s="27" t="s">
        <v>1065</v>
      </c>
      <c r="P22" s="140">
        <v>1</v>
      </c>
      <c r="Q22" s="27" t="s">
        <v>1065</v>
      </c>
      <c r="R22" s="8" t="s">
        <v>119</v>
      </c>
      <c r="S22">
        <v>2</v>
      </c>
      <c r="T22">
        <v>2</v>
      </c>
      <c r="U22">
        <v>2</v>
      </c>
      <c r="V22">
        <v>2</v>
      </c>
      <c r="W22">
        <v>3</v>
      </c>
      <c r="X22">
        <v>2</v>
      </c>
      <c r="Y22">
        <v>3</v>
      </c>
      <c r="Z22">
        <v>3</v>
      </c>
      <c r="AA22">
        <v>2</v>
      </c>
      <c r="AB22">
        <v>3</v>
      </c>
      <c r="AC22">
        <v>2</v>
      </c>
      <c r="AD22">
        <v>3</v>
      </c>
      <c r="AE22" s="8" t="s">
        <v>119</v>
      </c>
      <c r="AF22">
        <v>1</v>
      </c>
      <c r="AG22" s="21">
        <v>2</v>
      </c>
      <c r="AH22">
        <v>3</v>
      </c>
      <c r="AI22">
        <v>2</v>
      </c>
      <c r="AJ22">
        <v>2</v>
      </c>
      <c r="AK22">
        <v>3</v>
      </c>
      <c r="AL22">
        <v>3</v>
      </c>
      <c r="AM22" s="27">
        <v>2</v>
      </c>
      <c r="AN22">
        <v>2</v>
      </c>
      <c r="AO22" s="27" t="s">
        <v>1065</v>
      </c>
      <c r="AP22">
        <v>3</v>
      </c>
      <c r="AQ22">
        <v>2</v>
      </c>
      <c r="AR22">
        <v>2</v>
      </c>
      <c r="AS22" s="8" t="s">
        <v>119</v>
      </c>
      <c r="AT22" s="27" t="s">
        <v>1065</v>
      </c>
      <c r="AU22" s="27" t="s">
        <v>1065</v>
      </c>
      <c r="AV22" s="27" t="s">
        <v>1065</v>
      </c>
      <c r="AW22" s="27" t="s">
        <v>1065</v>
      </c>
      <c r="AX22" s="27" t="s">
        <v>1065</v>
      </c>
      <c r="AY22" s="27" t="s">
        <v>1065</v>
      </c>
      <c r="AZ22" s="27" t="s">
        <v>1065</v>
      </c>
      <c r="BA22" s="27" t="s">
        <v>1065</v>
      </c>
      <c r="BB22" s="27" t="s">
        <v>1065</v>
      </c>
      <c r="BC22" s="8" t="s">
        <v>119</v>
      </c>
      <c r="BD22" s="14">
        <v>14631</v>
      </c>
      <c r="BE22" s="14">
        <f>((SUM('3.Diagnóstico_Oportunidades'!$M$9:$N$11))*10000)/BD22</f>
        <v>0</v>
      </c>
      <c r="BF22" s="14"/>
      <c r="BQ22" s="28">
        <v>2374949.7200000002</v>
      </c>
      <c r="BR22" s="8">
        <f>(SUM('3.Diagnóstico_Oportunidades'!$M$21:$N$22)*10000)/BQ22</f>
        <v>0</v>
      </c>
      <c r="BS22" s="28">
        <f t="shared" si="9"/>
        <v>1</v>
      </c>
      <c r="BT22" s="27">
        <f t="shared" si="10"/>
        <v>0</v>
      </c>
      <c r="BU22" s="28">
        <f>IF('3.Diagnóstico_Oportunidades'!BR22=0, 0,SUM(BS22:BT22))</f>
        <v>0</v>
      </c>
      <c r="BW22" s="124" t="s">
        <v>235</v>
      </c>
      <c r="BX22" s="28">
        <v>6</v>
      </c>
      <c r="BY22" s="28">
        <v>6</v>
      </c>
      <c r="BZ22" s="28">
        <v>6</v>
      </c>
      <c r="CA22" s="149">
        <f>'3.Diagnóstico_Oportunidades'!N43*Criterios!BX22</f>
        <v>0</v>
      </c>
      <c r="CB22" s="149">
        <f>'3.Diagnóstico_Oportunidades'!N43*Criterios!BY22</f>
        <v>0</v>
      </c>
      <c r="CC22" s="149">
        <f>'3.Diagnóstico_Oportunidades'!N43*Criterios!BZ22</f>
        <v>0</v>
      </c>
      <c r="CF22" s="8" t="s">
        <v>120</v>
      </c>
      <c r="CG22" s="120">
        <f>('3.Diagnóstico_Oportunidades'!$M$22)/(BD23/100)</f>
        <v>0</v>
      </c>
      <c r="CH22" s="28">
        <f t="shared" si="1"/>
        <v>1</v>
      </c>
      <c r="CI22" s="27">
        <f t="shared" si="2"/>
        <v>0</v>
      </c>
      <c r="CJ22" s="28">
        <f t="shared" si="3"/>
        <v>0</v>
      </c>
      <c r="CK22" s="28">
        <f>('3.Diagnóstico_Oportunidades'!$M$22*10000/BQ23)</f>
        <v>0</v>
      </c>
      <c r="CL22" s="28">
        <f t="shared" si="4"/>
        <v>1</v>
      </c>
      <c r="CM22" s="27">
        <f t="shared" si="5"/>
        <v>0</v>
      </c>
      <c r="CN22" s="28">
        <f t="shared" si="6"/>
        <v>0</v>
      </c>
      <c r="CO22" s="28">
        <v>19</v>
      </c>
      <c r="CP22" s="28">
        <v>19</v>
      </c>
      <c r="CQ22" s="28">
        <v>19</v>
      </c>
      <c r="CR22" s="27">
        <f>'3.Diagnóstico_Oportunidades'!N43*Criterios!CO22</f>
        <v>0</v>
      </c>
      <c r="CS22" s="27">
        <f>'3.Diagnóstico_Oportunidades'!N43*Criterios!CP22</f>
        <v>0</v>
      </c>
      <c r="CT22" s="27">
        <f>'3.Diagnóstico_Oportunidades'!N43*Criterios!CQ22</f>
        <v>0</v>
      </c>
      <c r="CW22" s="26">
        <v>1</v>
      </c>
      <c r="CX22" s="22">
        <v>2</v>
      </c>
      <c r="CY22" s="22">
        <v>3</v>
      </c>
      <c r="CZ22" s="22">
        <v>3</v>
      </c>
      <c r="DA22" s="22">
        <v>3</v>
      </c>
      <c r="DB22" s="22">
        <v>3</v>
      </c>
      <c r="DC22" s="22">
        <v>3</v>
      </c>
      <c r="DD22" s="22">
        <v>3</v>
      </c>
      <c r="DE22" s="22">
        <v>2</v>
      </c>
      <c r="DF22" s="22">
        <v>1</v>
      </c>
      <c r="DG22" s="22">
        <v>2</v>
      </c>
      <c r="DH22" s="22">
        <v>2</v>
      </c>
      <c r="DI22" s="22">
        <v>2</v>
      </c>
      <c r="DJ22" s="28">
        <f>('3.Diagnóstico_Oportunidades'!$N43*CW22)</f>
        <v>0</v>
      </c>
      <c r="DK22" s="28">
        <f>('3.Diagnóstico_Oportunidades'!$N43*CX22)</f>
        <v>0</v>
      </c>
      <c r="DL22" s="28">
        <f>('3.Diagnóstico_Oportunidades'!$N43*CY22)</f>
        <v>0</v>
      </c>
      <c r="DM22" s="28">
        <f>('3.Diagnóstico_Oportunidades'!$N43*DA22)</f>
        <v>0</v>
      </c>
      <c r="DN22" s="28">
        <f>('3.Diagnóstico_Oportunidades'!$N43*DC22)</f>
        <v>0</v>
      </c>
      <c r="DO22" s="28">
        <f>('3.Diagnóstico_Oportunidades'!$N43*DE22)</f>
        <v>0</v>
      </c>
      <c r="DP22" s="28">
        <f>('3.Diagnóstico_Oportunidades'!$N43*DF22)</f>
        <v>0</v>
      </c>
      <c r="DQ22" s="28">
        <f>('3.Diagnóstico_Oportunidades'!$N43*DG22)</f>
        <v>0</v>
      </c>
      <c r="DR22" s="28">
        <f>('3.Diagnóstico_Oportunidades'!$N43*DI22)</f>
        <v>0</v>
      </c>
      <c r="DS22" s="28">
        <f>('3.Diagnóstico_Oportunidades'!$N43*1)</f>
        <v>0</v>
      </c>
      <c r="DT22" s="28">
        <f>('3.Diagnóstico_Oportunidades'!$N43*2)</f>
        <v>0</v>
      </c>
      <c r="DU22" s="28">
        <f>('3.Diagnóstico_Oportunidades'!$N43*3)</f>
        <v>0</v>
      </c>
      <c r="DV22" s="28">
        <f>('3.Diagnóstico_Oportunidades'!$N43*DW22)</f>
        <v>0</v>
      </c>
      <c r="DW22" s="28">
        <f>('3.Diagnóstico_Oportunidades'!$N43*DX22)</f>
        <v>0</v>
      </c>
      <c r="DX22" s="28">
        <f>('3.Diagnóstico_Oportunidades'!$N43*DZ22)</f>
        <v>0</v>
      </c>
      <c r="DY22" s="28">
        <f>('3.Diagnóstico_Oportunidades'!$N43*DB22)</f>
        <v>0</v>
      </c>
      <c r="DZ22" s="28">
        <f>('3.Diagnóstico_Oportunidades'!$N43*DD22)</f>
        <v>0</v>
      </c>
      <c r="EA22" s="28">
        <f>('3.Diagnóstico_Oportunidades'!$N43*DE22)</f>
        <v>0</v>
      </c>
      <c r="EB22" s="28">
        <f>('3.Diagnóstico_Oportunidades'!$N43*DF22)</f>
        <v>0</v>
      </c>
      <c r="EC22" s="28">
        <f>('3.Diagnóstico_Oportunidades'!$N43*DH22)</f>
        <v>0</v>
      </c>
      <c r="ED22" s="28">
        <f>('3.Diagnóstico_Oportunidades'!$N43*DI22)</f>
        <v>0</v>
      </c>
      <c r="EE22" s="28">
        <f>('3.Diagnóstico_Oportunidades'!$N43*1)</f>
        <v>0</v>
      </c>
      <c r="EF22" s="28">
        <f>('3.Diagnóstico_Oportunidades'!$N43*2)</f>
        <v>0</v>
      </c>
      <c r="EG22" s="28">
        <f>('3.Diagnóstico_Oportunidades'!$N43*3)</f>
        <v>0</v>
      </c>
    </row>
    <row r="23" spans="1:137">
      <c r="A23" s="8" t="s">
        <v>120</v>
      </c>
      <c r="B23" s="98">
        <v>3</v>
      </c>
      <c r="C23" s="99">
        <v>3</v>
      </c>
      <c r="D23" s="98">
        <v>2</v>
      </c>
      <c r="E23" s="98">
        <v>3</v>
      </c>
      <c r="F23" s="98">
        <v>3</v>
      </c>
      <c r="G23" s="8" t="s">
        <v>120</v>
      </c>
      <c r="H23" s="27">
        <v>1</v>
      </c>
      <c r="I23" s="27">
        <v>1</v>
      </c>
      <c r="J23" s="27">
        <v>2</v>
      </c>
      <c r="K23" s="27">
        <v>1</v>
      </c>
      <c r="L23">
        <v>1</v>
      </c>
      <c r="M23" s="8" t="s">
        <v>120</v>
      </c>
      <c r="N23" s="27">
        <f t="shared" si="8"/>
        <v>1</v>
      </c>
      <c r="O23" s="27" t="s">
        <v>1065</v>
      </c>
      <c r="P23" s="140">
        <v>1</v>
      </c>
      <c r="Q23" s="27" t="s">
        <v>1065</v>
      </c>
      <c r="R23" s="8" t="s">
        <v>120</v>
      </c>
      <c r="S23">
        <v>1</v>
      </c>
      <c r="T23">
        <v>1</v>
      </c>
      <c r="U23">
        <v>1</v>
      </c>
      <c r="V23">
        <v>1</v>
      </c>
      <c r="W23">
        <v>1</v>
      </c>
      <c r="X23">
        <v>1</v>
      </c>
      <c r="Y23">
        <v>1</v>
      </c>
      <c r="Z23">
        <v>1</v>
      </c>
      <c r="AA23">
        <v>1</v>
      </c>
      <c r="AB23">
        <v>1</v>
      </c>
      <c r="AC23">
        <v>1</v>
      </c>
      <c r="AD23">
        <v>1</v>
      </c>
      <c r="AE23" s="8" t="s">
        <v>120</v>
      </c>
      <c r="AF23">
        <v>1</v>
      </c>
      <c r="AG23" s="21">
        <v>2</v>
      </c>
      <c r="AH23">
        <v>3</v>
      </c>
      <c r="AI23">
        <v>2</v>
      </c>
      <c r="AJ23">
        <v>3</v>
      </c>
      <c r="AK23">
        <v>3</v>
      </c>
      <c r="AL23">
        <v>3</v>
      </c>
      <c r="AM23" s="27">
        <v>2</v>
      </c>
      <c r="AN23">
        <v>1</v>
      </c>
      <c r="AO23" s="27" t="s">
        <v>1065</v>
      </c>
      <c r="AP23">
        <v>3</v>
      </c>
      <c r="AQ23">
        <v>2</v>
      </c>
      <c r="AR23">
        <v>3</v>
      </c>
      <c r="AS23" s="8" t="s">
        <v>120</v>
      </c>
      <c r="AT23" s="27" t="s">
        <v>1065</v>
      </c>
      <c r="AU23" s="27" t="s">
        <v>1065</v>
      </c>
      <c r="AV23" s="27" t="s">
        <v>1065</v>
      </c>
      <c r="AW23" s="27" t="s">
        <v>1065</v>
      </c>
      <c r="AX23" s="27" t="s">
        <v>1065</v>
      </c>
      <c r="AY23" s="27" t="s">
        <v>1065</v>
      </c>
      <c r="AZ23" s="27" t="s">
        <v>1065</v>
      </c>
      <c r="BA23" s="27" t="s">
        <v>1065</v>
      </c>
      <c r="BB23" s="27" t="s">
        <v>1065</v>
      </c>
      <c r="BC23" s="8" t="s">
        <v>120</v>
      </c>
      <c r="BD23" s="14">
        <v>2086</v>
      </c>
      <c r="BE23" s="14">
        <f>((SUM('3.Diagnóstico_Oportunidades'!$M$9:$N$11))*10000)/BD23</f>
        <v>0</v>
      </c>
      <c r="BF23" s="14"/>
      <c r="BQ23" s="28">
        <v>304193.01</v>
      </c>
      <c r="BR23" s="8">
        <f>(SUM('3.Diagnóstico_Oportunidades'!$M$21:$N$22)*10000)/BQ23</f>
        <v>0</v>
      </c>
      <c r="BS23" s="28">
        <f t="shared" si="9"/>
        <v>1</v>
      </c>
      <c r="BT23" s="27">
        <f t="shared" si="10"/>
        <v>0</v>
      </c>
      <c r="BU23" s="28">
        <f>IF('3.Diagnóstico_Oportunidades'!BR23=0, 0,SUM(BS23:BT23))</f>
        <v>0</v>
      </c>
      <c r="BW23" s="124" t="s">
        <v>1168</v>
      </c>
      <c r="BX23" s="28">
        <v>5</v>
      </c>
      <c r="BY23" s="28">
        <v>5</v>
      </c>
      <c r="BZ23" s="28">
        <v>5</v>
      </c>
      <c r="CA23" s="149">
        <f>'3.Diagnóstico_Oportunidades'!N44*Criterios!BX23</f>
        <v>0</v>
      </c>
      <c r="CB23" s="149">
        <f>'3.Diagnóstico_Oportunidades'!N44*Criterios!BY23</f>
        <v>0</v>
      </c>
      <c r="CC23" s="149">
        <f>'3.Diagnóstico_Oportunidades'!N44*Criterios!BZ23</f>
        <v>0</v>
      </c>
      <c r="CF23" s="8" t="s">
        <v>121</v>
      </c>
      <c r="CG23" s="120">
        <f>('3.Diagnóstico_Oportunidades'!$M$22)/(BD24/100)</f>
        <v>0</v>
      </c>
      <c r="CH23" s="28">
        <f t="shared" si="1"/>
        <v>1</v>
      </c>
      <c r="CI23" s="27">
        <f t="shared" si="2"/>
        <v>0</v>
      </c>
      <c r="CJ23" s="28">
        <f t="shared" si="3"/>
        <v>0</v>
      </c>
      <c r="CK23" s="28">
        <f>('3.Diagnóstico_Oportunidades'!$M$22*10000/BQ24)</f>
        <v>0</v>
      </c>
      <c r="CL23" s="28">
        <f t="shared" si="4"/>
        <v>1</v>
      </c>
      <c r="CM23" s="27">
        <f t="shared" si="5"/>
        <v>0</v>
      </c>
      <c r="CN23" s="28">
        <f t="shared" si="6"/>
        <v>0</v>
      </c>
      <c r="CO23" s="28">
        <v>17</v>
      </c>
      <c r="CP23" s="28">
        <v>17</v>
      </c>
      <c r="CQ23" s="28">
        <v>17</v>
      </c>
      <c r="CR23" s="27">
        <f>'3.Diagnóstico_Oportunidades'!N44*Criterios!CO23</f>
        <v>0</v>
      </c>
      <c r="CS23" s="27">
        <f>'3.Diagnóstico_Oportunidades'!N44*Criterios!CP23</f>
        <v>0</v>
      </c>
      <c r="CT23" s="27">
        <f>'3.Diagnóstico_Oportunidades'!N44*Criterios!CQ23</f>
        <v>0</v>
      </c>
      <c r="CW23" s="26">
        <v>1</v>
      </c>
      <c r="CX23" s="2">
        <v>1</v>
      </c>
      <c r="CY23" s="27">
        <v>2</v>
      </c>
      <c r="CZ23" s="22">
        <v>2</v>
      </c>
      <c r="DA23" s="27">
        <v>3</v>
      </c>
      <c r="DB23" s="22">
        <v>3</v>
      </c>
      <c r="DC23" s="27">
        <v>3</v>
      </c>
      <c r="DD23" s="22">
        <v>3</v>
      </c>
      <c r="DE23" s="22">
        <v>2</v>
      </c>
      <c r="DF23" s="2">
        <v>1</v>
      </c>
      <c r="DG23" s="27">
        <v>3</v>
      </c>
      <c r="DH23" s="22">
        <v>3</v>
      </c>
      <c r="DI23" s="22">
        <v>1</v>
      </c>
      <c r="DJ23" s="28">
        <f>('3.Diagnóstico_Oportunidades'!$N44*CW23)</f>
        <v>0</v>
      </c>
      <c r="DK23" s="28">
        <f>('3.Diagnóstico_Oportunidades'!$N44*CX23)</f>
        <v>0</v>
      </c>
      <c r="DL23" s="28">
        <f>('3.Diagnóstico_Oportunidades'!$N44*CY23)</f>
        <v>0</v>
      </c>
      <c r="DM23" s="28">
        <f>('3.Diagnóstico_Oportunidades'!$N44*DA23)</f>
        <v>0</v>
      </c>
      <c r="DN23" s="28">
        <f>('3.Diagnóstico_Oportunidades'!$N44*DC23)</f>
        <v>0</v>
      </c>
      <c r="DO23" s="28">
        <f>('3.Diagnóstico_Oportunidades'!$N44*DE23)</f>
        <v>0</v>
      </c>
      <c r="DP23" s="28">
        <f>('3.Diagnóstico_Oportunidades'!$N44*DF23)</f>
        <v>0</v>
      </c>
      <c r="DQ23" s="28">
        <f>('3.Diagnóstico_Oportunidades'!$N44*DG23)</f>
        <v>0</v>
      </c>
      <c r="DR23" s="28">
        <f>('3.Diagnóstico_Oportunidades'!$N44*DI23)</f>
        <v>0</v>
      </c>
      <c r="DS23" s="28">
        <f>('3.Diagnóstico_Oportunidades'!$N44*1)</f>
        <v>0</v>
      </c>
      <c r="DT23" s="28">
        <f>('3.Diagnóstico_Oportunidades'!$N44*2)</f>
        <v>0</v>
      </c>
      <c r="DU23" s="28">
        <f>('3.Diagnóstico_Oportunidades'!$N44*3)</f>
        <v>0</v>
      </c>
      <c r="DV23" s="28">
        <f>('3.Diagnóstico_Oportunidades'!$N44*DW23)</f>
        <v>0</v>
      </c>
      <c r="DW23" s="28">
        <f>('3.Diagnóstico_Oportunidades'!$N44*DX23)</f>
        <v>0</v>
      </c>
      <c r="DX23" s="28">
        <f>('3.Diagnóstico_Oportunidades'!$N44*DZ23)</f>
        <v>0</v>
      </c>
      <c r="DY23" s="28">
        <f>('3.Diagnóstico_Oportunidades'!$N44*DB23)</f>
        <v>0</v>
      </c>
      <c r="DZ23" s="28">
        <f>('3.Diagnóstico_Oportunidades'!$N44*DD23)</f>
        <v>0</v>
      </c>
      <c r="EA23" s="28">
        <f>('3.Diagnóstico_Oportunidades'!$N44*DE23)</f>
        <v>0</v>
      </c>
      <c r="EB23" s="28">
        <f>('3.Diagnóstico_Oportunidades'!$N44*DF23)</f>
        <v>0</v>
      </c>
      <c r="EC23" s="28">
        <f>('3.Diagnóstico_Oportunidades'!$N44*DH23)</f>
        <v>0</v>
      </c>
      <c r="ED23" s="28">
        <f>('3.Diagnóstico_Oportunidades'!$N44*DI23)</f>
        <v>0</v>
      </c>
      <c r="EE23" s="28">
        <f>('3.Diagnóstico_Oportunidades'!$N44*1)</f>
        <v>0</v>
      </c>
      <c r="EF23" s="28">
        <f>('3.Diagnóstico_Oportunidades'!$N44*2)</f>
        <v>0</v>
      </c>
      <c r="EG23" s="28">
        <f>('3.Diagnóstico_Oportunidades'!$N44*3)</f>
        <v>0</v>
      </c>
    </row>
    <row r="24" spans="1:137">
      <c r="A24" s="8" t="s">
        <v>121</v>
      </c>
      <c r="B24" s="98">
        <v>1</v>
      </c>
      <c r="C24" s="99">
        <v>3</v>
      </c>
      <c r="D24" s="98">
        <v>1</v>
      </c>
      <c r="E24" s="98">
        <v>3</v>
      </c>
      <c r="F24" s="98">
        <v>1</v>
      </c>
      <c r="G24" s="8" t="s">
        <v>121</v>
      </c>
      <c r="H24" s="27">
        <v>1</v>
      </c>
      <c r="I24" s="27">
        <v>2</v>
      </c>
      <c r="J24" s="27">
        <v>2</v>
      </c>
      <c r="K24" s="27">
        <v>1</v>
      </c>
      <c r="L24">
        <v>2</v>
      </c>
      <c r="M24" s="8" t="s">
        <v>121</v>
      </c>
      <c r="N24" s="27">
        <f t="shared" si="8"/>
        <v>2</v>
      </c>
      <c r="O24" s="27" t="s">
        <v>1065</v>
      </c>
      <c r="P24" s="140">
        <v>1</v>
      </c>
      <c r="Q24" s="27" t="s">
        <v>1065</v>
      </c>
      <c r="R24" s="8" t="s">
        <v>121</v>
      </c>
      <c r="S24">
        <v>2</v>
      </c>
      <c r="T24">
        <v>1</v>
      </c>
      <c r="U24">
        <v>2</v>
      </c>
      <c r="V24">
        <v>1</v>
      </c>
      <c r="W24">
        <v>2</v>
      </c>
      <c r="X24">
        <v>2</v>
      </c>
      <c r="Y24">
        <v>2</v>
      </c>
      <c r="Z24">
        <v>2</v>
      </c>
      <c r="AA24">
        <v>2</v>
      </c>
      <c r="AB24">
        <v>2</v>
      </c>
      <c r="AC24">
        <v>1</v>
      </c>
      <c r="AD24">
        <v>2</v>
      </c>
      <c r="AE24" s="8" t="s">
        <v>121</v>
      </c>
      <c r="AF24">
        <v>1</v>
      </c>
      <c r="AG24" s="21">
        <v>2</v>
      </c>
      <c r="AH24">
        <v>2</v>
      </c>
      <c r="AI24">
        <v>2</v>
      </c>
      <c r="AJ24">
        <v>2</v>
      </c>
      <c r="AK24">
        <v>3</v>
      </c>
      <c r="AL24">
        <v>3</v>
      </c>
      <c r="AM24" s="27">
        <v>2</v>
      </c>
      <c r="AN24">
        <v>1</v>
      </c>
      <c r="AO24" s="27" t="s">
        <v>1065</v>
      </c>
      <c r="AP24">
        <v>3</v>
      </c>
      <c r="AQ24">
        <v>2</v>
      </c>
      <c r="AR24">
        <v>1</v>
      </c>
      <c r="AS24" s="8" t="s">
        <v>121</v>
      </c>
      <c r="AT24" s="27" t="s">
        <v>1065</v>
      </c>
      <c r="AU24" s="27" t="s">
        <v>1065</v>
      </c>
      <c r="AV24" s="27" t="s">
        <v>1065</v>
      </c>
      <c r="AW24" s="27" t="s">
        <v>1065</v>
      </c>
      <c r="AX24" s="27" t="s">
        <v>1065</v>
      </c>
      <c r="AY24" s="27" t="s">
        <v>1065</v>
      </c>
      <c r="AZ24" s="27" t="s">
        <v>1065</v>
      </c>
      <c r="BA24" s="27" t="s">
        <v>1065</v>
      </c>
      <c r="BB24" s="27" t="s">
        <v>1065</v>
      </c>
      <c r="BC24" s="8" t="s">
        <v>121</v>
      </c>
      <c r="BD24" s="14">
        <v>2081</v>
      </c>
      <c r="BE24" s="14">
        <f>((SUM('3.Diagnóstico_Oportunidades'!$M$9:$N$11))*10000)/BD24</f>
        <v>0</v>
      </c>
      <c r="BF24" s="14"/>
      <c r="BQ24" s="28">
        <v>582165.29</v>
      </c>
      <c r="BR24" s="8">
        <f>(SUM('3.Diagnóstico_Oportunidades'!$M$21:$N$22)*10000)/BQ24</f>
        <v>0</v>
      </c>
      <c r="BS24" s="28">
        <f t="shared" si="9"/>
        <v>1</v>
      </c>
      <c r="BT24" s="27">
        <f t="shared" si="10"/>
        <v>0</v>
      </c>
      <c r="BU24" s="28">
        <f>IF('3.Diagnóstico_Oportunidades'!BR24=0, 0,SUM(BS24:BT24))</f>
        <v>0</v>
      </c>
      <c r="BW24" s="125" t="s">
        <v>1119</v>
      </c>
      <c r="BX24" s="28">
        <v>7</v>
      </c>
      <c r="BY24" s="28">
        <v>7</v>
      </c>
      <c r="BZ24" s="28">
        <v>7</v>
      </c>
      <c r="CA24" s="149">
        <f>'3.Diagnóstico_Oportunidades'!N45*Criterios!BX24</f>
        <v>0</v>
      </c>
      <c r="CB24" s="149">
        <f>'3.Diagnóstico_Oportunidades'!N45*Criterios!BY24</f>
        <v>0</v>
      </c>
      <c r="CC24" s="149">
        <f>'3.Diagnóstico_Oportunidades'!N45*Criterios!BZ24</f>
        <v>0</v>
      </c>
      <c r="CF24" s="8" t="s">
        <v>196</v>
      </c>
      <c r="CG24" s="120">
        <f>('3.Diagnóstico_Oportunidades'!$M$22)/(BD25/100)</f>
        <v>0</v>
      </c>
      <c r="CH24" s="28">
        <f t="shared" si="1"/>
        <v>1</v>
      </c>
      <c r="CI24" s="27">
        <f t="shared" si="2"/>
        <v>0</v>
      </c>
      <c r="CJ24" s="28">
        <f t="shared" si="3"/>
        <v>0</v>
      </c>
      <c r="CK24" s="28">
        <f>('3.Diagnóstico_Oportunidades'!$M$22*10000/BQ25)</f>
        <v>0</v>
      </c>
      <c r="CL24" s="28">
        <f t="shared" si="4"/>
        <v>1</v>
      </c>
      <c r="CM24" s="27">
        <f t="shared" si="5"/>
        <v>0</v>
      </c>
      <c r="CN24" s="28">
        <f t="shared" si="6"/>
        <v>0</v>
      </c>
      <c r="CO24" s="28">
        <v>16</v>
      </c>
      <c r="CP24" s="28">
        <v>13</v>
      </c>
      <c r="CQ24" s="28">
        <v>16</v>
      </c>
      <c r="CR24" s="27">
        <f>'3.Diagnóstico_Oportunidades'!N45*Criterios!CO24</f>
        <v>0</v>
      </c>
      <c r="CS24" s="27">
        <f>'3.Diagnóstico_Oportunidades'!N45*Criterios!CP24</f>
        <v>0</v>
      </c>
      <c r="CT24" s="27">
        <f>'3.Diagnóstico_Oportunidades'!N45*Criterios!CQ24</f>
        <v>0</v>
      </c>
      <c r="CW24" s="26">
        <v>1</v>
      </c>
      <c r="CX24" s="22">
        <v>2</v>
      </c>
      <c r="CY24" s="27">
        <v>2</v>
      </c>
      <c r="CZ24" s="22">
        <v>1</v>
      </c>
      <c r="DA24" s="27">
        <v>2</v>
      </c>
      <c r="DB24" s="22">
        <v>1</v>
      </c>
      <c r="DC24" s="27">
        <v>2</v>
      </c>
      <c r="DD24" s="22">
        <v>1</v>
      </c>
      <c r="DE24" s="22">
        <v>1</v>
      </c>
      <c r="DF24" s="22">
        <v>1</v>
      </c>
      <c r="DG24" s="27">
        <v>2</v>
      </c>
      <c r="DH24" s="22">
        <v>2</v>
      </c>
      <c r="DI24" s="22">
        <v>3</v>
      </c>
      <c r="DJ24" s="28">
        <f>('3.Diagnóstico_Oportunidades'!$N45*CW24)</f>
        <v>0</v>
      </c>
      <c r="DK24" s="28">
        <f>('3.Diagnóstico_Oportunidades'!$N45*CX24)</f>
        <v>0</v>
      </c>
      <c r="DL24" s="28">
        <f>('3.Diagnóstico_Oportunidades'!$N45*CY24)</f>
        <v>0</v>
      </c>
      <c r="DM24" s="28">
        <f>('3.Diagnóstico_Oportunidades'!$N45*DA24)</f>
        <v>0</v>
      </c>
      <c r="DN24" s="28">
        <f>('3.Diagnóstico_Oportunidades'!$N45*DC24)</f>
        <v>0</v>
      </c>
      <c r="DO24" s="28">
        <f>('3.Diagnóstico_Oportunidades'!$N45*DE24)</f>
        <v>0</v>
      </c>
      <c r="DP24" s="28">
        <f>('3.Diagnóstico_Oportunidades'!$N45*DF24)</f>
        <v>0</v>
      </c>
      <c r="DQ24" s="28">
        <f>('3.Diagnóstico_Oportunidades'!$N45*DG24)</f>
        <v>0</v>
      </c>
      <c r="DR24" s="28">
        <f>('3.Diagnóstico_Oportunidades'!$N45*DI24)</f>
        <v>0</v>
      </c>
      <c r="DS24" s="28">
        <f>('3.Diagnóstico_Oportunidades'!$N45*1)</f>
        <v>0</v>
      </c>
      <c r="DT24" s="28">
        <f>('3.Diagnóstico_Oportunidades'!$N45*2)</f>
        <v>0</v>
      </c>
      <c r="DU24" s="28">
        <f>('3.Diagnóstico_Oportunidades'!$N45*3)</f>
        <v>0</v>
      </c>
      <c r="DV24" s="28">
        <f>('3.Diagnóstico_Oportunidades'!$N45*DW24)</f>
        <v>0</v>
      </c>
      <c r="DW24" s="28">
        <f>('3.Diagnóstico_Oportunidades'!$N45*DX24)</f>
        <v>0</v>
      </c>
      <c r="DX24" s="28">
        <f>('3.Diagnóstico_Oportunidades'!$N45*DZ24)</f>
        <v>0</v>
      </c>
      <c r="DY24" s="28">
        <f>('3.Diagnóstico_Oportunidades'!$N45*DB24)</f>
        <v>0</v>
      </c>
      <c r="DZ24" s="28">
        <f>('3.Diagnóstico_Oportunidades'!$N45*DD24)</f>
        <v>0</v>
      </c>
      <c r="EA24" s="28">
        <f>('3.Diagnóstico_Oportunidades'!$N45*DE24)</f>
        <v>0</v>
      </c>
      <c r="EB24" s="28">
        <f>('3.Diagnóstico_Oportunidades'!$N45*DF24)</f>
        <v>0</v>
      </c>
      <c r="EC24" s="28">
        <f>('3.Diagnóstico_Oportunidades'!$N45*DH24)</f>
        <v>0</v>
      </c>
      <c r="ED24" s="28">
        <f>('3.Diagnóstico_Oportunidades'!$N45*DI24)</f>
        <v>0</v>
      </c>
      <c r="EE24" s="28">
        <f>('3.Diagnóstico_Oportunidades'!$N45*1)</f>
        <v>0</v>
      </c>
      <c r="EF24" s="28">
        <f>('3.Diagnóstico_Oportunidades'!$N45*2)</f>
        <v>0</v>
      </c>
      <c r="EG24" s="28">
        <f>('3.Diagnóstico_Oportunidades'!$N45*3)</f>
        <v>0</v>
      </c>
    </row>
    <row r="25" spans="1:137">
      <c r="A25" s="8" t="s">
        <v>196</v>
      </c>
      <c r="B25" s="98">
        <v>2</v>
      </c>
      <c r="C25" s="99">
        <v>3</v>
      </c>
      <c r="D25" s="98">
        <v>2</v>
      </c>
      <c r="E25" s="98">
        <v>2</v>
      </c>
      <c r="F25" s="98">
        <v>2</v>
      </c>
      <c r="G25" s="8" t="s">
        <v>196</v>
      </c>
      <c r="H25" s="27">
        <v>3</v>
      </c>
      <c r="I25" s="27">
        <v>3</v>
      </c>
      <c r="J25" s="27">
        <v>3</v>
      </c>
      <c r="K25" s="27">
        <v>3</v>
      </c>
      <c r="L25">
        <v>3</v>
      </c>
      <c r="M25" s="8" t="s">
        <v>196</v>
      </c>
      <c r="N25" s="27">
        <f t="shared" si="8"/>
        <v>3</v>
      </c>
      <c r="O25" s="27" t="s">
        <v>1065</v>
      </c>
      <c r="P25" s="140">
        <v>3</v>
      </c>
      <c r="Q25" s="27" t="s">
        <v>1065</v>
      </c>
      <c r="R25" s="8" t="s">
        <v>196</v>
      </c>
      <c r="S25">
        <v>3</v>
      </c>
      <c r="T25">
        <v>3</v>
      </c>
      <c r="U25">
        <v>3</v>
      </c>
      <c r="V25">
        <v>2</v>
      </c>
      <c r="W25">
        <v>3</v>
      </c>
      <c r="X25">
        <v>3</v>
      </c>
      <c r="Y25">
        <v>3</v>
      </c>
      <c r="Z25">
        <v>3</v>
      </c>
      <c r="AA25">
        <v>3</v>
      </c>
      <c r="AB25">
        <v>3</v>
      </c>
      <c r="AC25">
        <v>3</v>
      </c>
      <c r="AD25">
        <v>3</v>
      </c>
      <c r="AE25" s="8" t="s">
        <v>196</v>
      </c>
      <c r="AF25">
        <v>1</v>
      </c>
      <c r="AG25" s="21">
        <v>1</v>
      </c>
      <c r="AH25">
        <v>3</v>
      </c>
      <c r="AI25">
        <v>2</v>
      </c>
      <c r="AJ25">
        <v>1</v>
      </c>
      <c r="AK25">
        <v>3</v>
      </c>
      <c r="AL25">
        <v>3</v>
      </c>
      <c r="AM25" s="27">
        <v>3</v>
      </c>
      <c r="AN25">
        <v>2</v>
      </c>
      <c r="AO25" s="27" t="s">
        <v>1065</v>
      </c>
      <c r="AP25">
        <v>2</v>
      </c>
      <c r="AQ25">
        <v>1</v>
      </c>
      <c r="AR25">
        <v>3</v>
      </c>
      <c r="AS25" s="8" t="s">
        <v>196</v>
      </c>
      <c r="AT25" s="27" t="s">
        <v>1065</v>
      </c>
      <c r="AU25" s="27" t="s">
        <v>1065</v>
      </c>
      <c r="AV25" s="27" t="s">
        <v>1065</v>
      </c>
      <c r="AW25" s="27" t="s">
        <v>1065</v>
      </c>
      <c r="AX25" s="27" t="s">
        <v>1065</v>
      </c>
      <c r="AY25" s="27" t="s">
        <v>1065</v>
      </c>
      <c r="AZ25" s="27" t="s">
        <v>1065</v>
      </c>
      <c r="BA25" s="27" t="s">
        <v>1065</v>
      </c>
      <c r="BB25" s="27" t="s">
        <v>1065</v>
      </c>
      <c r="BC25" s="8" t="s">
        <v>196</v>
      </c>
      <c r="BD25" s="14">
        <v>155</v>
      </c>
      <c r="BE25" s="14">
        <f>((SUM('3.Diagnóstico_Oportunidades'!$M$9:$N$11))*10000)/BD25</f>
        <v>0</v>
      </c>
      <c r="BF25" s="14"/>
      <c r="BQ25" s="28">
        <v>198090.98</v>
      </c>
      <c r="BR25" s="8">
        <f>(SUM('3.Diagnóstico_Oportunidades'!$M$21:$N$22)*10000)/BQ25</f>
        <v>0</v>
      </c>
      <c r="BS25" s="28">
        <f t="shared" si="9"/>
        <v>1</v>
      </c>
      <c r="BT25" s="27">
        <f t="shared" si="10"/>
        <v>0</v>
      </c>
      <c r="BU25" s="28">
        <f>IF('3.Diagnóstico_Oportunidades'!BR25=0, 0,SUM(BS25:BT25))</f>
        <v>0</v>
      </c>
      <c r="BW25" s="124" t="s">
        <v>236</v>
      </c>
      <c r="BX25" s="28">
        <v>7</v>
      </c>
      <c r="BY25" s="28">
        <v>7</v>
      </c>
      <c r="BZ25" s="28">
        <v>7</v>
      </c>
      <c r="CA25" s="149">
        <f>'3.Diagnóstico_Oportunidades'!N46*Criterios!BX25</f>
        <v>0</v>
      </c>
      <c r="CB25" s="149">
        <f>'3.Diagnóstico_Oportunidades'!N46*Criterios!BY25</f>
        <v>0</v>
      </c>
      <c r="CC25" s="149">
        <f>'3.Diagnóstico_Oportunidades'!N46*Criterios!BZ25</f>
        <v>0</v>
      </c>
      <c r="CF25" s="8" t="s">
        <v>6</v>
      </c>
      <c r="CG25" s="120">
        <f>('3.Diagnóstico_Oportunidades'!$M$22)/(BD26/100)</f>
        <v>0</v>
      </c>
      <c r="CH25" s="28">
        <f t="shared" si="1"/>
        <v>1</v>
      </c>
      <c r="CI25" s="27">
        <f t="shared" si="2"/>
        <v>0</v>
      </c>
      <c r="CJ25" s="28">
        <f t="shared" si="3"/>
        <v>0</v>
      </c>
      <c r="CK25" s="28">
        <f>('3.Diagnóstico_Oportunidades'!$M$22*10000/BQ26)</f>
        <v>0</v>
      </c>
      <c r="CL25" s="28">
        <f t="shared" si="4"/>
        <v>1</v>
      </c>
      <c r="CM25" s="27">
        <f t="shared" si="5"/>
        <v>0</v>
      </c>
      <c r="CN25" s="28">
        <f t="shared" si="6"/>
        <v>0</v>
      </c>
      <c r="CO25" s="28">
        <v>16</v>
      </c>
      <c r="CP25" s="28">
        <v>13</v>
      </c>
      <c r="CQ25" s="28">
        <v>16</v>
      </c>
      <c r="CR25" s="27">
        <f>'3.Diagnóstico_Oportunidades'!N46*Criterios!CO25</f>
        <v>0</v>
      </c>
      <c r="CS25" s="27">
        <f>'3.Diagnóstico_Oportunidades'!N46*Criterios!CP25</f>
        <v>0</v>
      </c>
      <c r="CT25" s="27">
        <f>'3.Diagnóstico_Oportunidades'!N46*Criterios!CQ25</f>
        <v>0</v>
      </c>
      <c r="CW25" s="26">
        <v>1</v>
      </c>
      <c r="CX25" s="22">
        <v>2</v>
      </c>
      <c r="CY25" s="27">
        <v>2</v>
      </c>
      <c r="CZ25" s="22">
        <v>1</v>
      </c>
      <c r="DA25" s="27">
        <v>2</v>
      </c>
      <c r="DB25" s="22">
        <v>1</v>
      </c>
      <c r="DC25" s="27">
        <v>2</v>
      </c>
      <c r="DD25" s="22">
        <v>1</v>
      </c>
      <c r="DE25" s="22">
        <v>1</v>
      </c>
      <c r="DF25" s="22">
        <v>1</v>
      </c>
      <c r="DG25" s="27">
        <v>2</v>
      </c>
      <c r="DH25" s="22">
        <v>2</v>
      </c>
      <c r="DI25" s="22">
        <v>3</v>
      </c>
      <c r="DJ25" s="28">
        <f>('3.Diagnóstico_Oportunidades'!$N46*CW25)</f>
        <v>0</v>
      </c>
      <c r="DK25" s="28">
        <f>('3.Diagnóstico_Oportunidades'!$N46*CX25)</f>
        <v>0</v>
      </c>
      <c r="DL25" s="28">
        <f>('3.Diagnóstico_Oportunidades'!$N46*CY25)</f>
        <v>0</v>
      </c>
      <c r="DM25" s="28">
        <f>('3.Diagnóstico_Oportunidades'!$N46*DA25)</f>
        <v>0</v>
      </c>
      <c r="DN25" s="28">
        <f>('3.Diagnóstico_Oportunidades'!$N46*DC25)</f>
        <v>0</v>
      </c>
      <c r="DO25" s="28">
        <f>('3.Diagnóstico_Oportunidades'!$N46*DE25)</f>
        <v>0</v>
      </c>
      <c r="DP25" s="28">
        <f>('3.Diagnóstico_Oportunidades'!$N46*DF25)</f>
        <v>0</v>
      </c>
      <c r="DQ25" s="28">
        <f>('3.Diagnóstico_Oportunidades'!$N46*DG25)</f>
        <v>0</v>
      </c>
      <c r="DR25" s="28">
        <f>('3.Diagnóstico_Oportunidades'!$N46*DI25)</f>
        <v>0</v>
      </c>
      <c r="DS25" s="28">
        <f>('3.Diagnóstico_Oportunidades'!$N46*1)</f>
        <v>0</v>
      </c>
      <c r="DT25" s="28">
        <f>('3.Diagnóstico_Oportunidades'!$N46*2)</f>
        <v>0</v>
      </c>
      <c r="DU25" s="28">
        <f>('3.Diagnóstico_Oportunidades'!$N46*3)</f>
        <v>0</v>
      </c>
      <c r="DV25" s="28">
        <f>('3.Diagnóstico_Oportunidades'!$N46*DW25)</f>
        <v>0</v>
      </c>
      <c r="DW25" s="28">
        <f>('3.Diagnóstico_Oportunidades'!$N46*DX25)</f>
        <v>0</v>
      </c>
      <c r="DX25" s="28">
        <f>('3.Diagnóstico_Oportunidades'!$N46*DZ25)</f>
        <v>0</v>
      </c>
      <c r="DY25" s="28">
        <f>('3.Diagnóstico_Oportunidades'!$N46*DB25)</f>
        <v>0</v>
      </c>
      <c r="DZ25" s="28">
        <f>('3.Diagnóstico_Oportunidades'!$N46*DD25)</f>
        <v>0</v>
      </c>
      <c r="EA25" s="28">
        <f>('3.Diagnóstico_Oportunidades'!$N46*DE25)</f>
        <v>0</v>
      </c>
      <c r="EB25" s="28">
        <f>('3.Diagnóstico_Oportunidades'!$N46*DF25)</f>
        <v>0</v>
      </c>
      <c r="EC25" s="28">
        <f>('3.Diagnóstico_Oportunidades'!$N46*DH25)</f>
        <v>0</v>
      </c>
      <c r="ED25" s="28">
        <f>('3.Diagnóstico_Oportunidades'!$N46*DI25)</f>
        <v>0</v>
      </c>
      <c r="EE25" s="28">
        <f>('3.Diagnóstico_Oportunidades'!$N46*1)</f>
        <v>0</v>
      </c>
      <c r="EF25" s="28">
        <f>('3.Diagnóstico_Oportunidades'!$N46*2)</f>
        <v>0</v>
      </c>
      <c r="EG25" s="28">
        <f>('3.Diagnóstico_Oportunidades'!$N46*3)</f>
        <v>0</v>
      </c>
    </row>
    <row r="26" spans="1:137">
      <c r="A26" s="8" t="s">
        <v>6</v>
      </c>
      <c r="B26" s="98">
        <v>1</v>
      </c>
      <c r="C26" s="99">
        <v>2</v>
      </c>
      <c r="D26" s="98">
        <v>1</v>
      </c>
      <c r="E26" s="98">
        <v>3</v>
      </c>
      <c r="F26" s="98">
        <v>1</v>
      </c>
      <c r="G26" s="8" t="s">
        <v>6</v>
      </c>
      <c r="H26" s="27">
        <v>1</v>
      </c>
      <c r="I26" s="27">
        <v>1</v>
      </c>
      <c r="J26" s="27">
        <v>2</v>
      </c>
      <c r="K26" s="27">
        <v>1</v>
      </c>
      <c r="L26">
        <v>1</v>
      </c>
      <c r="M26" s="8" t="s">
        <v>6</v>
      </c>
      <c r="N26" s="27">
        <f t="shared" si="8"/>
        <v>1</v>
      </c>
      <c r="O26" s="27" t="s">
        <v>1065</v>
      </c>
      <c r="P26" s="140">
        <v>1</v>
      </c>
      <c r="Q26" s="27" t="s">
        <v>1065</v>
      </c>
      <c r="R26" s="8" t="s">
        <v>6</v>
      </c>
      <c r="S26">
        <v>1</v>
      </c>
      <c r="T26">
        <v>1</v>
      </c>
      <c r="U26">
        <v>1</v>
      </c>
      <c r="V26">
        <v>1</v>
      </c>
      <c r="W26">
        <v>1</v>
      </c>
      <c r="X26">
        <v>1</v>
      </c>
      <c r="Y26">
        <v>1</v>
      </c>
      <c r="Z26">
        <v>1</v>
      </c>
      <c r="AA26">
        <v>1</v>
      </c>
      <c r="AB26">
        <v>1</v>
      </c>
      <c r="AC26">
        <v>1</v>
      </c>
      <c r="AD26">
        <v>1</v>
      </c>
      <c r="AE26" s="8" t="s">
        <v>6</v>
      </c>
      <c r="AF26">
        <v>1</v>
      </c>
      <c r="AG26" s="21">
        <v>2</v>
      </c>
      <c r="AH26">
        <v>1</v>
      </c>
      <c r="AI26">
        <v>2</v>
      </c>
      <c r="AJ26">
        <v>2</v>
      </c>
      <c r="AK26">
        <v>3</v>
      </c>
      <c r="AL26">
        <v>3</v>
      </c>
      <c r="AM26" s="27">
        <v>2</v>
      </c>
      <c r="AN26">
        <v>1</v>
      </c>
      <c r="AO26" s="27" t="s">
        <v>1065</v>
      </c>
      <c r="AP26">
        <v>3</v>
      </c>
      <c r="AQ26">
        <v>1</v>
      </c>
      <c r="AR26">
        <v>1</v>
      </c>
      <c r="AS26" s="8" t="s">
        <v>6</v>
      </c>
      <c r="AT26" s="27" t="s">
        <v>1065</v>
      </c>
      <c r="AU26" s="27" t="s">
        <v>1065</v>
      </c>
      <c r="AV26" s="27" t="s">
        <v>1065</v>
      </c>
      <c r="AW26" s="27" t="s">
        <v>1065</v>
      </c>
      <c r="AX26" s="27" t="s">
        <v>1065</v>
      </c>
      <c r="AY26" s="27" t="s">
        <v>1065</v>
      </c>
      <c r="AZ26" s="27" t="s">
        <v>1065</v>
      </c>
      <c r="BA26" s="27" t="s">
        <v>1065</v>
      </c>
      <c r="BB26" s="27" t="s">
        <v>1065</v>
      </c>
      <c r="BC26" s="8" t="s">
        <v>6</v>
      </c>
      <c r="BD26" s="14">
        <v>160</v>
      </c>
      <c r="BE26" s="14">
        <f>((SUM('3.Diagnóstico_Oportunidades'!$M$9:$N$11))*10000)/BD26</f>
        <v>0</v>
      </c>
      <c r="BF26" s="14"/>
      <c r="BQ26" s="28">
        <v>232406.64</v>
      </c>
      <c r="BR26" s="8">
        <f>(SUM('3.Diagnóstico_Oportunidades'!$M$21:$N$22)*10000)/BQ26</f>
        <v>0</v>
      </c>
      <c r="BS26" s="28">
        <f t="shared" si="9"/>
        <v>1</v>
      </c>
      <c r="BT26" s="27">
        <f t="shared" si="10"/>
        <v>0</v>
      </c>
      <c r="BU26" s="28">
        <f>IF('3.Diagnóstico_Oportunidades'!BR26=0, 0,SUM(BS26:BT26))</f>
        <v>0</v>
      </c>
      <c r="BW26" s="124" t="s">
        <v>1188</v>
      </c>
      <c r="BX26" s="28">
        <v>4</v>
      </c>
      <c r="BY26" s="28">
        <v>5</v>
      </c>
      <c r="BZ26" s="28">
        <v>4</v>
      </c>
      <c r="CA26" s="149">
        <f>'3.Diagnóstico_Oportunidades'!N47*Criterios!BX26</f>
        <v>0</v>
      </c>
      <c r="CB26" s="149">
        <f>'3.Diagnóstico_Oportunidades'!N47*Criterios!BY26</f>
        <v>0</v>
      </c>
      <c r="CC26" s="149">
        <f>'3.Diagnóstico_Oportunidades'!N47*Criterios!BZ26</f>
        <v>0</v>
      </c>
      <c r="CF26" s="8" t="s">
        <v>122</v>
      </c>
      <c r="CG26" s="120">
        <f>('3.Diagnóstico_Oportunidades'!$M$22)/(BD27/100)</f>
        <v>0</v>
      </c>
      <c r="CH26" s="28">
        <f t="shared" si="1"/>
        <v>1</v>
      </c>
      <c r="CI26" s="27">
        <f t="shared" si="2"/>
        <v>0</v>
      </c>
      <c r="CJ26" s="28">
        <f t="shared" si="3"/>
        <v>0</v>
      </c>
      <c r="CK26" s="28">
        <f>('3.Diagnóstico_Oportunidades'!$M$22*10000/BQ27)</f>
        <v>0</v>
      </c>
      <c r="CL26" s="28">
        <f t="shared" si="4"/>
        <v>1</v>
      </c>
      <c r="CM26" s="27">
        <f t="shared" si="5"/>
        <v>0</v>
      </c>
      <c r="CN26" s="28">
        <f t="shared" si="6"/>
        <v>0</v>
      </c>
      <c r="CO26" s="28">
        <v>16</v>
      </c>
      <c r="CP26" s="28">
        <v>15</v>
      </c>
      <c r="CQ26" s="28">
        <v>16</v>
      </c>
      <c r="CR26" s="27">
        <f>'3.Diagnóstico_Oportunidades'!N47*Criterios!CO26</f>
        <v>0</v>
      </c>
      <c r="CS26" s="27">
        <f>'3.Diagnóstico_Oportunidades'!N47*Criterios!CP26</f>
        <v>0</v>
      </c>
      <c r="CT26" s="27">
        <f>'3.Diagnóstico_Oportunidades'!N47*Criterios!CQ26</f>
        <v>0</v>
      </c>
      <c r="CW26" s="26">
        <v>1</v>
      </c>
      <c r="CX26" s="25">
        <v>3</v>
      </c>
      <c r="CY26" s="27">
        <v>1</v>
      </c>
      <c r="CZ26" s="22">
        <v>1</v>
      </c>
      <c r="DA26" s="27">
        <v>2</v>
      </c>
      <c r="DB26" s="22">
        <v>1</v>
      </c>
      <c r="DC26" s="27">
        <v>2</v>
      </c>
      <c r="DD26" s="22">
        <v>1</v>
      </c>
      <c r="DE26" s="22">
        <v>2</v>
      </c>
      <c r="DF26" s="25">
        <v>3</v>
      </c>
      <c r="DG26" s="27">
        <v>1</v>
      </c>
      <c r="DH26" s="22">
        <v>2</v>
      </c>
      <c r="DI26" s="22">
        <v>1</v>
      </c>
      <c r="DJ26" s="28">
        <f>('3.Diagnóstico_Oportunidades'!$N47*CW26)</f>
        <v>0</v>
      </c>
      <c r="DK26" s="28">
        <f>('3.Diagnóstico_Oportunidades'!$N47*CX26)</f>
        <v>0</v>
      </c>
      <c r="DL26" s="28">
        <f>('3.Diagnóstico_Oportunidades'!$N47*CY26)</f>
        <v>0</v>
      </c>
      <c r="DM26" s="28">
        <f>('3.Diagnóstico_Oportunidades'!$N47*DA26)</f>
        <v>0</v>
      </c>
      <c r="DN26" s="28">
        <f>('3.Diagnóstico_Oportunidades'!$N47*DC26)</f>
        <v>0</v>
      </c>
      <c r="DO26" s="28">
        <f>('3.Diagnóstico_Oportunidades'!$N47*DE26)</f>
        <v>0</v>
      </c>
      <c r="DP26" s="28">
        <f>('3.Diagnóstico_Oportunidades'!$N47*DF26)</f>
        <v>0</v>
      </c>
      <c r="DQ26" s="28">
        <f>('3.Diagnóstico_Oportunidades'!$N47*DG26)</f>
        <v>0</v>
      </c>
      <c r="DR26" s="28">
        <f>('3.Diagnóstico_Oportunidades'!$N47*DI26)</f>
        <v>0</v>
      </c>
      <c r="DS26" s="28">
        <f>('3.Diagnóstico_Oportunidades'!$N47*1)</f>
        <v>0</v>
      </c>
      <c r="DT26" s="28">
        <f>('3.Diagnóstico_Oportunidades'!$N47*2)</f>
        <v>0</v>
      </c>
      <c r="DU26" s="28">
        <f>('3.Diagnóstico_Oportunidades'!$N47*3)</f>
        <v>0</v>
      </c>
      <c r="DV26" s="28">
        <f>('3.Diagnóstico_Oportunidades'!$N47*DW26)</f>
        <v>0</v>
      </c>
      <c r="DW26" s="28">
        <f>('3.Diagnóstico_Oportunidades'!$N47*DX26)</f>
        <v>0</v>
      </c>
      <c r="DX26" s="28">
        <f>('3.Diagnóstico_Oportunidades'!$N47*DZ26)</f>
        <v>0</v>
      </c>
      <c r="DY26" s="28">
        <f>('3.Diagnóstico_Oportunidades'!$N47*DB26)</f>
        <v>0</v>
      </c>
      <c r="DZ26" s="28">
        <f>('3.Diagnóstico_Oportunidades'!$N47*DD26)</f>
        <v>0</v>
      </c>
      <c r="EA26" s="28">
        <f>('3.Diagnóstico_Oportunidades'!$N47*DE26)</f>
        <v>0</v>
      </c>
      <c r="EB26" s="28">
        <f>('3.Diagnóstico_Oportunidades'!$N47*DF26)</f>
        <v>0</v>
      </c>
      <c r="EC26" s="28">
        <f>('3.Diagnóstico_Oportunidades'!$N47*DH26)</f>
        <v>0</v>
      </c>
      <c r="ED26" s="28">
        <f>('3.Diagnóstico_Oportunidades'!$N47*DI26)</f>
        <v>0</v>
      </c>
      <c r="EE26" s="28">
        <f>('3.Diagnóstico_Oportunidades'!$N47*1)</f>
        <v>0</v>
      </c>
      <c r="EF26" s="28">
        <f>('3.Diagnóstico_Oportunidades'!$N47*2)</f>
        <v>0</v>
      </c>
      <c r="EG26" s="28">
        <f>('3.Diagnóstico_Oportunidades'!$N47*3)</f>
        <v>0</v>
      </c>
    </row>
    <row r="27" spans="1:137">
      <c r="A27" s="8" t="s">
        <v>122</v>
      </c>
      <c r="B27" s="98">
        <v>2</v>
      </c>
      <c r="C27" s="99">
        <v>3</v>
      </c>
      <c r="D27" s="98">
        <v>2</v>
      </c>
      <c r="E27" s="98">
        <v>3</v>
      </c>
      <c r="F27" s="98">
        <v>2</v>
      </c>
      <c r="G27" s="8" t="s">
        <v>122</v>
      </c>
      <c r="H27" s="27">
        <v>1</v>
      </c>
      <c r="I27" s="27">
        <v>3</v>
      </c>
      <c r="J27" s="27">
        <v>2</v>
      </c>
      <c r="K27" s="27">
        <v>1</v>
      </c>
      <c r="L27">
        <v>2</v>
      </c>
      <c r="M27" s="8" t="s">
        <v>122</v>
      </c>
      <c r="N27" s="27">
        <f t="shared" si="8"/>
        <v>2</v>
      </c>
      <c r="O27" s="27" t="s">
        <v>1065</v>
      </c>
      <c r="P27" s="140">
        <v>1</v>
      </c>
      <c r="Q27" s="27" t="s">
        <v>1065</v>
      </c>
      <c r="R27" s="8" t="s">
        <v>122</v>
      </c>
      <c r="S27">
        <v>1</v>
      </c>
      <c r="T27">
        <v>1</v>
      </c>
      <c r="U27">
        <v>1</v>
      </c>
      <c r="V27">
        <v>1</v>
      </c>
      <c r="W27">
        <v>2</v>
      </c>
      <c r="X27">
        <v>1</v>
      </c>
      <c r="Y27">
        <v>2</v>
      </c>
      <c r="Z27">
        <v>2</v>
      </c>
      <c r="AA27">
        <v>1</v>
      </c>
      <c r="AB27">
        <v>2</v>
      </c>
      <c r="AC27">
        <v>1</v>
      </c>
      <c r="AD27">
        <v>2</v>
      </c>
      <c r="AE27" s="8" t="s">
        <v>122</v>
      </c>
      <c r="AF27">
        <v>1</v>
      </c>
      <c r="AG27" s="21">
        <v>2</v>
      </c>
      <c r="AH27">
        <v>3</v>
      </c>
      <c r="AI27">
        <v>2</v>
      </c>
      <c r="AJ27">
        <v>3</v>
      </c>
      <c r="AK27">
        <v>3</v>
      </c>
      <c r="AL27">
        <v>3</v>
      </c>
      <c r="AM27" s="27">
        <v>2</v>
      </c>
      <c r="AN27">
        <v>1</v>
      </c>
      <c r="AO27" s="27" t="s">
        <v>1065</v>
      </c>
      <c r="AP27">
        <v>3</v>
      </c>
      <c r="AQ27">
        <v>2</v>
      </c>
      <c r="AR27">
        <v>2</v>
      </c>
      <c r="AS27" s="8" t="s">
        <v>122</v>
      </c>
      <c r="AT27" s="27" t="s">
        <v>1065</v>
      </c>
      <c r="AU27" s="27" t="s">
        <v>1065</v>
      </c>
      <c r="AV27" s="27" t="s">
        <v>1065</v>
      </c>
      <c r="AW27" s="27" t="s">
        <v>1065</v>
      </c>
      <c r="AX27" s="27" t="s">
        <v>1065</v>
      </c>
      <c r="AY27" s="27" t="s">
        <v>1065</v>
      </c>
      <c r="AZ27" s="27" t="s">
        <v>1065</v>
      </c>
      <c r="BA27" s="27" t="s">
        <v>1065</v>
      </c>
      <c r="BB27" s="27" t="s">
        <v>1065</v>
      </c>
      <c r="BC27" s="8" t="s">
        <v>122</v>
      </c>
      <c r="BD27" s="14">
        <v>200</v>
      </c>
      <c r="BE27" s="14">
        <f>((SUM('3.Diagnóstico_Oportunidades'!$M$9:$N$11))*10000)/BD27</f>
        <v>0</v>
      </c>
      <c r="BF27" s="14"/>
      <c r="BQ27" s="28">
        <v>144707.63</v>
      </c>
      <c r="BR27" s="8">
        <f>(SUM('3.Diagnóstico_Oportunidades'!$M$21:$N$22)*10000)/BQ27</f>
        <v>0</v>
      </c>
      <c r="BS27" s="28">
        <f t="shared" si="9"/>
        <v>1</v>
      </c>
      <c r="BT27" s="27">
        <f t="shared" si="10"/>
        <v>0</v>
      </c>
      <c r="BU27" s="28">
        <f>IF('3.Diagnóstico_Oportunidades'!BR27=0, 0,SUM(BS27:BT27))</f>
        <v>0</v>
      </c>
      <c r="BW27" s="124" t="s">
        <v>1164</v>
      </c>
      <c r="BX27" s="28">
        <v>5</v>
      </c>
      <c r="BY27" s="28">
        <v>6</v>
      </c>
      <c r="BZ27" s="28">
        <v>5</v>
      </c>
      <c r="CA27" s="149">
        <f>'3.Diagnóstico_Oportunidades'!N48*Criterios!BX27</f>
        <v>0</v>
      </c>
      <c r="CB27" s="149">
        <f>'3.Diagnóstico_Oportunidades'!N48*Criterios!BY27</f>
        <v>0</v>
      </c>
      <c r="CC27" s="149">
        <f>'3.Diagnóstico_Oportunidades'!N48*Criterios!BZ27</f>
        <v>0</v>
      </c>
      <c r="CF27" s="8" t="s">
        <v>197</v>
      </c>
      <c r="CG27" s="120">
        <f>('3.Diagnóstico_Oportunidades'!$M$22)/(BD28/100)</f>
        <v>0</v>
      </c>
      <c r="CH27" s="28">
        <f t="shared" si="1"/>
        <v>1</v>
      </c>
      <c r="CI27" s="27">
        <f t="shared" si="2"/>
        <v>0</v>
      </c>
      <c r="CJ27" s="28">
        <f t="shared" si="3"/>
        <v>0</v>
      </c>
      <c r="CK27" s="28">
        <f>('3.Diagnóstico_Oportunidades'!$M$22*10000/BQ28)</f>
        <v>0</v>
      </c>
      <c r="CL27" s="28">
        <f t="shared" si="4"/>
        <v>1</v>
      </c>
      <c r="CM27" s="27">
        <f t="shared" si="5"/>
        <v>0</v>
      </c>
      <c r="CN27" s="28">
        <f t="shared" si="6"/>
        <v>0</v>
      </c>
      <c r="CO27" s="28">
        <v>16</v>
      </c>
      <c r="CP27" s="28">
        <v>15</v>
      </c>
      <c r="CQ27" s="28">
        <v>16</v>
      </c>
      <c r="CR27" s="27">
        <f>'3.Diagnóstico_Oportunidades'!N48*Criterios!CO27</f>
        <v>0</v>
      </c>
      <c r="CS27" s="27">
        <f>'3.Diagnóstico_Oportunidades'!N48*Criterios!CP27</f>
        <v>0</v>
      </c>
      <c r="CT27" s="27">
        <f>'3.Diagnóstico_Oportunidades'!N48*Criterios!CQ27</f>
        <v>0</v>
      </c>
      <c r="CW27" s="26">
        <v>1</v>
      </c>
      <c r="CX27" s="25">
        <v>3</v>
      </c>
      <c r="CY27" s="27">
        <v>1</v>
      </c>
      <c r="CZ27" s="22">
        <v>1</v>
      </c>
      <c r="DA27" s="27">
        <v>2</v>
      </c>
      <c r="DB27" s="22">
        <v>1</v>
      </c>
      <c r="DC27" s="27">
        <v>2</v>
      </c>
      <c r="DD27" s="22">
        <v>1</v>
      </c>
      <c r="DE27" s="22">
        <v>2</v>
      </c>
      <c r="DF27" s="25">
        <v>3</v>
      </c>
      <c r="DG27" s="27">
        <v>1</v>
      </c>
      <c r="DH27" s="22">
        <v>2</v>
      </c>
      <c r="DI27" s="22">
        <v>1</v>
      </c>
      <c r="DJ27" s="28">
        <f>('3.Diagnóstico_Oportunidades'!$N48*CW27)</f>
        <v>0</v>
      </c>
      <c r="DK27" s="28">
        <f>('3.Diagnóstico_Oportunidades'!$N48*CX27)</f>
        <v>0</v>
      </c>
      <c r="DL27" s="28">
        <f>('3.Diagnóstico_Oportunidades'!$N48*CY27)</f>
        <v>0</v>
      </c>
      <c r="DM27" s="28">
        <f>('3.Diagnóstico_Oportunidades'!$N48*DA27)</f>
        <v>0</v>
      </c>
      <c r="DN27" s="28">
        <f>('3.Diagnóstico_Oportunidades'!$N48*DC27)</f>
        <v>0</v>
      </c>
      <c r="DO27" s="28">
        <f>('3.Diagnóstico_Oportunidades'!$N48*DE27)</f>
        <v>0</v>
      </c>
      <c r="DP27" s="28">
        <f>('3.Diagnóstico_Oportunidades'!$N48*DF27)</f>
        <v>0</v>
      </c>
      <c r="DQ27" s="28">
        <f>('3.Diagnóstico_Oportunidades'!$N48*DG27)</f>
        <v>0</v>
      </c>
      <c r="DR27" s="28">
        <f>('3.Diagnóstico_Oportunidades'!$N48*DI27)</f>
        <v>0</v>
      </c>
      <c r="DS27" s="28">
        <f>('3.Diagnóstico_Oportunidades'!$N48*1)</f>
        <v>0</v>
      </c>
      <c r="DT27" s="28">
        <f>('3.Diagnóstico_Oportunidades'!$N48*2)</f>
        <v>0</v>
      </c>
      <c r="DU27" s="28">
        <f>('3.Diagnóstico_Oportunidades'!$N48*3)</f>
        <v>0</v>
      </c>
      <c r="DV27" s="28">
        <f>('3.Diagnóstico_Oportunidades'!$N48*DW27)</f>
        <v>0</v>
      </c>
      <c r="DW27" s="28">
        <f>('3.Diagnóstico_Oportunidades'!$N48*DX27)</f>
        <v>0</v>
      </c>
      <c r="DX27" s="28">
        <f>('3.Diagnóstico_Oportunidades'!$N48*DZ27)</f>
        <v>0</v>
      </c>
      <c r="DY27" s="28">
        <f>('3.Diagnóstico_Oportunidades'!$N48*DB27)</f>
        <v>0</v>
      </c>
      <c r="DZ27" s="28">
        <f>('3.Diagnóstico_Oportunidades'!$N48*DD27)</f>
        <v>0</v>
      </c>
      <c r="EA27" s="28">
        <f>('3.Diagnóstico_Oportunidades'!$N48*DE27)</f>
        <v>0</v>
      </c>
      <c r="EB27" s="28">
        <f>('3.Diagnóstico_Oportunidades'!$N48*DF27)</f>
        <v>0</v>
      </c>
      <c r="EC27" s="28">
        <f>('3.Diagnóstico_Oportunidades'!$N48*DH27)</f>
        <v>0</v>
      </c>
      <c r="ED27" s="28">
        <f>('3.Diagnóstico_Oportunidades'!$N48*DI27)</f>
        <v>0</v>
      </c>
      <c r="EE27" s="28">
        <f>('3.Diagnóstico_Oportunidades'!$N48*1)</f>
        <v>0</v>
      </c>
      <c r="EF27" s="28">
        <f>('3.Diagnóstico_Oportunidades'!$N48*2)</f>
        <v>0</v>
      </c>
      <c r="EG27" s="28">
        <f>('3.Diagnóstico_Oportunidades'!$N48*3)</f>
        <v>0</v>
      </c>
    </row>
    <row r="28" spans="1:137">
      <c r="A28" s="8" t="s">
        <v>197</v>
      </c>
      <c r="B28" s="98">
        <v>2</v>
      </c>
      <c r="C28" s="99">
        <v>3</v>
      </c>
      <c r="D28" s="98">
        <v>2</v>
      </c>
      <c r="E28" s="98">
        <v>3</v>
      </c>
      <c r="F28" s="98">
        <v>2</v>
      </c>
      <c r="G28" s="8" t="s">
        <v>197</v>
      </c>
      <c r="H28" s="27">
        <v>1</v>
      </c>
      <c r="I28" s="27">
        <v>1</v>
      </c>
      <c r="J28" s="27">
        <v>3</v>
      </c>
      <c r="K28" s="27">
        <v>1</v>
      </c>
      <c r="L28">
        <v>1</v>
      </c>
      <c r="M28" s="8" t="s">
        <v>197</v>
      </c>
      <c r="N28" s="27">
        <f t="shared" si="8"/>
        <v>1</v>
      </c>
      <c r="O28" s="27" t="s">
        <v>1065</v>
      </c>
      <c r="P28" s="140">
        <v>1</v>
      </c>
      <c r="Q28" s="27" t="s">
        <v>1065</v>
      </c>
      <c r="R28" s="8" t="s">
        <v>197</v>
      </c>
      <c r="S28">
        <v>1</v>
      </c>
      <c r="T28">
        <v>1</v>
      </c>
      <c r="U28">
        <v>1</v>
      </c>
      <c r="V28">
        <v>1</v>
      </c>
      <c r="W28">
        <v>2</v>
      </c>
      <c r="X28">
        <v>1</v>
      </c>
      <c r="Y28">
        <v>1</v>
      </c>
      <c r="Z28">
        <v>1</v>
      </c>
      <c r="AA28">
        <v>1</v>
      </c>
      <c r="AB28">
        <v>2</v>
      </c>
      <c r="AC28">
        <v>1</v>
      </c>
      <c r="AD28">
        <v>1</v>
      </c>
      <c r="AE28" s="8" t="s">
        <v>197</v>
      </c>
      <c r="AF28">
        <v>1</v>
      </c>
      <c r="AG28" s="21">
        <v>2</v>
      </c>
      <c r="AH28">
        <v>2</v>
      </c>
      <c r="AI28">
        <v>2</v>
      </c>
      <c r="AJ28">
        <v>1</v>
      </c>
      <c r="AK28">
        <v>3</v>
      </c>
      <c r="AL28">
        <v>3</v>
      </c>
      <c r="AM28" s="27">
        <v>2</v>
      </c>
      <c r="AN28">
        <v>1</v>
      </c>
      <c r="AO28" s="27" t="s">
        <v>1065</v>
      </c>
      <c r="AP28">
        <v>3</v>
      </c>
      <c r="AQ28">
        <v>2</v>
      </c>
      <c r="AR28">
        <v>2</v>
      </c>
      <c r="AS28" s="8" t="s">
        <v>197</v>
      </c>
      <c r="AT28" s="27" t="s">
        <v>1065</v>
      </c>
      <c r="AU28" s="27" t="s">
        <v>1065</v>
      </c>
      <c r="AV28" s="27" t="s">
        <v>1065</v>
      </c>
      <c r="AW28" s="27" t="s">
        <v>1065</v>
      </c>
      <c r="AX28" s="27" t="s">
        <v>1065</v>
      </c>
      <c r="AY28" s="27" t="s">
        <v>1065</v>
      </c>
      <c r="AZ28" s="27" t="s">
        <v>1065</v>
      </c>
      <c r="BA28" s="27" t="s">
        <v>1065</v>
      </c>
      <c r="BB28" s="27" t="s">
        <v>1065</v>
      </c>
      <c r="BC28" s="8" t="s">
        <v>197</v>
      </c>
      <c r="BD28" s="14">
        <v>1456</v>
      </c>
      <c r="BE28" s="14">
        <f>((SUM('3.Diagnóstico_Oportunidades'!$M$9:$N$11))*10000)/BD28</f>
        <v>0</v>
      </c>
      <c r="BF28" s="14"/>
      <c r="BQ28" s="28">
        <v>1139335.3600000001</v>
      </c>
      <c r="BR28" s="8">
        <f>(SUM('3.Diagnóstico_Oportunidades'!$M$21:$N$22)*10000)/BQ28</f>
        <v>0</v>
      </c>
      <c r="BS28" s="28">
        <f t="shared" si="9"/>
        <v>1</v>
      </c>
      <c r="BT28" s="27">
        <f t="shared" si="10"/>
        <v>0</v>
      </c>
      <c r="BU28" s="28">
        <f>IF('3.Diagnóstico_Oportunidades'!BR28=0, 0,SUM(BS28:BT28))</f>
        <v>0</v>
      </c>
      <c r="BW28" s="124" t="s">
        <v>1165</v>
      </c>
      <c r="BX28" s="28">
        <v>8</v>
      </c>
      <c r="BY28" s="28">
        <v>8</v>
      </c>
      <c r="BZ28" s="28">
        <v>8</v>
      </c>
      <c r="CA28" s="149">
        <f>'3.Diagnóstico_Oportunidades'!N49*Criterios!BX28</f>
        <v>0</v>
      </c>
      <c r="CB28" s="149">
        <f>'3.Diagnóstico_Oportunidades'!N49*Criterios!BY28</f>
        <v>0</v>
      </c>
      <c r="CC28" s="149">
        <f>'3.Diagnóstico_Oportunidades'!N49*Criterios!BZ28</f>
        <v>0</v>
      </c>
      <c r="CF28" s="8" t="s">
        <v>7</v>
      </c>
      <c r="CG28" s="120">
        <f>('3.Diagnóstico_Oportunidades'!$M$22)/(BD29/100)</f>
        <v>0</v>
      </c>
      <c r="CH28" s="28">
        <f t="shared" si="1"/>
        <v>1</v>
      </c>
      <c r="CI28" s="27">
        <f t="shared" si="2"/>
        <v>0</v>
      </c>
      <c r="CJ28" s="28">
        <f t="shared" si="3"/>
        <v>0</v>
      </c>
      <c r="CK28" s="28">
        <f>('3.Diagnóstico_Oportunidades'!$M$22*10000/BQ29)</f>
        <v>0</v>
      </c>
      <c r="CL28" s="28">
        <f t="shared" si="4"/>
        <v>1</v>
      </c>
      <c r="CM28" s="27">
        <f t="shared" si="5"/>
        <v>0</v>
      </c>
      <c r="CN28" s="28">
        <f t="shared" si="6"/>
        <v>0</v>
      </c>
      <c r="CO28" s="28">
        <v>19</v>
      </c>
      <c r="CP28" s="28">
        <v>18</v>
      </c>
      <c r="CQ28" s="28">
        <v>19</v>
      </c>
      <c r="CR28" s="27">
        <f>'3.Diagnóstico_Oportunidades'!N49*Criterios!CO28</f>
        <v>0</v>
      </c>
      <c r="CS28" s="27">
        <f>'3.Diagnóstico_Oportunidades'!N49*Criterios!CP28</f>
        <v>0</v>
      </c>
      <c r="CT28" s="27">
        <f>'3.Diagnóstico_Oportunidades'!N49*Criterios!CQ28</f>
        <v>0</v>
      </c>
      <c r="CW28" s="25">
        <v>3</v>
      </c>
      <c r="CX28" s="25">
        <v>3</v>
      </c>
      <c r="CY28" s="27">
        <v>2</v>
      </c>
      <c r="CZ28" s="22">
        <v>1</v>
      </c>
      <c r="DA28" s="27">
        <v>1</v>
      </c>
      <c r="DB28" s="22">
        <v>1</v>
      </c>
      <c r="DC28" s="27">
        <v>1</v>
      </c>
      <c r="DD28" s="22">
        <v>1</v>
      </c>
      <c r="DE28" s="22">
        <v>2</v>
      </c>
      <c r="DF28" s="25">
        <v>2</v>
      </c>
      <c r="DG28" s="27">
        <v>3</v>
      </c>
      <c r="DH28" s="22">
        <v>3</v>
      </c>
      <c r="DI28" s="22">
        <v>2</v>
      </c>
      <c r="DJ28" s="28">
        <f>('3.Diagnóstico_Oportunidades'!$N49*CW28)</f>
        <v>0</v>
      </c>
      <c r="DK28" s="28">
        <f>('3.Diagnóstico_Oportunidades'!$N49*CX28)</f>
        <v>0</v>
      </c>
      <c r="DL28" s="28">
        <f>('3.Diagnóstico_Oportunidades'!$N49*CY28)</f>
        <v>0</v>
      </c>
      <c r="DM28" s="28">
        <f>('3.Diagnóstico_Oportunidades'!$N49*DA28)</f>
        <v>0</v>
      </c>
      <c r="DN28" s="28">
        <f>('3.Diagnóstico_Oportunidades'!$N49*DC28)</f>
        <v>0</v>
      </c>
      <c r="DO28" s="28">
        <f>('3.Diagnóstico_Oportunidades'!$N49*DE28)</f>
        <v>0</v>
      </c>
      <c r="DP28" s="28">
        <f>('3.Diagnóstico_Oportunidades'!$N49*DF28)</f>
        <v>0</v>
      </c>
      <c r="DQ28" s="28">
        <f>('3.Diagnóstico_Oportunidades'!$N49*DG28)</f>
        <v>0</v>
      </c>
      <c r="DR28" s="28">
        <f>('3.Diagnóstico_Oportunidades'!$N49*DI28)</f>
        <v>0</v>
      </c>
      <c r="DS28" s="28">
        <f>('3.Diagnóstico_Oportunidades'!$N49*1)</f>
        <v>0</v>
      </c>
      <c r="DT28" s="28">
        <f>('3.Diagnóstico_Oportunidades'!$N49*2)</f>
        <v>0</v>
      </c>
      <c r="DU28" s="28">
        <f>('3.Diagnóstico_Oportunidades'!$N49*3)</f>
        <v>0</v>
      </c>
      <c r="DV28" s="28">
        <f>('3.Diagnóstico_Oportunidades'!$N49*DW28)</f>
        <v>0</v>
      </c>
      <c r="DW28" s="28">
        <f>('3.Diagnóstico_Oportunidades'!$N49*DX28)</f>
        <v>0</v>
      </c>
      <c r="DX28" s="28">
        <f>('3.Diagnóstico_Oportunidades'!$N49*DZ28)</f>
        <v>0</v>
      </c>
      <c r="DY28" s="28">
        <f>('3.Diagnóstico_Oportunidades'!$N49*DB28)</f>
        <v>0</v>
      </c>
      <c r="DZ28" s="28">
        <f>('3.Diagnóstico_Oportunidades'!$N49*DD28)</f>
        <v>0</v>
      </c>
      <c r="EA28" s="28">
        <f>('3.Diagnóstico_Oportunidades'!$N49*DE28)</f>
        <v>0</v>
      </c>
      <c r="EB28" s="28">
        <f>('3.Diagnóstico_Oportunidades'!$N49*DF28)</f>
        <v>0</v>
      </c>
      <c r="EC28" s="28">
        <f>('3.Diagnóstico_Oportunidades'!$N49*DH28)</f>
        <v>0</v>
      </c>
      <c r="ED28" s="28">
        <f>('3.Diagnóstico_Oportunidades'!$N49*DI28)</f>
        <v>0</v>
      </c>
      <c r="EE28" s="28">
        <f>('3.Diagnóstico_Oportunidades'!$N49*1)</f>
        <v>0</v>
      </c>
      <c r="EF28" s="28">
        <f>('3.Diagnóstico_Oportunidades'!$N49*2)</f>
        <v>0</v>
      </c>
      <c r="EG28" s="28">
        <f>('3.Diagnóstico_Oportunidades'!$N49*3)</f>
        <v>0</v>
      </c>
    </row>
    <row r="29" spans="1:137">
      <c r="A29" s="8" t="s">
        <v>7</v>
      </c>
      <c r="B29" s="98">
        <v>1</v>
      </c>
      <c r="C29" s="99">
        <v>3</v>
      </c>
      <c r="D29" s="98">
        <v>1</v>
      </c>
      <c r="E29" s="98">
        <v>3</v>
      </c>
      <c r="F29" s="98">
        <v>1</v>
      </c>
      <c r="G29" s="8" t="s">
        <v>7</v>
      </c>
      <c r="H29" s="27">
        <v>1</v>
      </c>
      <c r="I29" s="27">
        <v>1</v>
      </c>
      <c r="J29" s="27">
        <v>2</v>
      </c>
      <c r="K29" s="27">
        <v>2</v>
      </c>
      <c r="L29">
        <v>1</v>
      </c>
      <c r="M29" s="8" t="s">
        <v>7</v>
      </c>
      <c r="N29" s="27">
        <f t="shared" si="8"/>
        <v>1</v>
      </c>
      <c r="O29" s="27" t="s">
        <v>1065</v>
      </c>
      <c r="P29" s="140">
        <v>2</v>
      </c>
      <c r="Q29" s="27" t="s">
        <v>1065</v>
      </c>
      <c r="R29" s="8" t="s">
        <v>7</v>
      </c>
      <c r="S29">
        <v>1</v>
      </c>
      <c r="T29">
        <v>1</v>
      </c>
      <c r="U29">
        <v>1</v>
      </c>
      <c r="V29">
        <v>1</v>
      </c>
      <c r="W29">
        <v>1</v>
      </c>
      <c r="X29">
        <v>1</v>
      </c>
      <c r="Y29">
        <v>1</v>
      </c>
      <c r="Z29">
        <v>1</v>
      </c>
      <c r="AA29">
        <v>1</v>
      </c>
      <c r="AB29">
        <v>1</v>
      </c>
      <c r="AC29">
        <v>1</v>
      </c>
      <c r="AD29">
        <v>1</v>
      </c>
      <c r="AE29" s="8" t="s">
        <v>7</v>
      </c>
      <c r="AF29">
        <v>1</v>
      </c>
      <c r="AG29" s="21">
        <v>2</v>
      </c>
      <c r="AH29">
        <v>1</v>
      </c>
      <c r="AI29">
        <v>2</v>
      </c>
      <c r="AJ29">
        <v>3</v>
      </c>
      <c r="AK29">
        <v>3</v>
      </c>
      <c r="AL29">
        <v>3</v>
      </c>
      <c r="AM29" s="27">
        <v>1</v>
      </c>
      <c r="AN29">
        <v>1</v>
      </c>
      <c r="AO29" s="27" t="s">
        <v>1065</v>
      </c>
      <c r="AP29">
        <v>3</v>
      </c>
      <c r="AQ29">
        <v>2</v>
      </c>
      <c r="AR29">
        <v>1</v>
      </c>
      <c r="AS29" s="8" t="s">
        <v>7</v>
      </c>
      <c r="AT29" s="27" t="s">
        <v>1065</v>
      </c>
      <c r="AU29" s="27" t="s">
        <v>1065</v>
      </c>
      <c r="AV29" s="27" t="s">
        <v>1065</v>
      </c>
      <c r="AW29" s="27" t="s">
        <v>1065</v>
      </c>
      <c r="AX29" s="27" t="s">
        <v>1065</v>
      </c>
      <c r="AY29" s="27" t="s">
        <v>1065</v>
      </c>
      <c r="AZ29" s="27" t="s">
        <v>1065</v>
      </c>
      <c r="BA29" s="27" t="s">
        <v>1065</v>
      </c>
      <c r="BB29" s="27" t="s">
        <v>1065</v>
      </c>
      <c r="BC29" s="8" t="s">
        <v>7</v>
      </c>
      <c r="BD29" s="14">
        <v>399</v>
      </c>
      <c r="BE29" s="14">
        <f>((SUM('3.Diagnóstico_Oportunidades'!$M$9:$N$11))*10000)/BD29</f>
        <v>0</v>
      </c>
      <c r="BF29" s="14"/>
      <c r="BQ29" s="28">
        <v>269513.56</v>
      </c>
      <c r="BR29" s="8">
        <f>(SUM('3.Diagnóstico_Oportunidades'!$M$21:$N$22)*10000)/BQ29</f>
        <v>0</v>
      </c>
      <c r="BS29" s="28">
        <f t="shared" si="9"/>
        <v>1</v>
      </c>
      <c r="BT29" s="27">
        <f t="shared" si="10"/>
        <v>0</v>
      </c>
      <c r="BU29" s="28">
        <f>IF('3.Diagnóstico_Oportunidades'!BR29=0, 0,SUM(BS29:BT29))</f>
        <v>0</v>
      </c>
      <c r="BW29" s="124" t="s">
        <v>1094</v>
      </c>
      <c r="BX29" s="28">
        <v>5.25</v>
      </c>
      <c r="BY29" s="28">
        <v>5.5</v>
      </c>
      <c r="BZ29" s="28">
        <v>5.25</v>
      </c>
      <c r="CA29" s="149">
        <f>'3.Diagnóstico_Oportunidades'!N50*Criterios!BX29</f>
        <v>0</v>
      </c>
      <c r="CB29" s="149">
        <f>'3.Diagnóstico_Oportunidades'!N50*Criterios!BY29</f>
        <v>0</v>
      </c>
      <c r="CC29" s="149">
        <f>'3.Diagnóstico_Oportunidades'!N50*Criterios!BZ29</f>
        <v>0</v>
      </c>
      <c r="CF29" s="8" t="s">
        <v>8</v>
      </c>
      <c r="CG29" s="120">
        <f>('3.Diagnóstico_Oportunidades'!$M$22)/(BD30/100)</f>
        <v>0</v>
      </c>
      <c r="CH29" s="28">
        <f t="shared" si="1"/>
        <v>1</v>
      </c>
      <c r="CI29" s="27">
        <f t="shared" si="2"/>
        <v>0</v>
      </c>
      <c r="CJ29" s="28">
        <f t="shared" si="3"/>
        <v>0</v>
      </c>
      <c r="CK29" s="28">
        <f>('3.Diagnóstico_Oportunidades'!$M$22*10000/BQ30)</f>
        <v>0</v>
      </c>
      <c r="CL29" s="28">
        <f t="shared" si="4"/>
        <v>1</v>
      </c>
      <c r="CM29" s="27">
        <f t="shared" si="5"/>
        <v>0</v>
      </c>
      <c r="CN29" s="28">
        <f t="shared" si="6"/>
        <v>0</v>
      </c>
      <c r="CO29" s="28">
        <v>15</v>
      </c>
      <c r="CP29" s="28">
        <v>14.5</v>
      </c>
      <c r="CQ29" s="28">
        <v>15</v>
      </c>
      <c r="CR29" s="27">
        <f>'3.Diagnóstico_Oportunidades'!N50*Criterios!CO29</f>
        <v>0</v>
      </c>
      <c r="CS29" s="27">
        <f>'3.Diagnóstico_Oportunidades'!N50*Criterios!CP29</f>
        <v>0</v>
      </c>
      <c r="CT29" s="27">
        <f>'3.Diagnóstico_Oportunidades'!N50*Criterios!CQ29</f>
        <v>0</v>
      </c>
      <c r="CW29" s="48">
        <v>1</v>
      </c>
      <c r="CX29" s="48">
        <v>2</v>
      </c>
      <c r="CY29" s="48">
        <v>2</v>
      </c>
      <c r="CZ29" s="48">
        <v>1.75</v>
      </c>
      <c r="DA29" s="48">
        <v>2</v>
      </c>
      <c r="DB29" s="48">
        <v>1.75</v>
      </c>
      <c r="DC29" s="48">
        <v>2</v>
      </c>
      <c r="DD29" s="48">
        <v>1.75</v>
      </c>
      <c r="DE29" s="48">
        <v>1.5</v>
      </c>
      <c r="DF29" s="48">
        <v>1.25</v>
      </c>
      <c r="DG29" s="48">
        <v>2</v>
      </c>
      <c r="DH29" s="48">
        <v>2.25</v>
      </c>
      <c r="DI29" s="48">
        <v>1.25</v>
      </c>
      <c r="DJ29" s="28">
        <f>('3.Diagnóstico_Oportunidades'!$N50*CW29)</f>
        <v>0</v>
      </c>
      <c r="DK29" s="28">
        <f>('3.Diagnóstico_Oportunidades'!$N50*CX29)</f>
        <v>0</v>
      </c>
      <c r="DL29" s="28">
        <f>('3.Diagnóstico_Oportunidades'!$N50*CY29)</f>
        <v>0</v>
      </c>
      <c r="DM29" s="28">
        <f>('3.Diagnóstico_Oportunidades'!$N50*DA29)</f>
        <v>0</v>
      </c>
      <c r="DN29" s="28">
        <f>('3.Diagnóstico_Oportunidades'!$N50*DC29)</f>
        <v>0</v>
      </c>
      <c r="DO29" s="28">
        <f>('3.Diagnóstico_Oportunidades'!$N50*DE29)</f>
        <v>0</v>
      </c>
      <c r="DP29" s="28">
        <f>('3.Diagnóstico_Oportunidades'!$N50*DF29)</f>
        <v>0</v>
      </c>
      <c r="DQ29" s="28">
        <f>('3.Diagnóstico_Oportunidades'!$N50*DG29)</f>
        <v>0</v>
      </c>
      <c r="DR29" s="28">
        <f>('3.Diagnóstico_Oportunidades'!$N50*DI29)</f>
        <v>0</v>
      </c>
      <c r="DS29" s="28">
        <f>('3.Diagnóstico_Oportunidades'!$N50*1)</f>
        <v>0</v>
      </c>
      <c r="DT29" s="28">
        <f>('3.Diagnóstico_Oportunidades'!$N50*2)</f>
        <v>0</v>
      </c>
      <c r="DU29" s="28">
        <f>('3.Diagnóstico_Oportunidades'!$N50*3)</f>
        <v>0</v>
      </c>
      <c r="DV29" s="28">
        <f>('3.Diagnóstico_Oportunidades'!$N50*DW29)</f>
        <v>0</v>
      </c>
      <c r="DW29" s="28">
        <f>('3.Diagnóstico_Oportunidades'!$N50*DX29)</f>
        <v>0</v>
      </c>
      <c r="DX29" s="28">
        <f>('3.Diagnóstico_Oportunidades'!$N50*DZ29)</f>
        <v>0</v>
      </c>
      <c r="DY29" s="28">
        <f>('3.Diagnóstico_Oportunidades'!$N50*DB29)</f>
        <v>0</v>
      </c>
      <c r="DZ29" s="28">
        <f>('3.Diagnóstico_Oportunidades'!$N50*DD29)</f>
        <v>0</v>
      </c>
      <c r="EA29" s="28">
        <f>('3.Diagnóstico_Oportunidades'!$N50*DE29)</f>
        <v>0</v>
      </c>
      <c r="EB29" s="28">
        <f>('3.Diagnóstico_Oportunidades'!$N50*DF29)</f>
        <v>0</v>
      </c>
      <c r="EC29" s="28">
        <f>('3.Diagnóstico_Oportunidades'!$N50*DH29)</f>
        <v>0</v>
      </c>
      <c r="ED29" s="28">
        <f>('3.Diagnóstico_Oportunidades'!$N50*DI29)</f>
        <v>0</v>
      </c>
      <c r="EE29" s="28">
        <f>('3.Diagnóstico_Oportunidades'!$N50*1)</f>
        <v>0</v>
      </c>
      <c r="EF29" s="28">
        <f>('3.Diagnóstico_Oportunidades'!$N50*2)</f>
        <v>0</v>
      </c>
      <c r="EG29" s="28">
        <f>('3.Diagnóstico_Oportunidades'!$N50*3)</f>
        <v>0</v>
      </c>
    </row>
    <row r="30" spans="1:137">
      <c r="A30" s="8" t="s">
        <v>8</v>
      </c>
      <c r="B30" s="98">
        <v>1</v>
      </c>
      <c r="C30" s="99">
        <v>3</v>
      </c>
      <c r="D30" s="98">
        <v>1</v>
      </c>
      <c r="E30" s="98">
        <v>3</v>
      </c>
      <c r="F30" s="98">
        <v>1</v>
      </c>
      <c r="G30" s="8" t="s">
        <v>8</v>
      </c>
      <c r="H30" s="27">
        <v>1</v>
      </c>
      <c r="I30" s="27">
        <v>2</v>
      </c>
      <c r="J30" s="27">
        <v>2</v>
      </c>
      <c r="K30" s="27">
        <v>2</v>
      </c>
      <c r="L30">
        <v>2</v>
      </c>
      <c r="M30" s="8" t="s">
        <v>8</v>
      </c>
      <c r="N30" s="27">
        <f t="shared" si="8"/>
        <v>2</v>
      </c>
      <c r="O30" s="27" t="s">
        <v>1065</v>
      </c>
      <c r="P30" s="140">
        <v>2</v>
      </c>
      <c r="Q30" s="27" t="s">
        <v>1065</v>
      </c>
      <c r="R30" s="8" t="s">
        <v>8</v>
      </c>
      <c r="S30">
        <v>2</v>
      </c>
      <c r="T30">
        <v>1</v>
      </c>
      <c r="U30">
        <v>2</v>
      </c>
      <c r="V30">
        <v>1</v>
      </c>
      <c r="W30">
        <v>2</v>
      </c>
      <c r="X30">
        <v>2</v>
      </c>
      <c r="Y30">
        <v>2</v>
      </c>
      <c r="Z30">
        <v>2</v>
      </c>
      <c r="AA30">
        <v>2</v>
      </c>
      <c r="AB30">
        <v>2</v>
      </c>
      <c r="AC30">
        <v>1</v>
      </c>
      <c r="AD30">
        <v>2</v>
      </c>
      <c r="AE30" s="8" t="s">
        <v>8</v>
      </c>
      <c r="AF30">
        <v>1</v>
      </c>
      <c r="AG30" s="21">
        <v>2</v>
      </c>
      <c r="AH30">
        <v>3</v>
      </c>
      <c r="AI30">
        <v>2</v>
      </c>
      <c r="AJ30">
        <v>1</v>
      </c>
      <c r="AK30">
        <v>3</v>
      </c>
      <c r="AL30">
        <v>3</v>
      </c>
      <c r="AM30" s="27">
        <v>2</v>
      </c>
      <c r="AN30">
        <v>1</v>
      </c>
      <c r="AO30" s="27" t="s">
        <v>1065</v>
      </c>
      <c r="AP30">
        <v>3</v>
      </c>
      <c r="AQ30">
        <v>2</v>
      </c>
      <c r="AR30">
        <v>1</v>
      </c>
      <c r="AS30" s="8" t="s">
        <v>8</v>
      </c>
      <c r="AT30" s="27" t="s">
        <v>1065</v>
      </c>
      <c r="AU30" s="27" t="s">
        <v>1065</v>
      </c>
      <c r="AV30" s="27" t="s">
        <v>1065</v>
      </c>
      <c r="AW30" s="27" t="s">
        <v>1065</v>
      </c>
      <c r="AX30" s="27" t="s">
        <v>1065</v>
      </c>
      <c r="AY30" s="27" t="s">
        <v>1065</v>
      </c>
      <c r="AZ30" s="27" t="s">
        <v>1065</v>
      </c>
      <c r="BA30" s="27" t="s">
        <v>1065</v>
      </c>
      <c r="BB30" s="27" t="s">
        <v>1065</v>
      </c>
      <c r="BC30" s="8" t="s">
        <v>8</v>
      </c>
      <c r="BD30" s="14">
        <v>1271</v>
      </c>
      <c r="BE30" s="14">
        <f>((SUM('3.Diagnóstico_Oportunidades'!$M$9:$N$11))*10000)/BD30</f>
        <v>0</v>
      </c>
      <c r="BF30" s="14"/>
      <c r="BQ30" s="28">
        <v>275801.17</v>
      </c>
      <c r="BR30" s="8">
        <f>(SUM('3.Diagnóstico_Oportunidades'!$M$21:$N$22)*10000)/BQ30</f>
        <v>0</v>
      </c>
      <c r="BS30" s="28">
        <f t="shared" si="9"/>
        <v>1</v>
      </c>
      <c r="BT30" s="27">
        <f t="shared" si="10"/>
        <v>0</v>
      </c>
      <c r="BU30" s="28">
        <f>IF('3.Diagnóstico_Oportunidades'!BR30=0, 0,SUM(BS30:BT30))</f>
        <v>0</v>
      </c>
      <c r="BW30" s="124" t="s">
        <v>282</v>
      </c>
      <c r="BX30" s="28">
        <v>5</v>
      </c>
      <c r="BY30" s="28">
        <v>5</v>
      </c>
      <c r="BZ30" s="28">
        <v>5</v>
      </c>
      <c r="CA30" s="149">
        <f>'3.Diagnóstico_Oportunidades'!N51*Criterios!BX30</f>
        <v>0</v>
      </c>
      <c r="CB30" s="149">
        <f>'3.Diagnóstico_Oportunidades'!N51*Criterios!BY30</f>
        <v>0</v>
      </c>
      <c r="CC30" s="149">
        <f>'3.Diagnóstico_Oportunidades'!N51*Criterios!BZ30</f>
        <v>0</v>
      </c>
      <c r="CF30" s="8" t="s">
        <v>123</v>
      </c>
      <c r="CG30" s="120">
        <f>('3.Diagnóstico_Oportunidades'!$M$22)/(BD31/100)</f>
        <v>0</v>
      </c>
      <c r="CH30" s="28">
        <f t="shared" si="1"/>
        <v>1</v>
      </c>
      <c r="CI30" s="27">
        <f t="shared" si="2"/>
        <v>0</v>
      </c>
      <c r="CJ30" s="28">
        <f t="shared" si="3"/>
        <v>0</v>
      </c>
      <c r="CK30" s="28">
        <f>('3.Diagnóstico_Oportunidades'!$M$22*10000/BQ31)</f>
        <v>0</v>
      </c>
      <c r="CL30" s="28">
        <f t="shared" si="4"/>
        <v>1</v>
      </c>
      <c r="CM30" s="27">
        <f t="shared" si="5"/>
        <v>0</v>
      </c>
      <c r="CN30" s="28">
        <f t="shared" si="6"/>
        <v>0</v>
      </c>
      <c r="CO30" s="28">
        <v>15</v>
      </c>
      <c r="CP30" s="28">
        <v>15</v>
      </c>
      <c r="CQ30" s="28">
        <v>15</v>
      </c>
      <c r="CR30" s="27">
        <f>'3.Diagnóstico_Oportunidades'!N51*Criterios!CO30</f>
        <v>0</v>
      </c>
      <c r="CS30" s="27">
        <f>'3.Diagnóstico_Oportunidades'!N51*Criterios!CP30</f>
        <v>0</v>
      </c>
      <c r="CT30" s="27">
        <f>'3.Diagnóstico_Oportunidades'!N51*Criterios!CQ30</f>
        <v>0</v>
      </c>
      <c r="CW30" s="26">
        <v>1</v>
      </c>
      <c r="CX30" s="27">
        <v>2</v>
      </c>
      <c r="CY30" s="22">
        <v>2</v>
      </c>
      <c r="CZ30" s="22">
        <v>2</v>
      </c>
      <c r="DA30" s="22">
        <v>2</v>
      </c>
      <c r="DB30" s="22">
        <v>2</v>
      </c>
      <c r="DC30" s="22">
        <v>2</v>
      </c>
      <c r="DD30" s="22">
        <v>2</v>
      </c>
      <c r="DE30" s="22">
        <v>1</v>
      </c>
      <c r="DF30" s="22">
        <v>2</v>
      </c>
      <c r="DG30" s="22">
        <v>2</v>
      </c>
      <c r="DH30" s="22">
        <v>2</v>
      </c>
      <c r="DI30" s="22">
        <v>1</v>
      </c>
      <c r="DJ30" s="28">
        <f>('3.Diagnóstico_Oportunidades'!$N51*CW30)</f>
        <v>0</v>
      </c>
      <c r="DK30" s="28">
        <f>('3.Diagnóstico_Oportunidades'!$N51*CX30)</f>
        <v>0</v>
      </c>
      <c r="DL30" s="28">
        <f>('3.Diagnóstico_Oportunidades'!$N51*CY30)</f>
        <v>0</v>
      </c>
      <c r="DM30" s="28">
        <f>('3.Diagnóstico_Oportunidades'!$N51*DA30)</f>
        <v>0</v>
      </c>
      <c r="DN30" s="28">
        <f>('3.Diagnóstico_Oportunidades'!$N51*DC30)</f>
        <v>0</v>
      </c>
      <c r="DO30" s="28">
        <f>('3.Diagnóstico_Oportunidades'!$N51*DE30)</f>
        <v>0</v>
      </c>
      <c r="DP30" s="28">
        <f>('3.Diagnóstico_Oportunidades'!$N51*DF30)</f>
        <v>0</v>
      </c>
      <c r="DQ30" s="28">
        <f>('3.Diagnóstico_Oportunidades'!$N51*DG30)</f>
        <v>0</v>
      </c>
      <c r="DR30" s="28">
        <f>('3.Diagnóstico_Oportunidades'!$N51*DI30)</f>
        <v>0</v>
      </c>
      <c r="DS30" s="28">
        <f>('3.Diagnóstico_Oportunidades'!$N51*1)</f>
        <v>0</v>
      </c>
      <c r="DT30" s="28">
        <f>('3.Diagnóstico_Oportunidades'!$N51*2)</f>
        <v>0</v>
      </c>
      <c r="DU30" s="28">
        <f>('3.Diagnóstico_Oportunidades'!$N51*3)</f>
        <v>0</v>
      </c>
      <c r="DV30" s="28">
        <f>('3.Diagnóstico_Oportunidades'!$N51*DW30)</f>
        <v>0</v>
      </c>
      <c r="DW30" s="28">
        <f>('3.Diagnóstico_Oportunidades'!$N51*DX30)</f>
        <v>0</v>
      </c>
      <c r="DX30" s="28">
        <f>('3.Diagnóstico_Oportunidades'!$N51*DZ30)</f>
        <v>0</v>
      </c>
      <c r="DY30" s="28">
        <f>('3.Diagnóstico_Oportunidades'!$N51*DB30)</f>
        <v>0</v>
      </c>
      <c r="DZ30" s="28">
        <f>('3.Diagnóstico_Oportunidades'!$N51*DD30)</f>
        <v>0</v>
      </c>
      <c r="EA30" s="28">
        <f>('3.Diagnóstico_Oportunidades'!$N51*DE30)</f>
        <v>0</v>
      </c>
      <c r="EB30" s="28">
        <f>('3.Diagnóstico_Oportunidades'!$N51*DF30)</f>
        <v>0</v>
      </c>
      <c r="EC30" s="28">
        <f>('3.Diagnóstico_Oportunidades'!$N51*DH30)</f>
        <v>0</v>
      </c>
      <c r="ED30" s="28">
        <f>('3.Diagnóstico_Oportunidades'!$N51*DI30)</f>
        <v>0</v>
      </c>
      <c r="EE30" s="28">
        <f>('3.Diagnóstico_Oportunidades'!$N51*1)</f>
        <v>0</v>
      </c>
      <c r="EF30" s="28">
        <f>('3.Diagnóstico_Oportunidades'!$N51*2)</f>
        <v>0</v>
      </c>
      <c r="EG30" s="28">
        <f>('3.Diagnóstico_Oportunidades'!$N51*3)</f>
        <v>0</v>
      </c>
    </row>
    <row r="31" spans="1:137">
      <c r="A31" s="8" t="s">
        <v>123</v>
      </c>
      <c r="B31" s="98">
        <v>2</v>
      </c>
      <c r="C31" s="99">
        <v>3</v>
      </c>
      <c r="D31" s="98">
        <v>2</v>
      </c>
      <c r="E31" s="98">
        <v>3</v>
      </c>
      <c r="F31" s="98">
        <v>2</v>
      </c>
      <c r="G31" s="8" t="s">
        <v>123</v>
      </c>
      <c r="H31" s="27">
        <v>1</v>
      </c>
      <c r="I31" s="27">
        <v>1</v>
      </c>
      <c r="J31" s="27">
        <v>2</v>
      </c>
      <c r="K31" s="27">
        <v>1</v>
      </c>
      <c r="L31">
        <v>2</v>
      </c>
      <c r="M31" s="8" t="s">
        <v>123</v>
      </c>
      <c r="N31" s="27">
        <f t="shared" si="8"/>
        <v>2</v>
      </c>
      <c r="O31" s="27" t="s">
        <v>1065</v>
      </c>
      <c r="P31" s="140">
        <v>1</v>
      </c>
      <c r="Q31" s="27" t="s">
        <v>1065</v>
      </c>
      <c r="R31" s="8" t="s">
        <v>123</v>
      </c>
      <c r="S31">
        <v>1</v>
      </c>
      <c r="T31">
        <v>1</v>
      </c>
      <c r="U31">
        <v>1</v>
      </c>
      <c r="V31">
        <v>1</v>
      </c>
      <c r="W31">
        <v>2</v>
      </c>
      <c r="X31">
        <v>1</v>
      </c>
      <c r="Y31">
        <v>2</v>
      </c>
      <c r="Z31">
        <v>2</v>
      </c>
      <c r="AA31">
        <v>1</v>
      </c>
      <c r="AB31">
        <v>2</v>
      </c>
      <c r="AC31">
        <v>1</v>
      </c>
      <c r="AD31">
        <v>2</v>
      </c>
      <c r="AE31" s="8" t="s">
        <v>123</v>
      </c>
      <c r="AF31">
        <v>1</v>
      </c>
      <c r="AG31" s="21">
        <v>2</v>
      </c>
      <c r="AH31">
        <v>3</v>
      </c>
      <c r="AI31">
        <v>2</v>
      </c>
      <c r="AJ31">
        <v>1</v>
      </c>
      <c r="AK31">
        <v>3</v>
      </c>
      <c r="AL31">
        <v>3</v>
      </c>
      <c r="AM31" s="27">
        <v>2</v>
      </c>
      <c r="AN31">
        <v>1</v>
      </c>
      <c r="AO31" s="27" t="s">
        <v>1065</v>
      </c>
      <c r="AP31">
        <v>3</v>
      </c>
      <c r="AQ31">
        <v>2</v>
      </c>
      <c r="AR31">
        <v>3</v>
      </c>
      <c r="AS31" s="8" t="s">
        <v>123</v>
      </c>
      <c r="AT31" s="27" t="s">
        <v>1065</v>
      </c>
      <c r="AU31" s="27" t="s">
        <v>1065</v>
      </c>
      <c r="AV31" s="27" t="s">
        <v>1065</v>
      </c>
      <c r="AW31" s="27" t="s">
        <v>1065</v>
      </c>
      <c r="AX31" s="27" t="s">
        <v>1065</v>
      </c>
      <c r="AY31" s="27" t="s">
        <v>1065</v>
      </c>
      <c r="AZ31" s="27" t="s">
        <v>1065</v>
      </c>
      <c r="BA31" s="27" t="s">
        <v>1065</v>
      </c>
      <c r="BB31" s="27" t="s">
        <v>1065</v>
      </c>
      <c r="BC31" s="8" t="s">
        <v>123</v>
      </c>
      <c r="BD31" s="14">
        <v>7108</v>
      </c>
      <c r="BE31" s="14">
        <f>((SUM('3.Diagnóstico_Oportunidades'!$M$9:$N$11))*10000)/BD31</f>
        <v>0</v>
      </c>
      <c r="BF31" s="14"/>
      <c r="BQ31" s="28">
        <v>1352842.07</v>
      </c>
      <c r="BR31" s="8">
        <f>(SUM('3.Diagnóstico_Oportunidades'!$M$21:$N$22)*10000)/BQ31</f>
        <v>0</v>
      </c>
      <c r="BS31" s="28">
        <f t="shared" si="9"/>
        <v>1</v>
      </c>
      <c r="BT31" s="27">
        <f t="shared" si="10"/>
        <v>0</v>
      </c>
      <c r="BU31" s="28">
        <f>IF('3.Diagnóstico_Oportunidades'!BR31=0, 0,SUM(BS31:BT31))</f>
        <v>0</v>
      </c>
      <c r="BW31" s="124" t="s">
        <v>237</v>
      </c>
      <c r="BX31" s="28">
        <v>5</v>
      </c>
      <c r="BY31" s="28">
        <v>6</v>
      </c>
      <c r="BZ31" s="28">
        <v>5</v>
      </c>
      <c r="CA31" s="149">
        <f>'3.Diagnóstico_Oportunidades'!N52*Criterios!BX31</f>
        <v>0</v>
      </c>
      <c r="CB31" s="149">
        <f>'3.Diagnóstico_Oportunidades'!N52*Criterios!BY31</f>
        <v>0</v>
      </c>
      <c r="CC31" s="149">
        <f>'3.Diagnóstico_Oportunidades'!N52*Criterios!BZ31</f>
        <v>0</v>
      </c>
      <c r="CF31" s="8" t="s">
        <v>198</v>
      </c>
      <c r="CG31" s="120">
        <f>('3.Diagnóstico_Oportunidades'!$M$22)/(BD32/100)</f>
        <v>0</v>
      </c>
      <c r="CH31" s="28">
        <f t="shared" si="1"/>
        <v>1</v>
      </c>
      <c r="CI31" s="27">
        <f t="shared" si="2"/>
        <v>0</v>
      </c>
      <c r="CJ31" s="28">
        <f t="shared" si="3"/>
        <v>0</v>
      </c>
      <c r="CK31" s="28">
        <f>('3.Diagnóstico_Oportunidades'!$M$22*10000/BQ32)</f>
        <v>0</v>
      </c>
      <c r="CL31" s="28">
        <f t="shared" si="4"/>
        <v>1</v>
      </c>
      <c r="CM31" s="27">
        <f t="shared" si="5"/>
        <v>0</v>
      </c>
      <c r="CN31" s="28">
        <f t="shared" si="6"/>
        <v>0</v>
      </c>
      <c r="CO31" s="28">
        <v>17</v>
      </c>
      <c r="CP31" s="28">
        <v>15</v>
      </c>
      <c r="CQ31" s="28">
        <v>17</v>
      </c>
      <c r="CR31" s="27">
        <f>'3.Diagnóstico_Oportunidades'!N52*Criterios!CO31</f>
        <v>0</v>
      </c>
      <c r="CS31" s="27">
        <f>'3.Diagnóstico_Oportunidades'!N52*Criterios!CP31</f>
        <v>0</v>
      </c>
      <c r="CT31" s="27">
        <f>'3.Diagnóstico_Oportunidades'!N52*Criterios!CQ31</f>
        <v>0</v>
      </c>
      <c r="CW31" s="26">
        <v>1</v>
      </c>
      <c r="CX31" s="26">
        <v>2</v>
      </c>
      <c r="CY31" s="27">
        <v>2</v>
      </c>
      <c r="CZ31" s="22">
        <v>1</v>
      </c>
      <c r="DA31" s="27">
        <v>3</v>
      </c>
      <c r="DB31" s="22">
        <v>2</v>
      </c>
      <c r="DC31" s="27">
        <v>3</v>
      </c>
      <c r="DD31" s="22">
        <v>2</v>
      </c>
      <c r="DE31" s="22">
        <v>2</v>
      </c>
      <c r="DF31" s="26">
        <v>1</v>
      </c>
      <c r="DG31" s="27">
        <v>2</v>
      </c>
      <c r="DH31" s="22">
        <v>3</v>
      </c>
      <c r="DI31" s="22">
        <v>1</v>
      </c>
      <c r="DJ31" s="28">
        <f>('3.Diagnóstico_Oportunidades'!$N52*CW31)</f>
        <v>0</v>
      </c>
      <c r="DK31" s="28">
        <f>('3.Diagnóstico_Oportunidades'!$N52*CX31)</f>
        <v>0</v>
      </c>
      <c r="DL31" s="28">
        <f>('3.Diagnóstico_Oportunidades'!$N52*CY31)</f>
        <v>0</v>
      </c>
      <c r="DM31" s="28">
        <f>('3.Diagnóstico_Oportunidades'!$N52*DA31)</f>
        <v>0</v>
      </c>
      <c r="DN31" s="28">
        <f>('3.Diagnóstico_Oportunidades'!$N52*DC31)</f>
        <v>0</v>
      </c>
      <c r="DO31" s="28">
        <f>('3.Diagnóstico_Oportunidades'!$N52*DE31)</f>
        <v>0</v>
      </c>
      <c r="DP31" s="28">
        <f>('3.Diagnóstico_Oportunidades'!$N52*DF31)</f>
        <v>0</v>
      </c>
      <c r="DQ31" s="28">
        <f>('3.Diagnóstico_Oportunidades'!$N52*DG31)</f>
        <v>0</v>
      </c>
      <c r="DR31" s="28">
        <f>('3.Diagnóstico_Oportunidades'!$N52*DI31)</f>
        <v>0</v>
      </c>
      <c r="DS31" s="28">
        <f>('3.Diagnóstico_Oportunidades'!$N52*1)</f>
        <v>0</v>
      </c>
      <c r="DT31" s="28">
        <f>('3.Diagnóstico_Oportunidades'!$N52*2)</f>
        <v>0</v>
      </c>
      <c r="DU31" s="28">
        <f>('3.Diagnóstico_Oportunidades'!$N52*3)</f>
        <v>0</v>
      </c>
      <c r="DV31" s="28">
        <f>('3.Diagnóstico_Oportunidades'!$N52*DW31)</f>
        <v>0</v>
      </c>
      <c r="DW31" s="28">
        <f>('3.Diagnóstico_Oportunidades'!$N52*DX31)</f>
        <v>0</v>
      </c>
      <c r="DX31" s="28">
        <f>('3.Diagnóstico_Oportunidades'!$N52*DZ31)</f>
        <v>0</v>
      </c>
      <c r="DY31" s="28">
        <f>('3.Diagnóstico_Oportunidades'!$N52*DB31)</f>
        <v>0</v>
      </c>
      <c r="DZ31" s="28">
        <f>('3.Diagnóstico_Oportunidades'!$N52*DD31)</f>
        <v>0</v>
      </c>
      <c r="EA31" s="28">
        <f>('3.Diagnóstico_Oportunidades'!$N52*DE31)</f>
        <v>0</v>
      </c>
      <c r="EB31" s="28">
        <f>('3.Diagnóstico_Oportunidades'!$N52*DF31)</f>
        <v>0</v>
      </c>
      <c r="EC31" s="28">
        <f>('3.Diagnóstico_Oportunidades'!$N52*DH31)</f>
        <v>0</v>
      </c>
      <c r="ED31" s="28">
        <f>('3.Diagnóstico_Oportunidades'!$N52*DI31)</f>
        <v>0</v>
      </c>
      <c r="EE31" s="28">
        <f>('3.Diagnóstico_Oportunidades'!$N52*1)</f>
        <v>0</v>
      </c>
      <c r="EF31" s="28">
        <f>('3.Diagnóstico_Oportunidades'!$N52*2)</f>
        <v>0</v>
      </c>
      <c r="EG31" s="28">
        <f>('3.Diagnóstico_Oportunidades'!$N52*3)</f>
        <v>0</v>
      </c>
    </row>
    <row r="32" spans="1:137">
      <c r="A32" s="8" t="s">
        <v>198</v>
      </c>
      <c r="B32" s="98">
        <v>1</v>
      </c>
      <c r="C32" s="99">
        <v>2</v>
      </c>
      <c r="D32" s="98">
        <v>1</v>
      </c>
      <c r="E32" s="98">
        <v>1</v>
      </c>
      <c r="F32" s="98">
        <v>1</v>
      </c>
      <c r="G32" s="8" t="s">
        <v>198</v>
      </c>
      <c r="H32" s="27">
        <v>1</v>
      </c>
      <c r="I32" s="27">
        <v>3</v>
      </c>
      <c r="J32" s="27">
        <v>3</v>
      </c>
      <c r="K32" s="27">
        <v>1</v>
      </c>
      <c r="L32">
        <v>1</v>
      </c>
      <c r="M32" s="8" t="s">
        <v>198</v>
      </c>
      <c r="N32" s="27">
        <f t="shared" si="8"/>
        <v>1</v>
      </c>
      <c r="O32" s="27" t="s">
        <v>1065</v>
      </c>
      <c r="P32" s="140">
        <v>1</v>
      </c>
      <c r="Q32" s="27" t="s">
        <v>1065</v>
      </c>
      <c r="R32" s="8" t="s">
        <v>198</v>
      </c>
      <c r="S32">
        <v>1</v>
      </c>
      <c r="T32">
        <v>1</v>
      </c>
      <c r="U32">
        <v>1</v>
      </c>
      <c r="V32">
        <v>1</v>
      </c>
      <c r="W32">
        <v>1</v>
      </c>
      <c r="X32">
        <v>1</v>
      </c>
      <c r="Y32">
        <v>1</v>
      </c>
      <c r="Z32">
        <v>1</v>
      </c>
      <c r="AA32">
        <v>1</v>
      </c>
      <c r="AB32">
        <v>1</v>
      </c>
      <c r="AC32">
        <v>1</v>
      </c>
      <c r="AD32">
        <v>1</v>
      </c>
      <c r="AE32" s="8" t="s">
        <v>198</v>
      </c>
      <c r="AF32">
        <v>3</v>
      </c>
      <c r="AG32" s="21">
        <v>1</v>
      </c>
      <c r="AH32">
        <v>1</v>
      </c>
      <c r="AI32">
        <v>1</v>
      </c>
      <c r="AJ32">
        <v>1</v>
      </c>
      <c r="AK32">
        <v>2</v>
      </c>
      <c r="AL32">
        <v>1</v>
      </c>
      <c r="AM32" s="27">
        <v>1</v>
      </c>
      <c r="AN32">
        <v>1</v>
      </c>
      <c r="AO32" s="27" t="s">
        <v>1065</v>
      </c>
      <c r="AP32">
        <v>1</v>
      </c>
      <c r="AQ32">
        <v>1</v>
      </c>
      <c r="AR32">
        <v>1</v>
      </c>
      <c r="AS32" s="8" t="s">
        <v>198</v>
      </c>
      <c r="AT32" s="27" t="s">
        <v>1065</v>
      </c>
      <c r="AU32" s="27" t="s">
        <v>1065</v>
      </c>
      <c r="AV32" s="27" t="s">
        <v>1065</v>
      </c>
      <c r="AW32" s="27" t="s">
        <v>1065</v>
      </c>
      <c r="AX32" s="27" t="s">
        <v>1065</v>
      </c>
      <c r="AY32" s="27" t="s">
        <v>1065</v>
      </c>
      <c r="AZ32" s="27" t="s">
        <v>1065</v>
      </c>
      <c r="BA32" s="27" t="s">
        <v>1065</v>
      </c>
      <c r="BB32" s="27" t="s">
        <v>1065</v>
      </c>
      <c r="BC32" s="8" t="s">
        <v>198</v>
      </c>
      <c r="BD32" s="14">
        <v>231</v>
      </c>
      <c r="BE32" s="14">
        <f>((SUM('3.Diagnóstico_Oportunidades'!$M$9:$N$11))*10000)/BD32</f>
        <v>0</v>
      </c>
      <c r="BF32" s="14"/>
      <c r="BQ32" s="28">
        <v>1546459.41</v>
      </c>
      <c r="BR32" s="8">
        <f>(SUM('3.Diagnóstico_Oportunidades'!$M$21:$N$22)*10000)/BQ32</f>
        <v>0</v>
      </c>
      <c r="BS32" s="28">
        <f t="shared" si="9"/>
        <v>1</v>
      </c>
      <c r="BT32" s="27">
        <f t="shared" si="10"/>
        <v>0</v>
      </c>
      <c r="BU32" s="28">
        <f>IF('3.Diagnóstico_Oportunidades'!BR32=0, 0,SUM(BS32:BT32))</f>
        <v>0</v>
      </c>
      <c r="BW32" s="124" t="s">
        <v>1095</v>
      </c>
      <c r="BX32" s="28">
        <v>5</v>
      </c>
      <c r="BY32" s="28">
        <v>5</v>
      </c>
      <c r="BZ32" s="28">
        <v>5</v>
      </c>
      <c r="CA32" s="149">
        <f>'3.Diagnóstico_Oportunidades'!N53*Criterios!BX32</f>
        <v>0</v>
      </c>
      <c r="CB32" s="149">
        <f>'3.Diagnóstico_Oportunidades'!N53*Criterios!BY32</f>
        <v>0</v>
      </c>
      <c r="CC32" s="149">
        <f>'3.Diagnóstico_Oportunidades'!N53*Criterios!BZ32</f>
        <v>0</v>
      </c>
      <c r="CF32" s="8" t="s">
        <v>199</v>
      </c>
      <c r="CG32" s="120">
        <f>('3.Diagnóstico_Oportunidades'!$M$22)/(BD33/100)</f>
        <v>0</v>
      </c>
      <c r="CH32" s="28">
        <f t="shared" si="1"/>
        <v>1</v>
      </c>
      <c r="CI32" s="27">
        <f t="shared" si="2"/>
        <v>0</v>
      </c>
      <c r="CJ32" s="28">
        <f t="shared" si="3"/>
        <v>0</v>
      </c>
      <c r="CK32" s="28">
        <f>('3.Diagnóstico_Oportunidades'!$M$22*10000/BQ33)</f>
        <v>0</v>
      </c>
      <c r="CL32" s="28">
        <f t="shared" si="4"/>
        <v>1</v>
      </c>
      <c r="CM32" s="27">
        <f t="shared" si="5"/>
        <v>0</v>
      </c>
      <c r="CN32" s="28">
        <f t="shared" si="6"/>
        <v>0</v>
      </c>
      <c r="CO32" s="28">
        <v>13</v>
      </c>
      <c r="CP32" s="28">
        <v>13</v>
      </c>
      <c r="CQ32" s="28">
        <v>13</v>
      </c>
      <c r="CR32" s="27">
        <f>'3.Diagnóstico_Oportunidades'!N53*Criterios!CO32</f>
        <v>0</v>
      </c>
      <c r="CS32" s="27">
        <f>'3.Diagnóstico_Oportunidades'!N53*Criterios!CP32</f>
        <v>0</v>
      </c>
      <c r="CT32" s="27">
        <f>'3.Diagnóstico_Oportunidades'!N53*Criterios!CQ32</f>
        <v>0</v>
      </c>
      <c r="CW32" s="26">
        <v>1</v>
      </c>
      <c r="CX32" s="27">
        <v>2</v>
      </c>
      <c r="CY32" s="27">
        <v>2</v>
      </c>
      <c r="CZ32" s="22">
        <v>2</v>
      </c>
      <c r="DA32" s="27">
        <v>1</v>
      </c>
      <c r="DB32" s="22">
        <v>1</v>
      </c>
      <c r="DC32" s="27">
        <v>1</v>
      </c>
      <c r="DD32" s="22">
        <v>1</v>
      </c>
      <c r="DE32" s="22">
        <v>2</v>
      </c>
      <c r="DF32" s="26">
        <v>1</v>
      </c>
      <c r="DG32" s="27">
        <v>2</v>
      </c>
      <c r="DH32" s="22">
        <v>2</v>
      </c>
      <c r="DI32" s="22">
        <v>1</v>
      </c>
      <c r="DJ32" s="28">
        <f>('3.Diagnóstico_Oportunidades'!$N53*CW32)</f>
        <v>0</v>
      </c>
      <c r="DK32" s="28">
        <f>('3.Diagnóstico_Oportunidades'!$N53*CX32)</f>
        <v>0</v>
      </c>
      <c r="DL32" s="28">
        <f>('3.Diagnóstico_Oportunidades'!$N53*CY32)</f>
        <v>0</v>
      </c>
      <c r="DM32" s="28">
        <f>('3.Diagnóstico_Oportunidades'!$N53*DA32)</f>
        <v>0</v>
      </c>
      <c r="DN32" s="28">
        <f>('3.Diagnóstico_Oportunidades'!$N53*DC32)</f>
        <v>0</v>
      </c>
      <c r="DO32" s="28">
        <f>('3.Diagnóstico_Oportunidades'!$N53*DE32)</f>
        <v>0</v>
      </c>
      <c r="DP32" s="28">
        <f>('3.Diagnóstico_Oportunidades'!$N53*DF32)</f>
        <v>0</v>
      </c>
      <c r="DQ32" s="28">
        <f>('3.Diagnóstico_Oportunidades'!$N53*DG32)</f>
        <v>0</v>
      </c>
      <c r="DR32" s="28">
        <f>('3.Diagnóstico_Oportunidades'!$N53*DI32)</f>
        <v>0</v>
      </c>
      <c r="DS32" s="28">
        <f>('3.Diagnóstico_Oportunidades'!$N53*1)</f>
        <v>0</v>
      </c>
      <c r="DT32" s="28">
        <f>('3.Diagnóstico_Oportunidades'!$N53*2)</f>
        <v>0</v>
      </c>
      <c r="DU32" s="28">
        <f>('3.Diagnóstico_Oportunidades'!$N53*3)</f>
        <v>0</v>
      </c>
      <c r="DV32" s="28">
        <f>('3.Diagnóstico_Oportunidades'!$N53*DW32)</f>
        <v>0</v>
      </c>
      <c r="DW32" s="28">
        <f>('3.Diagnóstico_Oportunidades'!$N53*DX32)</f>
        <v>0</v>
      </c>
      <c r="DX32" s="28">
        <f>('3.Diagnóstico_Oportunidades'!$N53*DZ32)</f>
        <v>0</v>
      </c>
      <c r="DY32" s="28">
        <f>('3.Diagnóstico_Oportunidades'!$N53*DB32)</f>
        <v>0</v>
      </c>
      <c r="DZ32" s="28">
        <f>('3.Diagnóstico_Oportunidades'!$N53*DD32)</f>
        <v>0</v>
      </c>
      <c r="EA32" s="28">
        <f>('3.Diagnóstico_Oportunidades'!$N53*DE32)</f>
        <v>0</v>
      </c>
      <c r="EB32" s="28">
        <f>('3.Diagnóstico_Oportunidades'!$N53*DF32)</f>
        <v>0</v>
      </c>
      <c r="EC32" s="28">
        <f>('3.Diagnóstico_Oportunidades'!$N53*DH32)</f>
        <v>0</v>
      </c>
      <c r="ED32" s="28">
        <f>('3.Diagnóstico_Oportunidades'!$N53*DI32)</f>
        <v>0</v>
      </c>
      <c r="EE32" s="28">
        <f>('3.Diagnóstico_Oportunidades'!$N53*1)</f>
        <v>0</v>
      </c>
      <c r="EF32" s="28">
        <f>('3.Diagnóstico_Oportunidades'!$N53*2)</f>
        <v>0</v>
      </c>
      <c r="EG32" s="28">
        <f>('3.Diagnóstico_Oportunidades'!$N53*3)</f>
        <v>0</v>
      </c>
    </row>
    <row r="33" spans="1:137">
      <c r="A33" s="8" t="s">
        <v>199</v>
      </c>
      <c r="B33" s="98">
        <v>3</v>
      </c>
      <c r="C33" s="99">
        <v>3</v>
      </c>
      <c r="D33" s="98">
        <v>3</v>
      </c>
      <c r="E33" s="98">
        <v>3</v>
      </c>
      <c r="F33" s="98">
        <v>3</v>
      </c>
      <c r="G33" s="8" t="s">
        <v>199</v>
      </c>
      <c r="H33" s="27">
        <v>2</v>
      </c>
      <c r="I33" s="27">
        <v>2</v>
      </c>
      <c r="J33" s="27">
        <v>3</v>
      </c>
      <c r="K33" s="27">
        <v>2</v>
      </c>
      <c r="L33">
        <v>2</v>
      </c>
      <c r="M33" s="8" t="s">
        <v>199</v>
      </c>
      <c r="N33" s="27">
        <f t="shared" si="8"/>
        <v>2</v>
      </c>
      <c r="O33" s="27" t="s">
        <v>1065</v>
      </c>
      <c r="P33" s="140">
        <v>2</v>
      </c>
      <c r="Q33" s="27" t="s">
        <v>1065</v>
      </c>
      <c r="R33" s="8" t="s">
        <v>199</v>
      </c>
      <c r="S33">
        <v>2</v>
      </c>
      <c r="T33">
        <v>2</v>
      </c>
      <c r="U33">
        <v>2</v>
      </c>
      <c r="V33">
        <v>2</v>
      </c>
      <c r="W33">
        <v>2</v>
      </c>
      <c r="X33">
        <v>2</v>
      </c>
      <c r="Y33">
        <v>2</v>
      </c>
      <c r="Z33">
        <v>2</v>
      </c>
      <c r="AA33">
        <v>2</v>
      </c>
      <c r="AB33">
        <v>2</v>
      </c>
      <c r="AC33">
        <v>2</v>
      </c>
      <c r="AD33">
        <v>2</v>
      </c>
      <c r="AE33" s="8" t="s">
        <v>199</v>
      </c>
      <c r="AF33">
        <v>1</v>
      </c>
      <c r="AG33" s="21">
        <v>2</v>
      </c>
      <c r="AH33">
        <v>3</v>
      </c>
      <c r="AI33">
        <v>3</v>
      </c>
      <c r="AJ33">
        <v>1</v>
      </c>
      <c r="AK33">
        <v>2</v>
      </c>
      <c r="AL33">
        <v>3</v>
      </c>
      <c r="AM33" s="27">
        <v>1</v>
      </c>
      <c r="AN33">
        <v>3</v>
      </c>
      <c r="AO33" s="27" t="s">
        <v>1065</v>
      </c>
      <c r="AP33">
        <v>3</v>
      </c>
      <c r="AQ33">
        <v>2</v>
      </c>
      <c r="AR33">
        <v>2</v>
      </c>
      <c r="AS33" s="8" t="s">
        <v>199</v>
      </c>
      <c r="AT33" s="27" t="s">
        <v>1065</v>
      </c>
      <c r="AU33" s="27" t="s">
        <v>1065</v>
      </c>
      <c r="AV33" s="27" t="s">
        <v>1065</v>
      </c>
      <c r="AW33" s="27" t="s">
        <v>1065</v>
      </c>
      <c r="AX33" s="27" t="s">
        <v>1065</v>
      </c>
      <c r="AY33" s="27" t="s">
        <v>1065</v>
      </c>
      <c r="AZ33" s="27" t="s">
        <v>1065</v>
      </c>
      <c r="BA33" s="27" t="s">
        <v>1065</v>
      </c>
      <c r="BB33" s="27" t="s">
        <v>1065</v>
      </c>
      <c r="BC33" s="8" t="s">
        <v>199</v>
      </c>
      <c r="BD33" s="14">
        <v>800</v>
      </c>
      <c r="BE33" s="14">
        <f>((SUM('3.Diagnóstico_Oportunidades'!$M$9:$N$11))*10000)/BD33</f>
        <v>0</v>
      </c>
      <c r="BF33" s="14"/>
      <c r="BQ33" s="28">
        <v>1050384.23</v>
      </c>
      <c r="BR33" s="8">
        <f>(SUM('3.Diagnóstico_Oportunidades'!$M$21:$N$22)*10000)/BQ33</f>
        <v>0</v>
      </c>
      <c r="BS33" s="28">
        <f t="shared" si="9"/>
        <v>1</v>
      </c>
      <c r="BT33" s="27">
        <f t="shared" si="10"/>
        <v>0</v>
      </c>
      <c r="BU33" s="28">
        <f>IF('3.Diagnóstico_Oportunidades'!BR33=0, 0,SUM(BS33:BT33))</f>
        <v>0</v>
      </c>
      <c r="BW33" s="124" t="s">
        <v>518</v>
      </c>
      <c r="BX33" s="28">
        <v>6</v>
      </c>
      <c r="BY33" s="28">
        <v>6</v>
      </c>
      <c r="BZ33" s="28">
        <v>6</v>
      </c>
      <c r="CA33" s="149">
        <f>'3.Diagnóstico_Oportunidades'!N54*Criterios!BX33</f>
        <v>0</v>
      </c>
      <c r="CB33" s="149">
        <f>'3.Diagnóstico_Oportunidades'!N54*Criterios!BY33</f>
        <v>0</v>
      </c>
      <c r="CC33" s="149">
        <f>'3.Diagnóstico_Oportunidades'!N54*Criterios!BZ33</f>
        <v>0</v>
      </c>
      <c r="CF33" s="8" t="s">
        <v>9</v>
      </c>
      <c r="CG33" s="120">
        <f>('3.Diagnóstico_Oportunidades'!$M$22)/(BD34/100)</f>
        <v>0</v>
      </c>
      <c r="CH33" s="28">
        <f t="shared" si="1"/>
        <v>1</v>
      </c>
      <c r="CI33" s="27">
        <f t="shared" si="2"/>
        <v>0</v>
      </c>
      <c r="CJ33" s="28">
        <f t="shared" si="3"/>
        <v>0</v>
      </c>
      <c r="CK33" s="28">
        <f>('3.Diagnóstico_Oportunidades'!$M$22*10000/BQ34)</f>
        <v>0</v>
      </c>
      <c r="CL33" s="28">
        <f t="shared" si="4"/>
        <v>1</v>
      </c>
      <c r="CM33" s="27">
        <f t="shared" si="5"/>
        <v>0</v>
      </c>
      <c r="CN33" s="28">
        <f t="shared" si="6"/>
        <v>0</v>
      </c>
      <c r="CO33" s="28">
        <v>15</v>
      </c>
      <c r="CP33" s="28">
        <v>15</v>
      </c>
      <c r="CQ33" s="28">
        <v>15</v>
      </c>
      <c r="CR33" s="27">
        <f>'3.Diagnóstico_Oportunidades'!N54*Criterios!CO33</f>
        <v>0</v>
      </c>
      <c r="CS33" s="27">
        <f>'3.Diagnóstico_Oportunidades'!N54*Criterios!CP33</f>
        <v>0</v>
      </c>
      <c r="CT33" s="27">
        <f>'3.Diagnóstico_Oportunidades'!N54*Criterios!CQ33</f>
        <v>0</v>
      </c>
      <c r="CW33" s="26">
        <v>1</v>
      </c>
      <c r="CX33" s="27">
        <v>2</v>
      </c>
      <c r="CY33" s="22">
        <v>2</v>
      </c>
      <c r="CZ33" s="22">
        <v>2</v>
      </c>
      <c r="DA33" s="22">
        <v>2</v>
      </c>
      <c r="DB33" s="22">
        <v>2</v>
      </c>
      <c r="DC33" s="22">
        <v>2</v>
      </c>
      <c r="DD33" s="22">
        <v>2</v>
      </c>
      <c r="DE33" s="22">
        <v>1</v>
      </c>
      <c r="DF33" s="26">
        <v>1</v>
      </c>
      <c r="DG33" s="22">
        <v>2</v>
      </c>
      <c r="DH33" s="22">
        <v>2</v>
      </c>
      <c r="DI33" s="22">
        <v>2</v>
      </c>
      <c r="DJ33" s="28">
        <f>('3.Diagnóstico_Oportunidades'!$N54*CW33)</f>
        <v>0</v>
      </c>
      <c r="DK33" s="28">
        <f>('3.Diagnóstico_Oportunidades'!$N54*CX33)</f>
        <v>0</v>
      </c>
      <c r="DL33" s="28">
        <f>('3.Diagnóstico_Oportunidades'!$N54*CY33)</f>
        <v>0</v>
      </c>
      <c r="DM33" s="28">
        <f>('3.Diagnóstico_Oportunidades'!$N54*DA33)</f>
        <v>0</v>
      </c>
      <c r="DN33" s="28">
        <f>('3.Diagnóstico_Oportunidades'!$N54*DC33)</f>
        <v>0</v>
      </c>
      <c r="DO33" s="28">
        <f>('3.Diagnóstico_Oportunidades'!$N54*DE33)</f>
        <v>0</v>
      </c>
      <c r="DP33" s="28">
        <f>('3.Diagnóstico_Oportunidades'!$N54*DF33)</f>
        <v>0</v>
      </c>
      <c r="DQ33" s="28">
        <f>('3.Diagnóstico_Oportunidades'!$N54*DG33)</f>
        <v>0</v>
      </c>
      <c r="DR33" s="28">
        <f>('3.Diagnóstico_Oportunidades'!$N54*DI33)</f>
        <v>0</v>
      </c>
      <c r="DS33" s="28">
        <f>('3.Diagnóstico_Oportunidades'!$N54*1)</f>
        <v>0</v>
      </c>
      <c r="DT33" s="28">
        <f>('3.Diagnóstico_Oportunidades'!$N54*2)</f>
        <v>0</v>
      </c>
      <c r="DU33" s="28">
        <f>('3.Diagnóstico_Oportunidades'!$N54*3)</f>
        <v>0</v>
      </c>
      <c r="DV33" s="28">
        <f>('3.Diagnóstico_Oportunidades'!$N54*DW33)</f>
        <v>0</v>
      </c>
      <c r="DW33" s="28">
        <f>('3.Diagnóstico_Oportunidades'!$N54*DX33)</f>
        <v>0</v>
      </c>
      <c r="DX33" s="28">
        <f>('3.Diagnóstico_Oportunidades'!$N54*DZ33)</f>
        <v>0</v>
      </c>
      <c r="DY33" s="28">
        <f>('3.Diagnóstico_Oportunidades'!$N54*DB33)</f>
        <v>0</v>
      </c>
      <c r="DZ33" s="28">
        <f>('3.Diagnóstico_Oportunidades'!$N54*DD33)</f>
        <v>0</v>
      </c>
      <c r="EA33" s="28">
        <f>('3.Diagnóstico_Oportunidades'!$N54*DE33)</f>
        <v>0</v>
      </c>
      <c r="EB33" s="28">
        <f>('3.Diagnóstico_Oportunidades'!$N54*DF33)</f>
        <v>0</v>
      </c>
      <c r="EC33" s="28">
        <f>('3.Diagnóstico_Oportunidades'!$N54*DH33)</f>
        <v>0</v>
      </c>
      <c r="ED33" s="28">
        <f>('3.Diagnóstico_Oportunidades'!$N54*DI33)</f>
        <v>0</v>
      </c>
      <c r="EE33" s="28">
        <f>('3.Diagnóstico_Oportunidades'!$N54*1)</f>
        <v>0</v>
      </c>
      <c r="EF33" s="28">
        <f>('3.Diagnóstico_Oportunidades'!$N54*2)</f>
        <v>0</v>
      </c>
      <c r="EG33" s="28">
        <f>('3.Diagnóstico_Oportunidades'!$N54*3)</f>
        <v>0</v>
      </c>
    </row>
    <row r="34" spans="1:137">
      <c r="A34" s="8" t="s">
        <v>9</v>
      </c>
      <c r="B34" s="98">
        <v>2</v>
      </c>
      <c r="C34" s="99">
        <v>3</v>
      </c>
      <c r="D34" s="98">
        <v>2</v>
      </c>
      <c r="E34" s="98">
        <v>3</v>
      </c>
      <c r="F34" s="98">
        <v>1</v>
      </c>
      <c r="G34" s="8" t="s">
        <v>9</v>
      </c>
      <c r="H34" s="27">
        <v>1</v>
      </c>
      <c r="I34" s="27">
        <v>3</v>
      </c>
      <c r="J34" s="27">
        <v>3</v>
      </c>
      <c r="K34" s="27">
        <v>2</v>
      </c>
      <c r="L34">
        <v>1</v>
      </c>
      <c r="M34" s="8" t="s">
        <v>9</v>
      </c>
      <c r="N34" s="27">
        <f t="shared" si="8"/>
        <v>1</v>
      </c>
      <c r="O34" s="27" t="s">
        <v>1065</v>
      </c>
      <c r="P34" s="140">
        <v>2</v>
      </c>
      <c r="Q34" s="27" t="s">
        <v>1065</v>
      </c>
      <c r="R34" s="8" t="s">
        <v>9</v>
      </c>
      <c r="S34">
        <v>1</v>
      </c>
      <c r="T34">
        <v>1</v>
      </c>
      <c r="U34">
        <v>1</v>
      </c>
      <c r="V34">
        <v>1</v>
      </c>
      <c r="W34">
        <v>1</v>
      </c>
      <c r="X34">
        <v>1</v>
      </c>
      <c r="Y34">
        <v>1</v>
      </c>
      <c r="Z34">
        <v>1</v>
      </c>
      <c r="AA34">
        <v>1</v>
      </c>
      <c r="AB34">
        <v>1</v>
      </c>
      <c r="AC34">
        <v>1</v>
      </c>
      <c r="AD34">
        <v>1</v>
      </c>
      <c r="AE34" s="8" t="s">
        <v>9</v>
      </c>
      <c r="AF34">
        <v>1</v>
      </c>
      <c r="AG34" s="21">
        <v>2</v>
      </c>
      <c r="AH34">
        <v>2</v>
      </c>
      <c r="AI34">
        <v>2</v>
      </c>
      <c r="AJ34">
        <v>2</v>
      </c>
      <c r="AK34">
        <v>3</v>
      </c>
      <c r="AL34">
        <v>3</v>
      </c>
      <c r="AM34" s="27">
        <v>3</v>
      </c>
      <c r="AN34">
        <v>2</v>
      </c>
      <c r="AO34" s="27" t="s">
        <v>1065</v>
      </c>
      <c r="AP34">
        <v>3</v>
      </c>
      <c r="AQ34">
        <v>1</v>
      </c>
      <c r="AR34">
        <v>1</v>
      </c>
      <c r="AS34" s="8" t="s">
        <v>9</v>
      </c>
      <c r="AT34" s="27" t="s">
        <v>1065</v>
      </c>
      <c r="AU34" s="27" t="s">
        <v>1065</v>
      </c>
      <c r="AV34" s="27" t="s">
        <v>1065</v>
      </c>
      <c r="AW34" s="27" t="s">
        <v>1065</v>
      </c>
      <c r="AX34" s="27" t="s">
        <v>1065</v>
      </c>
      <c r="AY34" s="27" t="s">
        <v>1065</v>
      </c>
      <c r="AZ34" s="27" t="s">
        <v>1065</v>
      </c>
      <c r="BA34" s="27" t="s">
        <v>1065</v>
      </c>
      <c r="BB34" s="27" t="s">
        <v>1065</v>
      </c>
      <c r="BC34" s="8" t="s">
        <v>9</v>
      </c>
      <c r="BD34" s="14">
        <v>989</v>
      </c>
      <c r="BE34" s="14">
        <f>((SUM('3.Diagnóstico_Oportunidades'!$M$9:$N$11))*10000)/BD34</f>
        <v>0</v>
      </c>
      <c r="BF34" s="14"/>
      <c r="BQ34" s="28">
        <v>775584.56</v>
      </c>
      <c r="BR34" s="8">
        <f>(SUM('3.Diagnóstico_Oportunidades'!$M$21:$N$22)*10000)/BQ34</f>
        <v>0</v>
      </c>
      <c r="BS34" s="28">
        <f t="shared" si="9"/>
        <v>1</v>
      </c>
      <c r="BT34" s="27">
        <f t="shared" si="10"/>
        <v>0</v>
      </c>
      <c r="BU34" s="28">
        <f>IF('3.Diagnóstico_Oportunidades'!BR34=0, 0,SUM(BS34:BT34))</f>
        <v>0</v>
      </c>
      <c r="BW34" s="126" t="s">
        <v>1189</v>
      </c>
      <c r="BX34" s="28">
        <v>7</v>
      </c>
      <c r="BY34" s="28">
        <v>7</v>
      </c>
      <c r="BZ34" s="28">
        <v>7</v>
      </c>
      <c r="CA34" s="149">
        <f>'3.Diagnóstico_Oportunidades'!N55*Criterios!BX34</f>
        <v>0</v>
      </c>
      <c r="CB34" s="149">
        <f>'3.Diagnóstico_Oportunidades'!N55*Criterios!BY34</f>
        <v>0</v>
      </c>
      <c r="CC34" s="149">
        <f>'3.Diagnóstico_Oportunidades'!N55*Criterios!BZ34</f>
        <v>0</v>
      </c>
      <c r="CF34" s="8" t="s">
        <v>939</v>
      </c>
      <c r="CG34" s="120">
        <f>('3.Diagnóstico_Oportunidades'!$M$22)/(BD35/100)</f>
        <v>0</v>
      </c>
      <c r="CH34" s="28">
        <f t="shared" si="1"/>
        <v>1</v>
      </c>
      <c r="CI34" s="27">
        <f t="shared" si="2"/>
        <v>0</v>
      </c>
      <c r="CJ34" s="28">
        <f t="shared" si="3"/>
        <v>0</v>
      </c>
      <c r="CK34" s="28">
        <f>('3.Diagnóstico_Oportunidades'!$M$22*10000/BQ35)</f>
        <v>0</v>
      </c>
      <c r="CL34" s="28">
        <f t="shared" si="4"/>
        <v>1</v>
      </c>
      <c r="CM34" s="27">
        <f t="shared" si="5"/>
        <v>0</v>
      </c>
      <c r="CN34" s="28">
        <f t="shared" si="6"/>
        <v>0</v>
      </c>
      <c r="CO34" s="28">
        <v>18</v>
      </c>
      <c r="CP34" s="28">
        <v>18</v>
      </c>
      <c r="CQ34" s="28">
        <v>18</v>
      </c>
      <c r="CR34" s="27">
        <f>'3.Diagnóstico_Oportunidades'!N55*Criterios!CO34</f>
        <v>0</v>
      </c>
      <c r="CS34" s="27">
        <f>'3.Diagnóstico_Oportunidades'!N55*Criterios!CP34</f>
        <v>0</v>
      </c>
      <c r="CT34" s="27">
        <f>'3.Diagnóstico_Oportunidades'!N55*Criterios!CQ34</f>
        <v>0</v>
      </c>
      <c r="CW34" s="26">
        <v>1</v>
      </c>
      <c r="CX34" s="27">
        <v>2</v>
      </c>
      <c r="CY34" s="27">
        <v>2</v>
      </c>
      <c r="CZ34" s="22">
        <v>2</v>
      </c>
      <c r="DA34" s="27">
        <v>3</v>
      </c>
      <c r="DB34" s="22">
        <v>3</v>
      </c>
      <c r="DC34" s="27">
        <v>3</v>
      </c>
      <c r="DD34" s="22">
        <v>3</v>
      </c>
      <c r="DE34" s="22">
        <v>1</v>
      </c>
      <c r="DF34" s="26">
        <v>1</v>
      </c>
      <c r="DG34" s="27">
        <v>3</v>
      </c>
      <c r="DH34" s="22">
        <v>3</v>
      </c>
      <c r="DI34" s="22">
        <v>2</v>
      </c>
      <c r="DJ34" s="28">
        <f>('3.Diagnóstico_Oportunidades'!$N55*CW34)</f>
        <v>0</v>
      </c>
      <c r="DK34" s="28">
        <f>('3.Diagnóstico_Oportunidades'!$N55*CX34)</f>
        <v>0</v>
      </c>
      <c r="DL34" s="28">
        <f>('3.Diagnóstico_Oportunidades'!$N55*CY34)</f>
        <v>0</v>
      </c>
      <c r="DM34" s="28">
        <f>('3.Diagnóstico_Oportunidades'!$N55*DA34)</f>
        <v>0</v>
      </c>
      <c r="DN34" s="28">
        <f>('3.Diagnóstico_Oportunidades'!$N55*DC34)</f>
        <v>0</v>
      </c>
      <c r="DO34" s="28">
        <f>('3.Diagnóstico_Oportunidades'!$N55*DE34)</f>
        <v>0</v>
      </c>
      <c r="DP34" s="28">
        <f>('3.Diagnóstico_Oportunidades'!$N55*DF34)</f>
        <v>0</v>
      </c>
      <c r="DQ34" s="28">
        <f>('3.Diagnóstico_Oportunidades'!$N55*DG34)</f>
        <v>0</v>
      </c>
      <c r="DR34" s="28">
        <f>('3.Diagnóstico_Oportunidades'!$N55*DI34)</f>
        <v>0</v>
      </c>
      <c r="DS34" s="28">
        <f>('3.Diagnóstico_Oportunidades'!$N55*1)</f>
        <v>0</v>
      </c>
      <c r="DT34" s="28">
        <f>('3.Diagnóstico_Oportunidades'!$N55*2)</f>
        <v>0</v>
      </c>
      <c r="DU34" s="28">
        <f>('3.Diagnóstico_Oportunidades'!$N55*3)</f>
        <v>0</v>
      </c>
      <c r="DV34" s="28">
        <f>('3.Diagnóstico_Oportunidades'!$N55*DW34)</f>
        <v>0</v>
      </c>
      <c r="DW34" s="28">
        <f>('3.Diagnóstico_Oportunidades'!$N55*DX34)</f>
        <v>0</v>
      </c>
      <c r="DX34" s="28">
        <f>('3.Diagnóstico_Oportunidades'!$N55*DZ34)</f>
        <v>0</v>
      </c>
      <c r="DY34" s="28">
        <f>('3.Diagnóstico_Oportunidades'!$N55*DB34)</f>
        <v>0</v>
      </c>
      <c r="DZ34" s="28">
        <f>('3.Diagnóstico_Oportunidades'!$N55*DD34)</f>
        <v>0</v>
      </c>
      <c r="EA34" s="28">
        <f>('3.Diagnóstico_Oportunidades'!$N55*DE34)</f>
        <v>0</v>
      </c>
      <c r="EB34" s="28">
        <f>('3.Diagnóstico_Oportunidades'!$N55*DF34)</f>
        <v>0</v>
      </c>
      <c r="EC34" s="28">
        <f>('3.Diagnóstico_Oportunidades'!$N55*DH34)</f>
        <v>0</v>
      </c>
      <c r="ED34" s="28">
        <f>('3.Diagnóstico_Oportunidades'!$N55*DI34)</f>
        <v>0</v>
      </c>
      <c r="EE34" s="28">
        <f>('3.Diagnóstico_Oportunidades'!$N55*1)</f>
        <v>0</v>
      </c>
      <c r="EF34" s="28">
        <f>('3.Diagnóstico_Oportunidades'!$N55*2)</f>
        <v>0</v>
      </c>
      <c r="EG34" s="28">
        <f>('3.Diagnóstico_Oportunidades'!$N55*3)</f>
        <v>0</v>
      </c>
    </row>
    <row r="35" spans="1:137">
      <c r="A35" s="8" t="s">
        <v>939</v>
      </c>
      <c r="B35" s="98">
        <v>1</v>
      </c>
      <c r="C35" s="99">
        <v>3</v>
      </c>
      <c r="D35" s="98">
        <v>2</v>
      </c>
      <c r="E35" s="98">
        <v>3</v>
      </c>
      <c r="F35" s="98">
        <v>1</v>
      </c>
      <c r="G35" s="8" t="s">
        <v>939</v>
      </c>
      <c r="H35" s="27">
        <v>1</v>
      </c>
      <c r="I35" s="27">
        <v>1</v>
      </c>
      <c r="J35" s="27">
        <v>2</v>
      </c>
      <c r="K35" s="27">
        <v>1</v>
      </c>
      <c r="L35">
        <v>2</v>
      </c>
      <c r="M35" s="8" t="s">
        <v>939</v>
      </c>
      <c r="N35" s="27">
        <f t="shared" si="8"/>
        <v>2</v>
      </c>
      <c r="O35" s="27" t="s">
        <v>1065</v>
      </c>
      <c r="P35" s="140">
        <v>1</v>
      </c>
      <c r="Q35" s="27" t="s">
        <v>1065</v>
      </c>
      <c r="R35" s="8" t="s">
        <v>939</v>
      </c>
      <c r="S35">
        <v>2</v>
      </c>
      <c r="T35">
        <v>1</v>
      </c>
      <c r="U35">
        <v>2</v>
      </c>
      <c r="V35">
        <v>1</v>
      </c>
      <c r="W35">
        <v>2</v>
      </c>
      <c r="X35">
        <v>2</v>
      </c>
      <c r="Y35">
        <v>2</v>
      </c>
      <c r="Z35">
        <v>2</v>
      </c>
      <c r="AA35">
        <v>2</v>
      </c>
      <c r="AB35">
        <v>2</v>
      </c>
      <c r="AC35">
        <v>1</v>
      </c>
      <c r="AD35">
        <v>2</v>
      </c>
      <c r="AE35" s="8" t="s">
        <v>939</v>
      </c>
      <c r="AF35">
        <v>1</v>
      </c>
      <c r="AG35" s="21">
        <v>2</v>
      </c>
      <c r="AH35">
        <v>1</v>
      </c>
      <c r="AI35">
        <v>2</v>
      </c>
      <c r="AJ35">
        <v>3</v>
      </c>
      <c r="AK35">
        <v>3</v>
      </c>
      <c r="AL35">
        <v>3</v>
      </c>
      <c r="AM35" s="27">
        <v>2</v>
      </c>
      <c r="AN35">
        <v>1</v>
      </c>
      <c r="AO35" s="27" t="s">
        <v>1065</v>
      </c>
      <c r="AP35">
        <v>3</v>
      </c>
      <c r="AQ35">
        <v>2</v>
      </c>
      <c r="AR35">
        <v>2</v>
      </c>
      <c r="AS35" s="8" t="s">
        <v>939</v>
      </c>
      <c r="AT35" s="27" t="s">
        <v>1065</v>
      </c>
      <c r="AU35" s="27" t="s">
        <v>1065</v>
      </c>
      <c r="AV35" s="27" t="s">
        <v>1065</v>
      </c>
      <c r="AW35" s="27" t="s">
        <v>1065</v>
      </c>
      <c r="AX35" s="27" t="s">
        <v>1065</v>
      </c>
      <c r="AY35" s="27" t="s">
        <v>1065</v>
      </c>
      <c r="AZ35" s="27" t="s">
        <v>1065</v>
      </c>
      <c r="BA35" s="27" t="s">
        <v>1065</v>
      </c>
      <c r="BB35" s="27" t="s">
        <v>1065</v>
      </c>
      <c r="BC35" s="8" t="s">
        <v>939</v>
      </c>
      <c r="BD35" s="14">
        <v>21867</v>
      </c>
      <c r="BE35" s="14">
        <f>((SUM('3.Diagnóstico_Oportunidades'!$M$9:$N$11))*10000)/BD35</f>
        <v>0</v>
      </c>
      <c r="BF35" s="14"/>
      <c r="BQ35" s="28">
        <v>4054313.96</v>
      </c>
      <c r="BR35" s="8">
        <f>(SUM('3.Diagnóstico_Oportunidades'!$M$21:$N$22)*10000)/BQ35</f>
        <v>0</v>
      </c>
      <c r="BS35" s="28">
        <f t="shared" si="9"/>
        <v>1</v>
      </c>
      <c r="BT35" s="27">
        <f t="shared" si="10"/>
        <v>0</v>
      </c>
      <c r="BU35" s="28">
        <f>IF('3.Diagnóstico_Oportunidades'!BR35=0, 0,SUM(BS35:BT35))</f>
        <v>0</v>
      </c>
      <c r="BW35" s="124" t="s">
        <v>1096</v>
      </c>
      <c r="BX35" s="28">
        <v>7</v>
      </c>
      <c r="BY35" s="28">
        <v>7</v>
      </c>
      <c r="BZ35" s="28">
        <v>7</v>
      </c>
      <c r="CA35" s="149">
        <f>'3.Diagnóstico_Oportunidades'!N56*Criterios!BX35</f>
        <v>0</v>
      </c>
      <c r="CB35" s="149">
        <f>'3.Diagnóstico_Oportunidades'!N56*Criterios!BY35</f>
        <v>0</v>
      </c>
      <c r="CC35" s="149">
        <f>'3.Diagnóstico_Oportunidades'!N56*Criterios!BZ35</f>
        <v>0</v>
      </c>
      <c r="CF35" s="8" t="s">
        <v>10</v>
      </c>
      <c r="CG35" s="120">
        <f>('3.Diagnóstico_Oportunidades'!$M$22)/(BD36/100)</f>
        <v>0</v>
      </c>
      <c r="CH35" s="28">
        <f t="shared" si="1"/>
        <v>1</v>
      </c>
      <c r="CI35" s="27">
        <f t="shared" si="2"/>
        <v>0</v>
      </c>
      <c r="CJ35" s="28">
        <f t="shared" si="3"/>
        <v>0</v>
      </c>
      <c r="CK35" s="28">
        <f>('3.Diagnóstico_Oportunidades'!$M$22*10000/BQ36)</f>
        <v>0</v>
      </c>
      <c r="CL35" s="28">
        <f t="shared" si="4"/>
        <v>1</v>
      </c>
      <c r="CM35" s="27">
        <f t="shared" si="5"/>
        <v>0</v>
      </c>
      <c r="CN35" s="28">
        <f t="shared" si="6"/>
        <v>0</v>
      </c>
      <c r="CO35" s="28">
        <v>18</v>
      </c>
      <c r="CP35" s="28">
        <v>18</v>
      </c>
      <c r="CQ35" s="28">
        <v>18</v>
      </c>
      <c r="CR35" s="27">
        <f>'3.Diagnóstico_Oportunidades'!N56*Criterios!CO35</f>
        <v>0</v>
      </c>
      <c r="CS35" s="27">
        <f>'3.Diagnóstico_Oportunidades'!N56*Criterios!CP35</f>
        <v>0</v>
      </c>
      <c r="CT35" s="27">
        <f>'3.Diagnóstico_Oportunidades'!N56*Criterios!CQ35</f>
        <v>0</v>
      </c>
      <c r="CW35" s="26">
        <v>1</v>
      </c>
      <c r="CX35" s="27">
        <v>2</v>
      </c>
      <c r="CY35" s="27">
        <v>2</v>
      </c>
      <c r="CZ35" s="22">
        <v>2</v>
      </c>
      <c r="DA35" s="27">
        <v>3</v>
      </c>
      <c r="DB35" s="22">
        <v>3</v>
      </c>
      <c r="DC35" s="27">
        <v>3</v>
      </c>
      <c r="DD35" s="22">
        <v>3</v>
      </c>
      <c r="DE35" s="22">
        <v>1</v>
      </c>
      <c r="DF35" s="26">
        <v>1</v>
      </c>
      <c r="DG35" s="27">
        <v>3</v>
      </c>
      <c r="DH35" s="22">
        <v>3</v>
      </c>
      <c r="DI35" s="22">
        <v>2</v>
      </c>
      <c r="DJ35" s="28">
        <f>('3.Diagnóstico_Oportunidades'!$N56*CW35)</f>
        <v>0</v>
      </c>
      <c r="DK35" s="28">
        <f>('3.Diagnóstico_Oportunidades'!$N56*CX35)</f>
        <v>0</v>
      </c>
      <c r="DL35" s="28">
        <f>('3.Diagnóstico_Oportunidades'!$N56*CY35)</f>
        <v>0</v>
      </c>
      <c r="DM35" s="28">
        <f>('3.Diagnóstico_Oportunidades'!$N56*DA35)</f>
        <v>0</v>
      </c>
      <c r="DN35" s="28">
        <f>('3.Diagnóstico_Oportunidades'!$N56*DC35)</f>
        <v>0</v>
      </c>
      <c r="DO35" s="28">
        <f>('3.Diagnóstico_Oportunidades'!$N56*DE35)</f>
        <v>0</v>
      </c>
      <c r="DP35" s="28">
        <f>('3.Diagnóstico_Oportunidades'!$N56*DF35)</f>
        <v>0</v>
      </c>
      <c r="DQ35" s="28">
        <f>('3.Diagnóstico_Oportunidades'!$N56*DG35)</f>
        <v>0</v>
      </c>
      <c r="DR35" s="28">
        <f>('3.Diagnóstico_Oportunidades'!$N56*DI35)</f>
        <v>0</v>
      </c>
      <c r="DS35" s="28">
        <f>('3.Diagnóstico_Oportunidades'!$N56*1)</f>
        <v>0</v>
      </c>
      <c r="DT35" s="28">
        <f>('3.Diagnóstico_Oportunidades'!$N56*2)</f>
        <v>0</v>
      </c>
      <c r="DU35" s="28">
        <f>('3.Diagnóstico_Oportunidades'!$N56*3)</f>
        <v>0</v>
      </c>
      <c r="DV35" s="28">
        <f>('3.Diagnóstico_Oportunidades'!$N56*DW35)</f>
        <v>0</v>
      </c>
      <c r="DW35" s="28">
        <f>('3.Diagnóstico_Oportunidades'!$N56*DX35)</f>
        <v>0</v>
      </c>
      <c r="DX35" s="28">
        <f>('3.Diagnóstico_Oportunidades'!$N56*DZ35)</f>
        <v>0</v>
      </c>
      <c r="DY35" s="28">
        <f>('3.Diagnóstico_Oportunidades'!$N56*DB35)</f>
        <v>0</v>
      </c>
      <c r="DZ35" s="28">
        <f>('3.Diagnóstico_Oportunidades'!$N56*DD35)</f>
        <v>0</v>
      </c>
      <c r="EA35" s="28">
        <f>('3.Diagnóstico_Oportunidades'!$N56*DE35)</f>
        <v>0</v>
      </c>
      <c r="EB35" s="28">
        <f>('3.Diagnóstico_Oportunidades'!$N56*DF35)</f>
        <v>0</v>
      </c>
      <c r="EC35" s="28">
        <f>('3.Diagnóstico_Oportunidades'!$N56*DH35)</f>
        <v>0</v>
      </c>
      <c r="ED35" s="28">
        <f>('3.Diagnóstico_Oportunidades'!$N56*DI35)</f>
        <v>0</v>
      </c>
      <c r="EE35" s="28">
        <f>('3.Diagnóstico_Oportunidades'!$N56*1)</f>
        <v>0</v>
      </c>
      <c r="EF35" s="28">
        <f>('3.Diagnóstico_Oportunidades'!$N56*2)</f>
        <v>0</v>
      </c>
      <c r="EG35" s="28">
        <f>('3.Diagnóstico_Oportunidades'!$N56*3)</f>
        <v>0</v>
      </c>
    </row>
    <row r="36" spans="1:137">
      <c r="A36" s="8" t="s">
        <v>10</v>
      </c>
      <c r="B36" s="98">
        <v>1</v>
      </c>
      <c r="C36" s="99">
        <v>3</v>
      </c>
      <c r="D36" s="98">
        <v>1</v>
      </c>
      <c r="E36" s="98">
        <v>3</v>
      </c>
      <c r="F36" s="98">
        <v>1</v>
      </c>
      <c r="G36" s="8" t="s">
        <v>10</v>
      </c>
      <c r="H36" s="27">
        <v>1</v>
      </c>
      <c r="I36" s="27">
        <v>1</v>
      </c>
      <c r="J36" s="27">
        <v>1</v>
      </c>
      <c r="K36" s="27">
        <v>1</v>
      </c>
      <c r="L36">
        <v>1</v>
      </c>
      <c r="M36" s="8" t="s">
        <v>10</v>
      </c>
      <c r="N36" s="27">
        <f t="shared" si="8"/>
        <v>1</v>
      </c>
      <c r="O36" s="27" t="s">
        <v>1065</v>
      </c>
      <c r="P36" s="140">
        <v>1</v>
      </c>
      <c r="Q36" s="27" t="s">
        <v>1065</v>
      </c>
      <c r="R36" s="8" t="s">
        <v>10</v>
      </c>
      <c r="S36">
        <v>1</v>
      </c>
      <c r="T36">
        <v>1</v>
      </c>
      <c r="U36">
        <v>1</v>
      </c>
      <c r="V36">
        <v>1</v>
      </c>
      <c r="W36">
        <v>1</v>
      </c>
      <c r="X36">
        <v>1</v>
      </c>
      <c r="Y36">
        <v>1</v>
      </c>
      <c r="Z36">
        <v>1</v>
      </c>
      <c r="AA36">
        <v>1</v>
      </c>
      <c r="AB36">
        <v>1</v>
      </c>
      <c r="AC36">
        <v>1</v>
      </c>
      <c r="AD36">
        <v>1</v>
      </c>
      <c r="AE36" s="8" t="s">
        <v>10</v>
      </c>
      <c r="AF36">
        <v>1</v>
      </c>
      <c r="AG36" s="21">
        <v>2</v>
      </c>
      <c r="AH36">
        <v>1</v>
      </c>
      <c r="AI36">
        <v>2</v>
      </c>
      <c r="AJ36">
        <v>2</v>
      </c>
      <c r="AK36">
        <v>3</v>
      </c>
      <c r="AL36">
        <v>3</v>
      </c>
      <c r="AM36" s="27">
        <v>1</v>
      </c>
      <c r="AN36">
        <v>1</v>
      </c>
      <c r="AO36" s="27" t="s">
        <v>1065</v>
      </c>
      <c r="AP36">
        <v>3</v>
      </c>
      <c r="AQ36">
        <v>2</v>
      </c>
      <c r="AR36">
        <v>2</v>
      </c>
      <c r="AS36" s="8" t="s">
        <v>10</v>
      </c>
      <c r="AT36" s="27" t="s">
        <v>1065</v>
      </c>
      <c r="AU36" s="27" t="s">
        <v>1065</v>
      </c>
      <c r="AV36" s="27" t="s">
        <v>1065</v>
      </c>
      <c r="AW36" s="27" t="s">
        <v>1065</v>
      </c>
      <c r="AX36" s="27" t="s">
        <v>1065</v>
      </c>
      <c r="AY36" s="27" t="s">
        <v>1065</v>
      </c>
      <c r="AZ36" s="27" t="s">
        <v>1065</v>
      </c>
      <c r="BA36" s="27" t="s">
        <v>1065</v>
      </c>
      <c r="BB36" s="27" t="s">
        <v>1065</v>
      </c>
      <c r="BC36" s="8" t="s">
        <v>10</v>
      </c>
      <c r="BD36" s="14">
        <v>424</v>
      </c>
      <c r="BE36" s="14">
        <f>((SUM('3.Diagnóstico_Oportunidades'!$M$9:$N$11))*10000)/BD36</f>
        <v>0</v>
      </c>
      <c r="BF36" s="14"/>
      <c r="BQ36" s="28">
        <v>248332.18</v>
      </c>
      <c r="BR36" s="8">
        <f>(SUM('3.Diagnóstico_Oportunidades'!$M$21:$N$22)*10000)/BQ36</f>
        <v>0</v>
      </c>
      <c r="BS36" s="28">
        <f t="shared" si="9"/>
        <v>1</v>
      </c>
      <c r="BT36" s="27">
        <f t="shared" si="10"/>
        <v>0</v>
      </c>
      <c r="BU36" s="28">
        <f>IF('3.Diagnóstico_Oportunidades'!BR36=0, 0,SUM(BS36:BT36))</f>
        <v>0</v>
      </c>
      <c r="BW36" s="124" t="s">
        <v>1097</v>
      </c>
      <c r="BX36" s="28">
        <v>5</v>
      </c>
      <c r="BY36" s="28">
        <v>5</v>
      </c>
      <c r="BZ36" s="28">
        <v>5</v>
      </c>
      <c r="CA36" s="149">
        <f>'3.Diagnóstico_Oportunidades'!N57*Criterios!BX36</f>
        <v>0</v>
      </c>
      <c r="CB36" s="149">
        <f>'3.Diagnóstico_Oportunidades'!N57*Criterios!BY36</f>
        <v>0</v>
      </c>
      <c r="CC36" s="149">
        <f>'3.Diagnóstico_Oportunidades'!N57*Criterios!BZ36</f>
        <v>0</v>
      </c>
      <c r="CF36" s="8" t="s">
        <v>200</v>
      </c>
      <c r="CG36" s="120">
        <f>('3.Diagnóstico_Oportunidades'!$M$22)/(BD37/100)</f>
        <v>0</v>
      </c>
      <c r="CH36" s="28">
        <f t="shared" si="1"/>
        <v>1</v>
      </c>
      <c r="CI36" s="27">
        <f t="shared" si="2"/>
        <v>0</v>
      </c>
      <c r="CJ36" s="28">
        <f t="shared" si="3"/>
        <v>0</v>
      </c>
      <c r="CK36" s="28">
        <f>('3.Diagnóstico_Oportunidades'!$M$22*10000/BQ37)</f>
        <v>0</v>
      </c>
      <c r="CL36" s="28">
        <f t="shared" si="4"/>
        <v>1</v>
      </c>
      <c r="CM36" s="27">
        <f t="shared" si="5"/>
        <v>0</v>
      </c>
      <c r="CN36" s="28">
        <f t="shared" si="6"/>
        <v>0</v>
      </c>
      <c r="CO36" s="28">
        <v>13</v>
      </c>
      <c r="CP36" s="28">
        <v>13</v>
      </c>
      <c r="CQ36" s="28">
        <v>13</v>
      </c>
      <c r="CR36" s="27">
        <f>'3.Diagnóstico_Oportunidades'!N57*Criterios!CO36</f>
        <v>0</v>
      </c>
      <c r="CS36" s="27">
        <f>'3.Diagnóstico_Oportunidades'!N57*Criterios!CP36</f>
        <v>0</v>
      </c>
      <c r="CT36" s="27">
        <f>'3.Diagnóstico_Oportunidades'!N57*Criterios!CQ36</f>
        <v>0</v>
      </c>
      <c r="CW36" s="26">
        <v>1</v>
      </c>
      <c r="CX36" s="27">
        <v>2</v>
      </c>
      <c r="CY36" s="27">
        <v>1</v>
      </c>
      <c r="CZ36" s="22">
        <v>1</v>
      </c>
      <c r="DA36" s="27">
        <v>2</v>
      </c>
      <c r="DB36" s="22">
        <v>2</v>
      </c>
      <c r="DC36" s="27">
        <v>2</v>
      </c>
      <c r="DD36" s="22">
        <v>2</v>
      </c>
      <c r="DE36" s="22">
        <v>1</v>
      </c>
      <c r="DF36" s="26">
        <v>1</v>
      </c>
      <c r="DG36" s="27">
        <v>2</v>
      </c>
      <c r="DH36" s="22">
        <v>2</v>
      </c>
      <c r="DI36" s="22">
        <v>1</v>
      </c>
      <c r="DJ36" s="28">
        <f>('3.Diagnóstico_Oportunidades'!$N57*CW36)</f>
        <v>0</v>
      </c>
      <c r="DK36" s="28">
        <f>('3.Diagnóstico_Oportunidades'!$N57*CX36)</f>
        <v>0</v>
      </c>
      <c r="DL36" s="28">
        <f>('3.Diagnóstico_Oportunidades'!$N57*CY36)</f>
        <v>0</v>
      </c>
      <c r="DM36" s="28">
        <f>('3.Diagnóstico_Oportunidades'!$N57*DA36)</f>
        <v>0</v>
      </c>
      <c r="DN36" s="28">
        <f>('3.Diagnóstico_Oportunidades'!$N57*DC36)</f>
        <v>0</v>
      </c>
      <c r="DO36" s="28">
        <f>('3.Diagnóstico_Oportunidades'!$N57*DE36)</f>
        <v>0</v>
      </c>
      <c r="DP36" s="28">
        <f>('3.Diagnóstico_Oportunidades'!$N57*DF36)</f>
        <v>0</v>
      </c>
      <c r="DQ36" s="28">
        <f>('3.Diagnóstico_Oportunidades'!$N57*DG36)</f>
        <v>0</v>
      </c>
      <c r="DR36" s="28">
        <f>('3.Diagnóstico_Oportunidades'!$N57*DI36)</f>
        <v>0</v>
      </c>
      <c r="DS36" s="28">
        <f>('3.Diagnóstico_Oportunidades'!$N57*1)</f>
        <v>0</v>
      </c>
      <c r="DT36" s="28">
        <f>('3.Diagnóstico_Oportunidades'!$N57*2)</f>
        <v>0</v>
      </c>
      <c r="DU36" s="28">
        <f>('3.Diagnóstico_Oportunidades'!$N57*3)</f>
        <v>0</v>
      </c>
      <c r="DV36" s="28">
        <f>('3.Diagnóstico_Oportunidades'!$N57*DW36)</f>
        <v>0</v>
      </c>
      <c r="DW36" s="28">
        <f>('3.Diagnóstico_Oportunidades'!$N57*DX36)</f>
        <v>0</v>
      </c>
      <c r="DX36" s="28">
        <f>('3.Diagnóstico_Oportunidades'!$N57*DZ36)</f>
        <v>0</v>
      </c>
      <c r="DY36" s="28">
        <f>('3.Diagnóstico_Oportunidades'!$N57*DB36)</f>
        <v>0</v>
      </c>
      <c r="DZ36" s="28">
        <f>('3.Diagnóstico_Oportunidades'!$N57*DD36)</f>
        <v>0</v>
      </c>
      <c r="EA36" s="28">
        <f>('3.Diagnóstico_Oportunidades'!$N57*DE36)</f>
        <v>0</v>
      </c>
      <c r="EB36" s="28">
        <f>('3.Diagnóstico_Oportunidades'!$N57*DF36)</f>
        <v>0</v>
      </c>
      <c r="EC36" s="28">
        <f>('3.Diagnóstico_Oportunidades'!$N57*DH36)</f>
        <v>0</v>
      </c>
      <c r="ED36" s="28">
        <f>('3.Diagnóstico_Oportunidades'!$N57*DI36)</f>
        <v>0</v>
      </c>
      <c r="EE36" s="28">
        <f>('3.Diagnóstico_Oportunidades'!$N57*1)</f>
        <v>0</v>
      </c>
      <c r="EF36" s="28">
        <f>('3.Diagnóstico_Oportunidades'!$N57*2)</f>
        <v>0</v>
      </c>
      <c r="EG36" s="28">
        <f>('3.Diagnóstico_Oportunidades'!$N57*3)</f>
        <v>0</v>
      </c>
    </row>
    <row r="37" spans="1:137">
      <c r="A37" s="8" t="s">
        <v>200</v>
      </c>
      <c r="B37" s="98">
        <v>2</v>
      </c>
      <c r="C37" s="99">
        <v>3</v>
      </c>
      <c r="D37" s="98">
        <v>2</v>
      </c>
      <c r="E37" s="98">
        <v>2</v>
      </c>
      <c r="F37" s="98">
        <v>2</v>
      </c>
      <c r="G37" s="8" t="s">
        <v>200</v>
      </c>
      <c r="H37" s="27">
        <v>2</v>
      </c>
      <c r="I37" s="27">
        <v>3</v>
      </c>
      <c r="J37" s="27">
        <v>3</v>
      </c>
      <c r="K37" s="27">
        <v>2</v>
      </c>
      <c r="L37">
        <v>3</v>
      </c>
      <c r="M37" s="8" t="s">
        <v>200</v>
      </c>
      <c r="N37" s="27">
        <f t="shared" si="8"/>
        <v>3</v>
      </c>
      <c r="O37" s="27" t="s">
        <v>1065</v>
      </c>
      <c r="P37" s="140">
        <v>2</v>
      </c>
      <c r="Q37" s="27" t="s">
        <v>1065</v>
      </c>
      <c r="R37" s="8" t="s">
        <v>200</v>
      </c>
      <c r="S37">
        <v>2</v>
      </c>
      <c r="T37">
        <v>2</v>
      </c>
      <c r="U37">
        <v>3</v>
      </c>
      <c r="V37">
        <v>2</v>
      </c>
      <c r="W37">
        <v>3</v>
      </c>
      <c r="X37">
        <v>2</v>
      </c>
      <c r="Y37">
        <v>3</v>
      </c>
      <c r="Z37">
        <v>3</v>
      </c>
      <c r="AA37">
        <v>3</v>
      </c>
      <c r="AB37">
        <v>3</v>
      </c>
      <c r="AC37">
        <v>2</v>
      </c>
      <c r="AD37">
        <v>3</v>
      </c>
      <c r="AE37" s="8" t="s">
        <v>200</v>
      </c>
      <c r="AF37">
        <v>1</v>
      </c>
      <c r="AG37" s="21">
        <v>1</v>
      </c>
      <c r="AH37">
        <v>2</v>
      </c>
      <c r="AI37">
        <v>1</v>
      </c>
      <c r="AJ37">
        <v>1</v>
      </c>
      <c r="AK37">
        <v>2</v>
      </c>
      <c r="AL37">
        <v>1</v>
      </c>
      <c r="AM37" s="27">
        <v>1</v>
      </c>
      <c r="AN37">
        <v>1</v>
      </c>
      <c r="AO37" s="27" t="s">
        <v>1065</v>
      </c>
      <c r="AP37">
        <v>1</v>
      </c>
      <c r="AQ37">
        <v>1</v>
      </c>
      <c r="AR37">
        <v>2</v>
      </c>
      <c r="AS37" s="8" t="s">
        <v>200</v>
      </c>
      <c r="AT37" s="27" t="s">
        <v>1065</v>
      </c>
      <c r="AU37" s="27" t="s">
        <v>1065</v>
      </c>
      <c r="AV37" s="27" t="s">
        <v>1065</v>
      </c>
      <c r="AW37" s="27" t="s">
        <v>1065</v>
      </c>
      <c r="AX37" s="27" t="s">
        <v>1065</v>
      </c>
      <c r="AY37" s="27" t="s">
        <v>1065</v>
      </c>
      <c r="AZ37" s="27" t="s">
        <v>1065</v>
      </c>
      <c r="BA37" s="27" t="s">
        <v>1065</v>
      </c>
      <c r="BB37" s="27" t="s">
        <v>1065</v>
      </c>
      <c r="BC37" s="8" t="s">
        <v>200</v>
      </c>
      <c r="BD37" s="14">
        <v>1017</v>
      </c>
      <c r="BE37" s="14">
        <f>((SUM('3.Diagnóstico_Oportunidades'!$M$9:$N$11))*10000)/BD37</f>
        <v>0</v>
      </c>
      <c r="BF37" s="14"/>
      <c r="BQ37" s="28">
        <v>3494593.25</v>
      </c>
      <c r="BR37" s="8">
        <f>(SUM('3.Diagnóstico_Oportunidades'!$M$21:$N$22)*10000)/BQ37</f>
        <v>0</v>
      </c>
      <c r="BS37" s="28">
        <f t="shared" si="9"/>
        <v>1</v>
      </c>
      <c r="BT37" s="27">
        <f t="shared" si="10"/>
        <v>0</v>
      </c>
      <c r="BU37" s="28">
        <f>IF('3.Diagnóstico_Oportunidades'!BR37=0, 0,SUM(BS37:BT37))</f>
        <v>0</v>
      </c>
      <c r="BW37" s="124" t="s">
        <v>1098</v>
      </c>
      <c r="BX37" s="28">
        <v>7</v>
      </c>
      <c r="BY37" s="28">
        <v>7</v>
      </c>
      <c r="BZ37" s="28">
        <v>7</v>
      </c>
      <c r="CA37" s="149">
        <f>'3.Diagnóstico_Oportunidades'!N58*Criterios!BX37</f>
        <v>0</v>
      </c>
      <c r="CB37" s="149">
        <f>'3.Diagnóstico_Oportunidades'!N58*Criterios!BY37</f>
        <v>0</v>
      </c>
      <c r="CC37" s="149">
        <f>'3.Diagnóstico_Oportunidades'!N58*Criterios!BZ37</f>
        <v>0</v>
      </c>
      <c r="CF37" s="8" t="s">
        <v>11</v>
      </c>
      <c r="CG37" s="120">
        <f>('3.Diagnóstico_Oportunidades'!$M$22)/(BD38/100)</f>
        <v>0</v>
      </c>
      <c r="CH37" s="28">
        <f t="shared" si="1"/>
        <v>1</v>
      </c>
      <c r="CI37" s="27">
        <f t="shared" si="2"/>
        <v>0</v>
      </c>
      <c r="CJ37" s="28">
        <f t="shared" si="3"/>
        <v>0</v>
      </c>
      <c r="CK37" s="28">
        <f>('3.Diagnóstico_Oportunidades'!$M$22*10000/BQ38)</f>
        <v>0</v>
      </c>
      <c r="CL37" s="28">
        <f t="shared" si="4"/>
        <v>1</v>
      </c>
      <c r="CM37" s="27">
        <f t="shared" si="5"/>
        <v>0</v>
      </c>
      <c r="CN37" s="28">
        <f t="shared" si="6"/>
        <v>0</v>
      </c>
      <c r="CO37" s="28">
        <v>13</v>
      </c>
      <c r="CP37" s="28">
        <v>13</v>
      </c>
      <c r="CQ37" s="28">
        <v>13</v>
      </c>
      <c r="CR37" s="27">
        <f>'3.Diagnóstico_Oportunidades'!N58*Criterios!CO37</f>
        <v>0</v>
      </c>
      <c r="CS37" s="27">
        <f>'3.Diagnóstico_Oportunidades'!N58*Criterios!CP37</f>
        <v>0</v>
      </c>
      <c r="CT37" s="27">
        <f>'3.Diagnóstico_Oportunidades'!N58*Criterios!CQ37</f>
        <v>0</v>
      </c>
      <c r="CW37" s="26">
        <v>1</v>
      </c>
      <c r="CX37" s="27">
        <v>2</v>
      </c>
      <c r="CY37" s="27">
        <v>1</v>
      </c>
      <c r="CZ37" s="22">
        <v>1</v>
      </c>
      <c r="DA37" s="27">
        <v>1</v>
      </c>
      <c r="DB37" s="22">
        <v>1</v>
      </c>
      <c r="DC37" s="27">
        <v>1</v>
      </c>
      <c r="DD37" s="22">
        <v>1</v>
      </c>
      <c r="DE37" s="22">
        <v>1</v>
      </c>
      <c r="DF37" s="26">
        <v>1</v>
      </c>
      <c r="DG37" s="27">
        <v>2</v>
      </c>
      <c r="DH37" s="22">
        <v>2</v>
      </c>
      <c r="DI37" s="22">
        <v>3</v>
      </c>
      <c r="DJ37" s="28">
        <f>('3.Diagnóstico_Oportunidades'!$N58*CW37)</f>
        <v>0</v>
      </c>
      <c r="DK37" s="28">
        <f>('3.Diagnóstico_Oportunidades'!$N58*CX37)</f>
        <v>0</v>
      </c>
      <c r="DL37" s="28">
        <f>('3.Diagnóstico_Oportunidades'!$N58*CY37)</f>
        <v>0</v>
      </c>
      <c r="DM37" s="28">
        <f>('3.Diagnóstico_Oportunidades'!$N58*DA37)</f>
        <v>0</v>
      </c>
      <c r="DN37" s="28">
        <f>('3.Diagnóstico_Oportunidades'!$N58*DC37)</f>
        <v>0</v>
      </c>
      <c r="DO37" s="28">
        <f>('3.Diagnóstico_Oportunidades'!$N58*DE37)</f>
        <v>0</v>
      </c>
      <c r="DP37" s="28">
        <f>('3.Diagnóstico_Oportunidades'!$N58*DF37)</f>
        <v>0</v>
      </c>
      <c r="DQ37" s="28">
        <f>('3.Diagnóstico_Oportunidades'!$N58*DG37)</f>
        <v>0</v>
      </c>
      <c r="DR37" s="28">
        <f>('3.Diagnóstico_Oportunidades'!$N58*DI37)</f>
        <v>0</v>
      </c>
      <c r="DS37" s="28">
        <f>('3.Diagnóstico_Oportunidades'!$N58*1)</f>
        <v>0</v>
      </c>
      <c r="DT37" s="28">
        <f>('3.Diagnóstico_Oportunidades'!$N58*2)</f>
        <v>0</v>
      </c>
      <c r="DU37" s="28">
        <f>('3.Diagnóstico_Oportunidades'!$N58*3)</f>
        <v>0</v>
      </c>
      <c r="DV37" s="28">
        <f>('3.Diagnóstico_Oportunidades'!$N58*DW37)</f>
        <v>0</v>
      </c>
      <c r="DW37" s="28">
        <f>('3.Diagnóstico_Oportunidades'!$N58*DX37)</f>
        <v>0</v>
      </c>
      <c r="DX37" s="28">
        <f>('3.Diagnóstico_Oportunidades'!$N58*DZ37)</f>
        <v>0</v>
      </c>
      <c r="DY37" s="28">
        <f>('3.Diagnóstico_Oportunidades'!$N58*DB37)</f>
        <v>0</v>
      </c>
      <c r="DZ37" s="28">
        <f>('3.Diagnóstico_Oportunidades'!$N58*DD37)</f>
        <v>0</v>
      </c>
      <c r="EA37" s="28">
        <f>('3.Diagnóstico_Oportunidades'!$N58*DE37)</f>
        <v>0</v>
      </c>
      <c r="EB37" s="28">
        <f>('3.Diagnóstico_Oportunidades'!$N58*DF37)</f>
        <v>0</v>
      </c>
      <c r="EC37" s="28">
        <f>('3.Diagnóstico_Oportunidades'!$N58*DH37)</f>
        <v>0</v>
      </c>
      <c r="ED37" s="28">
        <f>('3.Diagnóstico_Oportunidades'!$N58*DI37)</f>
        <v>0</v>
      </c>
      <c r="EE37" s="28">
        <f>('3.Diagnóstico_Oportunidades'!$N58*1)</f>
        <v>0</v>
      </c>
      <c r="EF37" s="28">
        <f>('3.Diagnóstico_Oportunidades'!$N58*2)</f>
        <v>0</v>
      </c>
      <c r="EG37" s="28">
        <f>('3.Diagnóstico_Oportunidades'!$N58*3)</f>
        <v>0</v>
      </c>
    </row>
    <row r="38" spans="1:137">
      <c r="A38" s="8" t="s">
        <v>11</v>
      </c>
      <c r="B38" s="98">
        <v>2</v>
      </c>
      <c r="C38" s="99">
        <v>3</v>
      </c>
      <c r="D38" s="98">
        <v>1</v>
      </c>
      <c r="E38" s="98">
        <v>3</v>
      </c>
      <c r="F38" s="98">
        <v>2</v>
      </c>
      <c r="G38" s="8" t="s">
        <v>11</v>
      </c>
      <c r="H38" s="27">
        <v>1</v>
      </c>
      <c r="I38" s="27">
        <v>1</v>
      </c>
      <c r="J38" s="27">
        <v>2</v>
      </c>
      <c r="K38" s="27">
        <v>1</v>
      </c>
      <c r="L38">
        <v>1</v>
      </c>
      <c r="M38" s="8" t="s">
        <v>11</v>
      </c>
      <c r="N38" s="27">
        <f t="shared" si="8"/>
        <v>1</v>
      </c>
      <c r="O38" s="27" t="s">
        <v>1065</v>
      </c>
      <c r="P38" s="140">
        <v>1</v>
      </c>
      <c r="Q38" s="27" t="s">
        <v>1065</v>
      </c>
      <c r="R38" s="8" t="s">
        <v>11</v>
      </c>
      <c r="S38">
        <v>1</v>
      </c>
      <c r="T38">
        <v>1</v>
      </c>
      <c r="U38">
        <v>1</v>
      </c>
      <c r="V38">
        <v>1</v>
      </c>
      <c r="W38">
        <v>1</v>
      </c>
      <c r="X38">
        <v>1</v>
      </c>
      <c r="Y38">
        <v>1</v>
      </c>
      <c r="Z38">
        <v>1</v>
      </c>
      <c r="AA38">
        <v>1</v>
      </c>
      <c r="AB38">
        <v>1</v>
      </c>
      <c r="AC38">
        <v>1</v>
      </c>
      <c r="AD38">
        <v>1</v>
      </c>
      <c r="AE38" s="8" t="s">
        <v>11</v>
      </c>
      <c r="AF38">
        <v>1</v>
      </c>
      <c r="AG38" s="21">
        <v>2</v>
      </c>
      <c r="AH38">
        <v>2</v>
      </c>
      <c r="AI38">
        <v>2</v>
      </c>
      <c r="AJ38">
        <v>3</v>
      </c>
      <c r="AK38">
        <v>3</v>
      </c>
      <c r="AL38">
        <v>3</v>
      </c>
      <c r="AM38" s="27">
        <v>2</v>
      </c>
      <c r="AN38">
        <v>1</v>
      </c>
      <c r="AO38" s="27" t="s">
        <v>1065</v>
      </c>
      <c r="AP38">
        <v>3</v>
      </c>
      <c r="AQ38">
        <v>2</v>
      </c>
      <c r="AR38">
        <v>2</v>
      </c>
      <c r="AS38" s="8" t="s">
        <v>11</v>
      </c>
      <c r="AT38" s="27" t="s">
        <v>1065</v>
      </c>
      <c r="AU38" s="27" t="s">
        <v>1065</v>
      </c>
      <c r="AV38" s="27" t="s">
        <v>1065</v>
      </c>
      <c r="AW38" s="27" t="s">
        <v>1065</v>
      </c>
      <c r="AX38" s="27" t="s">
        <v>1065</v>
      </c>
      <c r="AY38" s="27" t="s">
        <v>1065</v>
      </c>
      <c r="AZ38" s="27" t="s">
        <v>1065</v>
      </c>
      <c r="BA38" s="27" t="s">
        <v>1065</v>
      </c>
      <c r="BB38" s="27" t="s">
        <v>1065</v>
      </c>
      <c r="BC38" s="8" t="s">
        <v>11</v>
      </c>
      <c r="BD38" s="14">
        <v>575</v>
      </c>
      <c r="BE38" s="14">
        <f>((SUM('3.Diagnóstico_Oportunidades'!$M$9:$N$11))*10000)/BD38</f>
        <v>0</v>
      </c>
      <c r="BF38" s="14"/>
      <c r="BQ38" s="28">
        <v>342922.96</v>
      </c>
      <c r="BR38" s="8">
        <f>(SUM('3.Diagnóstico_Oportunidades'!$M$21:$N$22)*10000)/BQ38</f>
        <v>0</v>
      </c>
      <c r="BS38" s="28">
        <f t="shared" si="9"/>
        <v>1</v>
      </c>
      <c r="BT38" s="27">
        <f t="shared" si="10"/>
        <v>0</v>
      </c>
      <c r="BU38" s="28">
        <f>IF('3.Diagnóstico_Oportunidades'!BR38=0, 0,SUM(BS38:BT38))</f>
        <v>0</v>
      </c>
      <c r="BW38" s="124" t="s">
        <v>696</v>
      </c>
      <c r="BX38" s="28">
        <v>6</v>
      </c>
      <c r="BY38" s="28">
        <v>6</v>
      </c>
      <c r="BZ38" s="28">
        <v>6</v>
      </c>
      <c r="CA38" s="149">
        <f>'3.Diagnóstico_Oportunidades'!N59*Criterios!BX38</f>
        <v>0</v>
      </c>
      <c r="CB38" s="149">
        <f>'3.Diagnóstico_Oportunidades'!N59*Criterios!BY38</f>
        <v>0</v>
      </c>
      <c r="CC38" s="149">
        <f>'3.Diagnóstico_Oportunidades'!N59*Criterios!BZ38</f>
        <v>0</v>
      </c>
      <c r="CF38" s="8" t="s">
        <v>12</v>
      </c>
      <c r="CG38" s="120">
        <f>('3.Diagnóstico_Oportunidades'!$M$22)/(BD39/100)</f>
        <v>0</v>
      </c>
      <c r="CH38" s="28">
        <f t="shared" si="1"/>
        <v>1</v>
      </c>
      <c r="CI38" s="27">
        <f t="shared" si="2"/>
        <v>0</v>
      </c>
      <c r="CJ38" s="28">
        <f t="shared" si="3"/>
        <v>0</v>
      </c>
      <c r="CK38" s="28">
        <f>('3.Diagnóstico_Oportunidades'!$M$22*10000/BQ39)</f>
        <v>0</v>
      </c>
      <c r="CL38" s="28">
        <f t="shared" si="4"/>
        <v>1</v>
      </c>
      <c r="CM38" s="27">
        <f t="shared" si="5"/>
        <v>0</v>
      </c>
      <c r="CN38" s="28">
        <f t="shared" si="6"/>
        <v>0</v>
      </c>
      <c r="CO38" s="28">
        <v>15</v>
      </c>
      <c r="CP38" s="28">
        <v>16</v>
      </c>
      <c r="CQ38" s="28">
        <v>15</v>
      </c>
      <c r="CR38" s="27">
        <f>'3.Diagnóstico_Oportunidades'!N59*Criterios!CO38</f>
        <v>0</v>
      </c>
      <c r="CS38" s="27">
        <f>'3.Diagnóstico_Oportunidades'!N59*Criterios!CP38</f>
        <v>0</v>
      </c>
      <c r="CT38" s="27">
        <f>'3.Diagnóstico_Oportunidades'!N59*Criterios!CQ38</f>
        <v>0</v>
      </c>
      <c r="CW38" s="26">
        <v>1</v>
      </c>
      <c r="CX38" s="27">
        <v>2</v>
      </c>
      <c r="CY38" s="27">
        <v>2</v>
      </c>
      <c r="CZ38" s="22">
        <v>1</v>
      </c>
      <c r="DA38" s="27">
        <v>2</v>
      </c>
      <c r="DB38" s="22">
        <v>3</v>
      </c>
      <c r="DC38" s="27">
        <v>2</v>
      </c>
      <c r="DD38" s="22">
        <v>3</v>
      </c>
      <c r="DE38" s="22">
        <v>1</v>
      </c>
      <c r="DF38" s="26">
        <v>1</v>
      </c>
      <c r="DG38" s="27">
        <v>2</v>
      </c>
      <c r="DH38" s="22">
        <v>2</v>
      </c>
      <c r="DI38" s="22">
        <v>2</v>
      </c>
      <c r="DJ38" s="28">
        <f>('3.Diagnóstico_Oportunidades'!$N59*CW38)</f>
        <v>0</v>
      </c>
      <c r="DK38" s="28">
        <f>('3.Diagnóstico_Oportunidades'!$N59*CX38)</f>
        <v>0</v>
      </c>
      <c r="DL38" s="28">
        <f>('3.Diagnóstico_Oportunidades'!$N59*CY38)</f>
        <v>0</v>
      </c>
      <c r="DM38" s="28">
        <f>('3.Diagnóstico_Oportunidades'!$N59*DA38)</f>
        <v>0</v>
      </c>
      <c r="DN38" s="28">
        <f>('3.Diagnóstico_Oportunidades'!$N59*DC38)</f>
        <v>0</v>
      </c>
      <c r="DO38" s="28">
        <f>('3.Diagnóstico_Oportunidades'!$N59*DE38)</f>
        <v>0</v>
      </c>
      <c r="DP38" s="28">
        <f>('3.Diagnóstico_Oportunidades'!$N59*DF38)</f>
        <v>0</v>
      </c>
      <c r="DQ38" s="28">
        <f>('3.Diagnóstico_Oportunidades'!$N59*DG38)</f>
        <v>0</v>
      </c>
      <c r="DR38" s="28">
        <f>('3.Diagnóstico_Oportunidades'!$N59*DI38)</f>
        <v>0</v>
      </c>
      <c r="DS38" s="28">
        <f>('3.Diagnóstico_Oportunidades'!$N59*1)</f>
        <v>0</v>
      </c>
      <c r="DT38" s="28">
        <f>('3.Diagnóstico_Oportunidades'!$N59*2)</f>
        <v>0</v>
      </c>
      <c r="DU38" s="28">
        <f>('3.Diagnóstico_Oportunidades'!$N59*3)</f>
        <v>0</v>
      </c>
      <c r="DV38" s="28">
        <f>('3.Diagnóstico_Oportunidades'!$N59*DW38)</f>
        <v>0</v>
      </c>
      <c r="DW38" s="28">
        <f>('3.Diagnóstico_Oportunidades'!$N59*DX38)</f>
        <v>0</v>
      </c>
      <c r="DX38" s="28">
        <f>('3.Diagnóstico_Oportunidades'!$N59*DZ38)</f>
        <v>0</v>
      </c>
      <c r="DY38" s="28">
        <f>('3.Diagnóstico_Oportunidades'!$N59*DB38)</f>
        <v>0</v>
      </c>
      <c r="DZ38" s="28">
        <f>('3.Diagnóstico_Oportunidades'!$N59*DD38)</f>
        <v>0</v>
      </c>
      <c r="EA38" s="28">
        <f>('3.Diagnóstico_Oportunidades'!$N59*DE38)</f>
        <v>0</v>
      </c>
      <c r="EB38" s="28">
        <f>('3.Diagnóstico_Oportunidades'!$N59*DF38)</f>
        <v>0</v>
      </c>
      <c r="EC38" s="28">
        <f>('3.Diagnóstico_Oportunidades'!$N59*DH38)</f>
        <v>0</v>
      </c>
      <c r="ED38" s="28">
        <f>('3.Diagnóstico_Oportunidades'!$N59*DI38)</f>
        <v>0</v>
      </c>
      <c r="EE38" s="28">
        <f>('3.Diagnóstico_Oportunidades'!$N59*1)</f>
        <v>0</v>
      </c>
      <c r="EF38" s="28">
        <f>('3.Diagnóstico_Oportunidades'!$N59*2)</f>
        <v>0</v>
      </c>
      <c r="EG38" s="28">
        <f>('3.Diagnóstico_Oportunidades'!$N59*3)</f>
        <v>0</v>
      </c>
    </row>
    <row r="39" spans="1:137">
      <c r="A39" s="8" t="s">
        <v>12</v>
      </c>
      <c r="B39" s="98">
        <v>1</v>
      </c>
      <c r="C39" s="99">
        <v>3</v>
      </c>
      <c r="D39" s="98">
        <v>1</v>
      </c>
      <c r="E39" s="98">
        <v>2</v>
      </c>
      <c r="F39" s="98">
        <v>1</v>
      </c>
      <c r="G39" s="8" t="s">
        <v>12</v>
      </c>
      <c r="H39" s="27">
        <v>2</v>
      </c>
      <c r="I39" s="27">
        <v>3</v>
      </c>
      <c r="J39" s="27">
        <v>3</v>
      </c>
      <c r="K39" s="27">
        <v>2</v>
      </c>
      <c r="L39">
        <v>3</v>
      </c>
      <c r="M39" s="8" t="s">
        <v>12</v>
      </c>
      <c r="N39" s="27">
        <f t="shared" si="8"/>
        <v>3</v>
      </c>
      <c r="O39" s="27" t="s">
        <v>1065</v>
      </c>
      <c r="P39" s="140">
        <v>2</v>
      </c>
      <c r="Q39" s="27" t="s">
        <v>1065</v>
      </c>
      <c r="R39" s="8" t="s">
        <v>12</v>
      </c>
      <c r="S39">
        <v>2</v>
      </c>
      <c r="T39">
        <v>2</v>
      </c>
      <c r="U39">
        <v>3</v>
      </c>
      <c r="V39">
        <v>2</v>
      </c>
      <c r="W39">
        <v>3</v>
      </c>
      <c r="X39">
        <v>3</v>
      </c>
      <c r="Y39">
        <v>3</v>
      </c>
      <c r="Z39">
        <v>3</v>
      </c>
      <c r="AA39">
        <v>3</v>
      </c>
      <c r="AB39">
        <v>3</v>
      </c>
      <c r="AC39">
        <v>2</v>
      </c>
      <c r="AD39">
        <v>3</v>
      </c>
      <c r="AE39" s="8" t="s">
        <v>12</v>
      </c>
      <c r="AF39">
        <v>1</v>
      </c>
      <c r="AG39" s="21">
        <v>2</v>
      </c>
      <c r="AH39">
        <v>1</v>
      </c>
      <c r="AI39">
        <v>2</v>
      </c>
      <c r="AJ39">
        <v>2</v>
      </c>
      <c r="AK39">
        <v>3</v>
      </c>
      <c r="AL39">
        <v>3</v>
      </c>
      <c r="AM39" s="27">
        <v>2</v>
      </c>
      <c r="AN39">
        <v>1</v>
      </c>
      <c r="AO39" s="27" t="s">
        <v>1065</v>
      </c>
      <c r="AP39">
        <v>3</v>
      </c>
      <c r="AQ39">
        <v>1</v>
      </c>
      <c r="AR39">
        <v>1</v>
      </c>
      <c r="AS39" s="8" t="s">
        <v>12</v>
      </c>
      <c r="AT39" s="27" t="s">
        <v>1065</v>
      </c>
      <c r="AU39" s="27" t="s">
        <v>1065</v>
      </c>
      <c r="AV39" s="27" t="s">
        <v>1065</v>
      </c>
      <c r="AW39" s="27" t="s">
        <v>1065</v>
      </c>
      <c r="AX39" s="27" t="s">
        <v>1065</v>
      </c>
      <c r="AY39" s="27" t="s">
        <v>1065</v>
      </c>
      <c r="AZ39" s="27" t="s">
        <v>1065</v>
      </c>
      <c r="BA39" s="27" t="s">
        <v>1065</v>
      </c>
      <c r="BB39" s="27" t="s">
        <v>1065</v>
      </c>
      <c r="BC39" s="8" t="s">
        <v>12</v>
      </c>
      <c r="BD39" s="14">
        <v>12140</v>
      </c>
      <c r="BE39" s="14">
        <f>((SUM('3.Diagnóstico_Oportunidades'!$M$9:$N$11))*10000)/BD39</f>
        <v>0</v>
      </c>
      <c r="BF39" s="14"/>
      <c r="BQ39" s="28">
        <v>2963584.95</v>
      </c>
      <c r="BR39" s="8">
        <f>(SUM('3.Diagnóstico_Oportunidades'!$M$21:$N$22)*10000)/BQ39</f>
        <v>0</v>
      </c>
      <c r="BS39" s="28">
        <f t="shared" si="9"/>
        <v>1</v>
      </c>
      <c r="BT39" s="27">
        <f t="shared" si="10"/>
        <v>0</v>
      </c>
      <c r="BU39" s="28">
        <f>IF('3.Diagnóstico_Oportunidades'!BR39=0, 0,SUM(BS39:BT39))</f>
        <v>0</v>
      </c>
      <c r="BW39" s="125" t="s">
        <v>1129</v>
      </c>
      <c r="BX39" s="28">
        <v>8</v>
      </c>
      <c r="BY39" s="28">
        <v>8</v>
      </c>
      <c r="BZ39" s="28">
        <v>8</v>
      </c>
      <c r="CA39" s="149">
        <f>'3.Diagnóstico_Oportunidades'!N60*Criterios!BX39</f>
        <v>0</v>
      </c>
      <c r="CB39" s="149">
        <f>'3.Diagnóstico_Oportunidades'!N60*Criterios!BY39</f>
        <v>0</v>
      </c>
      <c r="CC39" s="149">
        <f>'3.Diagnóstico_Oportunidades'!N60*Criterios!BZ39</f>
        <v>0</v>
      </c>
      <c r="CF39" s="8" t="s">
        <v>13</v>
      </c>
      <c r="CG39" s="120">
        <f>('3.Diagnóstico_Oportunidades'!$M$22)/(BD40/100)</f>
        <v>0</v>
      </c>
      <c r="CH39" s="28">
        <f t="shared" si="1"/>
        <v>1</v>
      </c>
      <c r="CI39" s="27">
        <f t="shared" si="2"/>
        <v>0</v>
      </c>
      <c r="CJ39" s="28">
        <f t="shared" si="3"/>
        <v>0</v>
      </c>
      <c r="CK39" s="28">
        <f>('3.Diagnóstico_Oportunidades'!$M$22*10000/BQ40)</f>
        <v>0</v>
      </c>
      <c r="CL39" s="28">
        <f t="shared" si="4"/>
        <v>1</v>
      </c>
      <c r="CM39" s="27">
        <f t="shared" si="5"/>
        <v>0</v>
      </c>
      <c r="CN39" s="28">
        <f t="shared" si="6"/>
        <v>0</v>
      </c>
      <c r="CO39" s="28">
        <v>15</v>
      </c>
      <c r="CP39" s="28">
        <v>15</v>
      </c>
      <c r="CQ39" s="28">
        <v>15</v>
      </c>
      <c r="CR39" s="27">
        <f>'3.Diagnóstico_Oportunidades'!N60*Criterios!CO39</f>
        <v>0</v>
      </c>
      <c r="CS39" s="27">
        <f>'3.Diagnóstico_Oportunidades'!N60*Criterios!CP39</f>
        <v>0</v>
      </c>
      <c r="CT39" s="27">
        <f>'3.Diagnóstico_Oportunidades'!N60*Criterios!CQ39</f>
        <v>0</v>
      </c>
      <c r="CW39" s="26">
        <v>1</v>
      </c>
      <c r="CX39" s="27">
        <v>2</v>
      </c>
      <c r="CY39" s="27">
        <v>2</v>
      </c>
      <c r="CZ39" s="22">
        <v>2</v>
      </c>
      <c r="DA39" s="27">
        <v>1</v>
      </c>
      <c r="DB39" s="22">
        <v>1</v>
      </c>
      <c r="DC39" s="27">
        <v>1</v>
      </c>
      <c r="DD39" s="22">
        <v>1</v>
      </c>
      <c r="DE39" s="22">
        <v>1</v>
      </c>
      <c r="DF39" s="26">
        <v>1</v>
      </c>
      <c r="DG39" s="27">
        <v>3</v>
      </c>
      <c r="DH39" s="22">
        <v>3</v>
      </c>
      <c r="DI39" s="22">
        <v>3</v>
      </c>
      <c r="DJ39" s="28">
        <f>('3.Diagnóstico_Oportunidades'!$N60*CW39)</f>
        <v>0</v>
      </c>
      <c r="DK39" s="28">
        <f>('3.Diagnóstico_Oportunidades'!$N60*CX39)</f>
        <v>0</v>
      </c>
      <c r="DL39" s="28">
        <f>('3.Diagnóstico_Oportunidades'!$N60*CY39)</f>
        <v>0</v>
      </c>
      <c r="DM39" s="28">
        <f>('3.Diagnóstico_Oportunidades'!$N60*DA39)</f>
        <v>0</v>
      </c>
      <c r="DN39" s="28">
        <f>('3.Diagnóstico_Oportunidades'!$N60*DC39)</f>
        <v>0</v>
      </c>
      <c r="DO39" s="28">
        <f>('3.Diagnóstico_Oportunidades'!$N60*DE39)</f>
        <v>0</v>
      </c>
      <c r="DP39" s="28">
        <f>('3.Diagnóstico_Oportunidades'!$N60*DF39)</f>
        <v>0</v>
      </c>
      <c r="DQ39" s="28">
        <f>('3.Diagnóstico_Oportunidades'!$N60*DG39)</f>
        <v>0</v>
      </c>
      <c r="DR39" s="28">
        <f>('3.Diagnóstico_Oportunidades'!$N60*DI39)</f>
        <v>0</v>
      </c>
      <c r="DS39" s="28">
        <f>('3.Diagnóstico_Oportunidades'!$N60*1)</f>
        <v>0</v>
      </c>
      <c r="DT39" s="28">
        <f>('3.Diagnóstico_Oportunidades'!$N60*2)</f>
        <v>0</v>
      </c>
      <c r="DU39" s="28">
        <f>('3.Diagnóstico_Oportunidades'!$N60*3)</f>
        <v>0</v>
      </c>
      <c r="DV39" s="28">
        <f>('3.Diagnóstico_Oportunidades'!$N60*DW39)</f>
        <v>0</v>
      </c>
      <c r="DW39" s="28">
        <f>('3.Diagnóstico_Oportunidades'!$N60*DX39)</f>
        <v>0</v>
      </c>
      <c r="DX39" s="28">
        <f>('3.Diagnóstico_Oportunidades'!$N60*DZ39)</f>
        <v>0</v>
      </c>
      <c r="DY39" s="28">
        <f>('3.Diagnóstico_Oportunidades'!$N60*DB39)</f>
        <v>0</v>
      </c>
      <c r="DZ39" s="28">
        <f>('3.Diagnóstico_Oportunidades'!$N60*DD39)</f>
        <v>0</v>
      </c>
      <c r="EA39" s="28">
        <f>('3.Diagnóstico_Oportunidades'!$N60*DE39)</f>
        <v>0</v>
      </c>
      <c r="EB39" s="28">
        <f>('3.Diagnóstico_Oportunidades'!$N60*DF39)</f>
        <v>0</v>
      </c>
      <c r="EC39" s="28">
        <f>('3.Diagnóstico_Oportunidades'!$N60*DH39)</f>
        <v>0</v>
      </c>
      <c r="ED39" s="28">
        <f>('3.Diagnóstico_Oportunidades'!$N60*DI39)</f>
        <v>0</v>
      </c>
      <c r="EE39" s="28">
        <f>('3.Diagnóstico_Oportunidades'!$N60*1)</f>
        <v>0</v>
      </c>
      <c r="EF39" s="28">
        <f>('3.Diagnóstico_Oportunidades'!$N60*2)</f>
        <v>0</v>
      </c>
      <c r="EG39" s="28">
        <f>('3.Diagnóstico_Oportunidades'!$N60*3)</f>
        <v>0</v>
      </c>
    </row>
    <row r="40" spans="1:137">
      <c r="A40" s="8" t="s">
        <v>13</v>
      </c>
      <c r="B40" s="98">
        <v>1</v>
      </c>
      <c r="C40" s="99">
        <v>3</v>
      </c>
      <c r="D40" s="98">
        <v>1</v>
      </c>
      <c r="E40" s="98">
        <v>3</v>
      </c>
      <c r="F40" s="98">
        <v>1</v>
      </c>
      <c r="G40" s="8" t="s">
        <v>13</v>
      </c>
      <c r="H40" s="27">
        <v>1</v>
      </c>
      <c r="I40" s="27">
        <v>1</v>
      </c>
      <c r="J40" s="27">
        <v>2</v>
      </c>
      <c r="K40" s="27">
        <v>1</v>
      </c>
      <c r="L40">
        <v>1</v>
      </c>
      <c r="M40" s="8" t="s">
        <v>13</v>
      </c>
      <c r="N40" s="27">
        <f t="shared" si="8"/>
        <v>1</v>
      </c>
      <c r="O40" s="27" t="s">
        <v>1065</v>
      </c>
      <c r="P40" s="140">
        <v>1</v>
      </c>
      <c r="Q40" s="27" t="s">
        <v>1065</v>
      </c>
      <c r="R40" s="8" t="s">
        <v>13</v>
      </c>
      <c r="S40">
        <v>1</v>
      </c>
      <c r="T40">
        <v>1</v>
      </c>
      <c r="U40">
        <v>1</v>
      </c>
      <c r="V40">
        <v>1</v>
      </c>
      <c r="W40">
        <v>1</v>
      </c>
      <c r="X40">
        <v>1</v>
      </c>
      <c r="Y40">
        <v>1</v>
      </c>
      <c r="Z40">
        <v>1</v>
      </c>
      <c r="AA40">
        <v>1</v>
      </c>
      <c r="AB40">
        <v>1</v>
      </c>
      <c r="AC40">
        <v>1</v>
      </c>
      <c r="AD40">
        <v>1</v>
      </c>
      <c r="AE40" s="8" t="s">
        <v>13</v>
      </c>
      <c r="AF40">
        <v>1</v>
      </c>
      <c r="AG40" s="21">
        <v>2</v>
      </c>
      <c r="AH40">
        <v>2</v>
      </c>
      <c r="AI40">
        <v>2</v>
      </c>
      <c r="AJ40">
        <v>2</v>
      </c>
      <c r="AK40">
        <v>3</v>
      </c>
      <c r="AL40">
        <v>3</v>
      </c>
      <c r="AM40" s="27">
        <v>2</v>
      </c>
      <c r="AN40">
        <v>1</v>
      </c>
      <c r="AO40" s="27" t="s">
        <v>1065</v>
      </c>
      <c r="AP40">
        <v>3</v>
      </c>
      <c r="AQ40">
        <v>2</v>
      </c>
      <c r="AR40">
        <v>1</v>
      </c>
      <c r="AS40" s="8" t="s">
        <v>13</v>
      </c>
      <c r="AT40" s="27" t="s">
        <v>1065</v>
      </c>
      <c r="AU40" s="27" t="s">
        <v>1065</v>
      </c>
      <c r="AV40" s="27" t="s">
        <v>1065</v>
      </c>
      <c r="AW40" s="27" t="s">
        <v>1065</v>
      </c>
      <c r="AX40" s="27" t="s">
        <v>1065</v>
      </c>
      <c r="AY40" s="27" t="s">
        <v>1065</v>
      </c>
      <c r="AZ40" s="27" t="s">
        <v>1065</v>
      </c>
      <c r="BA40" s="27" t="s">
        <v>1065</v>
      </c>
      <c r="BB40" s="27" t="s">
        <v>1065</v>
      </c>
      <c r="BC40" s="8" t="s">
        <v>13</v>
      </c>
      <c r="BD40" s="14">
        <v>742</v>
      </c>
      <c r="BE40" s="14">
        <f>((SUM('3.Diagnóstico_Oportunidades'!$M$9:$N$11))*10000)/BD40</f>
        <v>0</v>
      </c>
      <c r="BF40" s="14"/>
      <c r="BQ40" s="28">
        <v>706856.2</v>
      </c>
      <c r="BR40" s="8">
        <f>(SUM('3.Diagnóstico_Oportunidades'!$M$21:$N$22)*10000)/BQ40</f>
        <v>0</v>
      </c>
      <c r="BS40" s="28">
        <f t="shared" si="9"/>
        <v>1</v>
      </c>
      <c r="BT40" s="27">
        <f t="shared" si="10"/>
        <v>0</v>
      </c>
      <c r="BU40" s="28">
        <f>IF('3.Diagnóstico_Oportunidades'!BR40=0, 0,SUM(BS40:BT40))</f>
        <v>0</v>
      </c>
      <c r="BW40" s="124" t="s">
        <v>1099</v>
      </c>
      <c r="BX40" s="28">
        <v>8</v>
      </c>
      <c r="BY40" s="28">
        <v>8</v>
      </c>
      <c r="BZ40" s="28">
        <v>8</v>
      </c>
      <c r="CA40" s="149">
        <f>'3.Diagnóstico_Oportunidades'!N61*Criterios!BX40</f>
        <v>0</v>
      </c>
      <c r="CB40" s="149">
        <f>'3.Diagnóstico_Oportunidades'!N61*Criterios!BY40</f>
        <v>0</v>
      </c>
      <c r="CC40" s="149">
        <f>'3.Diagnóstico_Oportunidades'!N61*Criterios!BZ40</f>
        <v>0</v>
      </c>
      <c r="CF40" s="8" t="s">
        <v>14</v>
      </c>
      <c r="CG40" s="120">
        <f>('3.Diagnóstico_Oportunidades'!$M$22)/(BD41/100)</f>
        <v>0</v>
      </c>
      <c r="CH40" s="28">
        <f t="shared" si="1"/>
        <v>1</v>
      </c>
      <c r="CI40" s="27">
        <f t="shared" si="2"/>
        <v>0</v>
      </c>
      <c r="CJ40" s="28">
        <f t="shared" si="3"/>
        <v>0</v>
      </c>
      <c r="CK40" s="28">
        <f>('3.Diagnóstico_Oportunidades'!$M$22*10000/BQ41)</f>
        <v>0</v>
      </c>
      <c r="CL40" s="28">
        <f t="shared" si="4"/>
        <v>1</v>
      </c>
      <c r="CM40" s="27">
        <f t="shared" si="5"/>
        <v>0</v>
      </c>
      <c r="CN40" s="28">
        <f t="shared" si="6"/>
        <v>0</v>
      </c>
      <c r="CO40" s="28">
        <v>15</v>
      </c>
      <c r="CP40" s="28">
        <v>15</v>
      </c>
      <c r="CQ40" s="28">
        <v>15</v>
      </c>
      <c r="CR40" s="27">
        <f>'3.Diagnóstico_Oportunidades'!N61*Criterios!CO40</f>
        <v>0</v>
      </c>
      <c r="CS40" s="27">
        <f>'3.Diagnóstico_Oportunidades'!N61*Criterios!CP40</f>
        <v>0</v>
      </c>
      <c r="CT40" s="27">
        <f>'3.Diagnóstico_Oportunidades'!N61*Criterios!CQ40</f>
        <v>0</v>
      </c>
      <c r="CW40" s="26">
        <v>1</v>
      </c>
      <c r="CX40" s="27">
        <v>2</v>
      </c>
      <c r="CY40" s="27">
        <v>2</v>
      </c>
      <c r="CZ40" s="22">
        <v>2</v>
      </c>
      <c r="DA40" s="27">
        <v>1</v>
      </c>
      <c r="DB40" s="22">
        <v>1</v>
      </c>
      <c r="DC40" s="27">
        <v>1</v>
      </c>
      <c r="DD40" s="22">
        <v>1</v>
      </c>
      <c r="DE40" s="22">
        <v>1</v>
      </c>
      <c r="DF40" s="26">
        <v>1</v>
      </c>
      <c r="DG40" s="27">
        <v>3</v>
      </c>
      <c r="DH40" s="22">
        <v>3</v>
      </c>
      <c r="DI40" s="22">
        <v>3</v>
      </c>
      <c r="DJ40" s="28">
        <f>('3.Diagnóstico_Oportunidades'!$N61*CW40)</f>
        <v>0</v>
      </c>
      <c r="DK40" s="28">
        <f>('3.Diagnóstico_Oportunidades'!$N61*CX40)</f>
        <v>0</v>
      </c>
      <c r="DL40" s="28">
        <f>('3.Diagnóstico_Oportunidades'!$N61*CY40)</f>
        <v>0</v>
      </c>
      <c r="DM40" s="28">
        <f>('3.Diagnóstico_Oportunidades'!$N61*DA40)</f>
        <v>0</v>
      </c>
      <c r="DN40" s="28">
        <f>('3.Diagnóstico_Oportunidades'!$N61*DC40)</f>
        <v>0</v>
      </c>
      <c r="DO40" s="28">
        <f>('3.Diagnóstico_Oportunidades'!$N61*DE40)</f>
        <v>0</v>
      </c>
      <c r="DP40" s="28">
        <f>('3.Diagnóstico_Oportunidades'!$N61*DF40)</f>
        <v>0</v>
      </c>
      <c r="DQ40" s="28">
        <f>('3.Diagnóstico_Oportunidades'!$N61*DG40)</f>
        <v>0</v>
      </c>
      <c r="DR40" s="28">
        <f>('3.Diagnóstico_Oportunidades'!$N61*DI40)</f>
        <v>0</v>
      </c>
      <c r="DS40" s="28">
        <f>('3.Diagnóstico_Oportunidades'!$N61*1)</f>
        <v>0</v>
      </c>
      <c r="DT40" s="28">
        <f>('3.Diagnóstico_Oportunidades'!$N61*2)</f>
        <v>0</v>
      </c>
      <c r="DU40" s="28">
        <f>('3.Diagnóstico_Oportunidades'!$N61*3)</f>
        <v>0</v>
      </c>
      <c r="DV40" s="28">
        <f>('3.Diagnóstico_Oportunidades'!$N61*DW40)</f>
        <v>0</v>
      </c>
      <c r="DW40" s="28">
        <f>('3.Diagnóstico_Oportunidades'!$N61*DX40)</f>
        <v>0</v>
      </c>
      <c r="DX40" s="28">
        <f>('3.Diagnóstico_Oportunidades'!$N61*DZ40)</f>
        <v>0</v>
      </c>
      <c r="DY40" s="28">
        <f>('3.Diagnóstico_Oportunidades'!$N61*DB40)</f>
        <v>0</v>
      </c>
      <c r="DZ40" s="28">
        <f>('3.Diagnóstico_Oportunidades'!$N61*DD40)</f>
        <v>0</v>
      </c>
      <c r="EA40" s="28">
        <f>('3.Diagnóstico_Oportunidades'!$N61*DE40)</f>
        <v>0</v>
      </c>
      <c r="EB40" s="28">
        <f>('3.Diagnóstico_Oportunidades'!$N61*DF40)</f>
        <v>0</v>
      </c>
      <c r="EC40" s="28">
        <f>('3.Diagnóstico_Oportunidades'!$N61*DH40)</f>
        <v>0</v>
      </c>
      <c r="ED40" s="28">
        <f>('3.Diagnóstico_Oportunidades'!$N61*DI40)</f>
        <v>0</v>
      </c>
      <c r="EE40" s="28">
        <f>('3.Diagnóstico_Oportunidades'!$N61*1)</f>
        <v>0</v>
      </c>
      <c r="EF40" s="28">
        <f>('3.Diagnóstico_Oportunidades'!$N61*2)</f>
        <v>0</v>
      </c>
      <c r="EG40" s="28">
        <f>('3.Diagnóstico_Oportunidades'!$N61*3)</f>
        <v>0</v>
      </c>
    </row>
    <row r="41" spans="1:137">
      <c r="A41" s="8" t="s">
        <v>14</v>
      </c>
      <c r="B41" s="98">
        <v>2</v>
      </c>
      <c r="C41" s="99">
        <v>3</v>
      </c>
      <c r="D41" s="98">
        <v>2</v>
      </c>
      <c r="E41" s="98">
        <v>3</v>
      </c>
      <c r="F41" s="98">
        <v>2</v>
      </c>
      <c r="G41" s="8" t="s">
        <v>14</v>
      </c>
      <c r="H41" s="27">
        <v>1</v>
      </c>
      <c r="I41" s="27">
        <v>2</v>
      </c>
      <c r="J41" s="27">
        <v>3</v>
      </c>
      <c r="K41" s="27">
        <v>1</v>
      </c>
      <c r="L41">
        <v>1</v>
      </c>
      <c r="M41" s="8" t="s">
        <v>14</v>
      </c>
      <c r="N41" s="27">
        <f t="shared" si="8"/>
        <v>1</v>
      </c>
      <c r="O41" s="27" t="s">
        <v>1065</v>
      </c>
      <c r="P41" s="140">
        <v>1</v>
      </c>
      <c r="Q41" s="27" t="s">
        <v>1065</v>
      </c>
      <c r="R41" s="8" t="s">
        <v>14</v>
      </c>
      <c r="S41">
        <v>1</v>
      </c>
      <c r="T41">
        <v>1</v>
      </c>
      <c r="U41">
        <v>1</v>
      </c>
      <c r="V41">
        <v>1</v>
      </c>
      <c r="W41">
        <v>1</v>
      </c>
      <c r="X41">
        <v>1</v>
      </c>
      <c r="Y41">
        <v>1</v>
      </c>
      <c r="Z41">
        <v>1</v>
      </c>
      <c r="AA41">
        <v>1</v>
      </c>
      <c r="AB41">
        <v>1</v>
      </c>
      <c r="AC41">
        <v>1</v>
      </c>
      <c r="AD41">
        <v>1</v>
      </c>
      <c r="AE41" s="8" t="s">
        <v>14</v>
      </c>
      <c r="AF41">
        <v>1</v>
      </c>
      <c r="AG41" s="21">
        <v>2</v>
      </c>
      <c r="AH41">
        <v>3</v>
      </c>
      <c r="AI41">
        <v>2</v>
      </c>
      <c r="AJ41">
        <v>2</v>
      </c>
      <c r="AK41">
        <v>3</v>
      </c>
      <c r="AL41">
        <v>3</v>
      </c>
      <c r="AM41" s="27">
        <v>2</v>
      </c>
      <c r="AN41">
        <v>2</v>
      </c>
      <c r="AO41" s="27" t="s">
        <v>1065</v>
      </c>
      <c r="AP41">
        <v>3</v>
      </c>
      <c r="AQ41">
        <v>2</v>
      </c>
      <c r="AR41">
        <v>2</v>
      </c>
      <c r="AS41" s="8" t="s">
        <v>14</v>
      </c>
      <c r="AT41" s="27" t="s">
        <v>1065</v>
      </c>
      <c r="AU41" s="27" t="s">
        <v>1065</v>
      </c>
      <c r="AV41" s="27" t="s">
        <v>1065</v>
      </c>
      <c r="AW41" s="27" t="s">
        <v>1065</v>
      </c>
      <c r="AX41" s="27" t="s">
        <v>1065</v>
      </c>
      <c r="AY41" s="27" t="s">
        <v>1065</v>
      </c>
      <c r="AZ41" s="27" t="s">
        <v>1065</v>
      </c>
      <c r="BA41" s="27" t="s">
        <v>1065</v>
      </c>
      <c r="BB41" s="27" t="s">
        <v>1065</v>
      </c>
      <c r="BC41" s="8" t="s">
        <v>14</v>
      </c>
      <c r="BD41" s="14">
        <v>726</v>
      </c>
      <c r="BE41" s="14">
        <f>((SUM('3.Diagnóstico_Oportunidades'!$M$9:$N$11))*10000)/BD41</f>
        <v>0</v>
      </c>
      <c r="BF41" s="14"/>
      <c r="BQ41" s="28">
        <v>548493.56000000006</v>
      </c>
      <c r="BR41" s="8">
        <f>(SUM('3.Diagnóstico_Oportunidades'!$M$21:$N$22)*10000)/BQ41</f>
        <v>0</v>
      </c>
      <c r="BS41" s="28">
        <f t="shared" si="9"/>
        <v>1</v>
      </c>
      <c r="BT41" s="27">
        <f t="shared" si="10"/>
        <v>0</v>
      </c>
      <c r="BU41" s="28">
        <f>IF('3.Diagnóstico_Oportunidades'!BR41=0, 0,SUM(BS41:BT41))</f>
        <v>0</v>
      </c>
      <c r="BW41" s="125" t="s">
        <v>1120</v>
      </c>
      <c r="BX41" s="28">
        <v>6</v>
      </c>
      <c r="BY41" s="28">
        <v>6</v>
      </c>
      <c r="BZ41" s="28">
        <v>6</v>
      </c>
      <c r="CA41" s="149">
        <f>'3.Diagnóstico_Oportunidades'!N62*Criterios!BX41</f>
        <v>0</v>
      </c>
      <c r="CB41" s="149">
        <f>'3.Diagnóstico_Oportunidades'!N62*Criterios!BY41</f>
        <v>0</v>
      </c>
      <c r="CC41" s="149">
        <f>'3.Diagnóstico_Oportunidades'!N62*Criterios!BZ41</f>
        <v>0</v>
      </c>
      <c r="CF41" s="8" t="s">
        <v>201</v>
      </c>
      <c r="CG41" s="120">
        <f>('3.Diagnóstico_Oportunidades'!$M$22)/(BD42/100)</f>
        <v>0</v>
      </c>
      <c r="CH41" s="28">
        <f t="shared" si="1"/>
        <v>1</v>
      </c>
      <c r="CI41" s="27">
        <f t="shared" si="2"/>
        <v>0</v>
      </c>
      <c r="CJ41" s="28">
        <f t="shared" si="3"/>
        <v>0</v>
      </c>
      <c r="CK41" s="28">
        <f>('3.Diagnóstico_Oportunidades'!$M$22*10000/BQ42)</f>
        <v>0</v>
      </c>
      <c r="CL41" s="28">
        <f t="shared" si="4"/>
        <v>1</v>
      </c>
      <c r="CM41" s="27">
        <f t="shared" si="5"/>
        <v>0</v>
      </c>
      <c r="CN41" s="28">
        <f t="shared" si="6"/>
        <v>0</v>
      </c>
      <c r="CO41" s="28">
        <v>17</v>
      </c>
      <c r="CP41" s="28">
        <v>14</v>
      </c>
      <c r="CQ41" s="28">
        <v>17</v>
      </c>
      <c r="CR41" s="27">
        <f>'3.Diagnóstico_Oportunidades'!N62*Criterios!CO41</f>
        <v>0</v>
      </c>
      <c r="CS41" s="27">
        <f>'3.Diagnóstico_Oportunidades'!N62*Criterios!CP41</f>
        <v>0</v>
      </c>
      <c r="CT41" s="27">
        <f>'3.Diagnóstico_Oportunidades'!N62*Criterios!CQ41</f>
        <v>0</v>
      </c>
      <c r="CW41" s="26">
        <v>1</v>
      </c>
      <c r="CX41" s="26">
        <v>2</v>
      </c>
      <c r="CY41" s="27">
        <v>2</v>
      </c>
      <c r="CZ41" s="22">
        <v>1</v>
      </c>
      <c r="DA41" s="27">
        <v>3</v>
      </c>
      <c r="DB41" s="22">
        <v>2</v>
      </c>
      <c r="DC41" s="27">
        <v>3</v>
      </c>
      <c r="DD41" s="22">
        <v>2</v>
      </c>
      <c r="DE41" s="22">
        <v>1</v>
      </c>
      <c r="DF41" s="26">
        <v>1</v>
      </c>
      <c r="DG41" s="27">
        <v>3</v>
      </c>
      <c r="DH41" s="22">
        <v>3</v>
      </c>
      <c r="DI41" s="22">
        <v>1</v>
      </c>
      <c r="DJ41" s="28">
        <f>('3.Diagnóstico_Oportunidades'!$N62*CW41)</f>
        <v>0</v>
      </c>
      <c r="DK41" s="28">
        <f>('3.Diagnóstico_Oportunidades'!$N62*CX41)</f>
        <v>0</v>
      </c>
      <c r="DL41" s="28">
        <f>('3.Diagnóstico_Oportunidades'!$N62*CY41)</f>
        <v>0</v>
      </c>
      <c r="DM41" s="28">
        <f>('3.Diagnóstico_Oportunidades'!$N62*DA41)</f>
        <v>0</v>
      </c>
      <c r="DN41" s="28">
        <f>('3.Diagnóstico_Oportunidades'!$N62*DC41)</f>
        <v>0</v>
      </c>
      <c r="DO41" s="28">
        <f>('3.Diagnóstico_Oportunidades'!$N62*DE41)</f>
        <v>0</v>
      </c>
      <c r="DP41" s="28">
        <f>('3.Diagnóstico_Oportunidades'!$N62*DF41)</f>
        <v>0</v>
      </c>
      <c r="DQ41" s="28">
        <f>('3.Diagnóstico_Oportunidades'!$N62*DG41)</f>
        <v>0</v>
      </c>
      <c r="DR41" s="28">
        <f>('3.Diagnóstico_Oportunidades'!$N62*DI41)</f>
        <v>0</v>
      </c>
      <c r="DS41" s="28">
        <f>('3.Diagnóstico_Oportunidades'!$N62*1)</f>
        <v>0</v>
      </c>
      <c r="DT41" s="28">
        <f>('3.Diagnóstico_Oportunidades'!$N62*2)</f>
        <v>0</v>
      </c>
      <c r="DU41" s="28">
        <f>('3.Diagnóstico_Oportunidades'!$N62*3)</f>
        <v>0</v>
      </c>
      <c r="DV41" s="28">
        <f>('3.Diagnóstico_Oportunidades'!$N62*DW41)</f>
        <v>0</v>
      </c>
      <c r="DW41" s="28">
        <f>('3.Diagnóstico_Oportunidades'!$N62*DX41)</f>
        <v>0</v>
      </c>
      <c r="DX41" s="28">
        <f>('3.Diagnóstico_Oportunidades'!$N62*DZ41)</f>
        <v>0</v>
      </c>
      <c r="DY41" s="28">
        <f>('3.Diagnóstico_Oportunidades'!$N62*DB41)</f>
        <v>0</v>
      </c>
      <c r="DZ41" s="28">
        <f>('3.Diagnóstico_Oportunidades'!$N62*DD41)</f>
        <v>0</v>
      </c>
      <c r="EA41" s="28">
        <f>('3.Diagnóstico_Oportunidades'!$N62*DE41)</f>
        <v>0</v>
      </c>
      <c r="EB41" s="28">
        <f>('3.Diagnóstico_Oportunidades'!$N62*DF41)</f>
        <v>0</v>
      </c>
      <c r="EC41" s="28">
        <f>('3.Diagnóstico_Oportunidades'!$N62*DH41)</f>
        <v>0</v>
      </c>
      <c r="ED41" s="28">
        <f>('3.Diagnóstico_Oportunidades'!$N62*DI41)</f>
        <v>0</v>
      </c>
      <c r="EE41" s="28">
        <f>('3.Diagnóstico_Oportunidades'!$N62*1)</f>
        <v>0</v>
      </c>
      <c r="EF41" s="28">
        <f>('3.Diagnóstico_Oportunidades'!$N62*2)</f>
        <v>0</v>
      </c>
      <c r="EG41" s="28">
        <f>('3.Diagnóstico_Oportunidades'!$N62*3)</f>
        <v>0</v>
      </c>
    </row>
    <row r="42" spans="1:137">
      <c r="A42" s="8" t="s">
        <v>201</v>
      </c>
      <c r="B42" s="98">
        <v>3</v>
      </c>
      <c r="C42" s="99">
        <v>3</v>
      </c>
      <c r="D42" s="98">
        <v>2</v>
      </c>
      <c r="E42" s="98">
        <v>3</v>
      </c>
      <c r="F42" s="98">
        <v>3</v>
      </c>
      <c r="G42" s="8" t="s">
        <v>201</v>
      </c>
      <c r="H42" s="27">
        <v>3</v>
      </c>
      <c r="I42" s="27">
        <v>3</v>
      </c>
      <c r="J42" s="27">
        <v>3</v>
      </c>
      <c r="K42" s="27">
        <v>3</v>
      </c>
      <c r="L42">
        <v>3</v>
      </c>
      <c r="M42" s="8" t="s">
        <v>201</v>
      </c>
      <c r="N42" s="27">
        <f t="shared" si="8"/>
        <v>3</v>
      </c>
      <c r="O42" s="27" t="s">
        <v>1065</v>
      </c>
      <c r="P42" s="140">
        <v>3</v>
      </c>
      <c r="Q42" s="27" t="s">
        <v>1065</v>
      </c>
      <c r="R42" s="8" t="s">
        <v>201</v>
      </c>
      <c r="S42">
        <v>3</v>
      </c>
      <c r="T42">
        <v>2</v>
      </c>
      <c r="U42">
        <v>2</v>
      </c>
      <c r="V42">
        <v>2</v>
      </c>
      <c r="W42">
        <v>3</v>
      </c>
      <c r="X42">
        <v>2</v>
      </c>
      <c r="Y42">
        <v>3</v>
      </c>
      <c r="Z42">
        <v>3</v>
      </c>
      <c r="AA42">
        <v>2</v>
      </c>
      <c r="AB42">
        <v>3</v>
      </c>
      <c r="AC42">
        <v>2</v>
      </c>
      <c r="AD42">
        <v>3</v>
      </c>
      <c r="AE42" s="8" t="s">
        <v>201</v>
      </c>
      <c r="AF42">
        <v>1</v>
      </c>
      <c r="AG42" s="21">
        <v>2</v>
      </c>
      <c r="AH42">
        <v>3</v>
      </c>
      <c r="AI42">
        <v>2</v>
      </c>
      <c r="AJ42">
        <v>2</v>
      </c>
      <c r="AK42">
        <v>3</v>
      </c>
      <c r="AL42">
        <v>3</v>
      </c>
      <c r="AM42" s="27">
        <v>2</v>
      </c>
      <c r="AN42">
        <v>1</v>
      </c>
      <c r="AO42" s="27" t="s">
        <v>1065</v>
      </c>
      <c r="AP42">
        <v>3</v>
      </c>
      <c r="AQ42">
        <v>2</v>
      </c>
      <c r="AR42">
        <v>3</v>
      </c>
      <c r="AS42" s="8" t="s">
        <v>201</v>
      </c>
      <c r="AT42" s="27" t="s">
        <v>1065</v>
      </c>
      <c r="AU42" s="27" t="s">
        <v>1065</v>
      </c>
      <c r="AV42" s="27" t="s">
        <v>1065</v>
      </c>
      <c r="AW42" s="27" t="s">
        <v>1065</v>
      </c>
      <c r="AX42" s="27" t="s">
        <v>1065</v>
      </c>
      <c r="AY42" s="27" t="s">
        <v>1065</v>
      </c>
      <c r="AZ42" s="27" t="s">
        <v>1065</v>
      </c>
      <c r="BA42" s="27" t="s">
        <v>1065</v>
      </c>
      <c r="BB42" s="27" t="s">
        <v>1065</v>
      </c>
      <c r="BC42" s="8" t="s">
        <v>201</v>
      </c>
      <c r="BD42" s="14">
        <v>1809</v>
      </c>
      <c r="BE42" s="14">
        <f>((SUM('3.Diagnóstico_Oportunidades'!$M$9:$N$11))*10000)/BD42</f>
        <v>0</v>
      </c>
      <c r="BF42" s="14"/>
      <c r="BQ42" s="28">
        <v>749695.83</v>
      </c>
      <c r="BR42" s="8">
        <f>(SUM('3.Diagnóstico_Oportunidades'!$M$21:$N$22)*10000)/BQ42</f>
        <v>0</v>
      </c>
      <c r="BS42" s="28">
        <f t="shared" si="9"/>
        <v>1</v>
      </c>
      <c r="BT42" s="27">
        <f t="shared" si="10"/>
        <v>0</v>
      </c>
      <c r="BU42" s="28">
        <f>IF('3.Diagnóstico_Oportunidades'!BR42=0, 0,SUM(BS42:BT42))</f>
        <v>0</v>
      </c>
      <c r="BW42" s="124" t="s">
        <v>238</v>
      </c>
      <c r="BX42" s="28">
        <v>6</v>
      </c>
      <c r="BY42" s="28">
        <v>6</v>
      </c>
      <c r="BZ42" s="28">
        <v>6</v>
      </c>
      <c r="CA42" s="149">
        <f>'3.Diagnóstico_Oportunidades'!N63*Criterios!BX42</f>
        <v>0</v>
      </c>
      <c r="CB42" s="149">
        <f>'3.Diagnóstico_Oportunidades'!N63*Criterios!BY42</f>
        <v>0</v>
      </c>
      <c r="CC42" s="149">
        <f>'3.Diagnóstico_Oportunidades'!N63*Criterios!BZ42</f>
        <v>0</v>
      </c>
      <c r="CF42" s="8" t="s">
        <v>202</v>
      </c>
      <c r="CG42" s="120">
        <f>('3.Diagnóstico_Oportunidades'!$M$22)/(BD43/100)</f>
        <v>0</v>
      </c>
      <c r="CH42" s="28">
        <f t="shared" si="1"/>
        <v>1</v>
      </c>
      <c r="CI42" s="27">
        <f t="shared" si="2"/>
        <v>0</v>
      </c>
      <c r="CJ42" s="28">
        <f t="shared" si="3"/>
        <v>0</v>
      </c>
      <c r="CK42" s="28">
        <f>('3.Diagnóstico_Oportunidades'!$M$22*10000/BQ43)</f>
        <v>0</v>
      </c>
      <c r="CL42" s="28">
        <f t="shared" si="4"/>
        <v>1</v>
      </c>
      <c r="CM42" s="27">
        <f t="shared" si="5"/>
        <v>0</v>
      </c>
      <c r="CN42" s="28">
        <f t="shared" si="6"/>
        <v>0</v>
      </c>
      <c r="CO42" s="28">
        <v>17</v>
      </c>
      <c r="CP42" s="28">
        <v>14</v>
      </c>
      <c r="CQ42" s="28">
        <v>17</v>
      </c>
      <c r="CR42" s="27">
        <f>'3.Diagnóstico_Oportunidades'!N63*Criterios!CO42</f>
        <v>0</v>
      </c>
      <c r="CS42" s="27">
        <f>'3.Diagnóstico_Oportunidades'!N63*Criterios!CP42</f>
        <v>0</v>
      </c>
      <c r="CT42" s="27">
        <f>'3.Diagnóstico_Oportunidades'!N63*Criterios!CQ42</f>
        <v>0</v>
      </c>
      <c r="CW42" s="26">
        <v>1</v>
      </c>
      <c r="CX42" s="26">
        <v>2</v>
      </c>
      <c r="CY42" s="27">
        <v>2</v>
      </c>
      <c r="CZ42" s="22">
        <v>1</v>
      </c>
      <c r="DA42" s="27">
        <v>3</v>
      </c>
      <c r="DB42" s="22">
        <v>2</v>
      </c>
      <c r="DC42" s="27">
        <v>3</v>
      </c>
      <c r="DD42" s="22">
        <v>2</v>
      </c>
      <c r="DE42" s="22">
        <v>1</v>
      </c>
      <c r="DF42" s="26">
        <v>1</v>
      </c>
      <c r="DG42" s="27">
        <v>3</v>
      </c>
      <c r="DH42" s="22">
        <v>3</v>
      </c>
      <c r="DI42" s="22">
        <v>1</v>
      </c>
      <c r="DJ42" s="28">
        <f>('3.Diagnóstico_Oportunidades'!$N63*CW42)</f>
        <v>0</v>
      </c>
      <c r="DK42" s="28">
        <f>('3.Diagnóstico_Oportunidades'!$N63*CX42)</f>
        <v>0</v>
      </c>
      <c r="DL42" s="28">
        <f>('3.Diagnóstico_Oportunidades'!$N63*CY42)</f>
        <v>0</v>
      </c>
      <c r="DM42" s="28">
        <f>('3.Diagnóstico_Oportunidades'!$N63*DA42)</f>
        <v>0</v>
      </c>
      <c r="DN42" s="28">
        <f>('3.Diagnóstico_Oportunidades'!$N63*DC42)</f>
        <v>0</v>
      </c>
      <c r="DO42" s="28">
        <f>('3.Diagnóstico_Oportunidades'!$N63*DE42)</f>
        <v>0</v>
      </c>
      <c r="DP42" s="28">
        <f>('3.Diagnóstico_Oportunidades'!$N63*DF42)</f>
        <v>0</v>
      </c>
      <c r="DQ42" s="28">
        <f>('3.Diagnóstico_Oportunidades'!$N63*DG42)</f>
        <v>0</v>
      </c>
      <c r="DR42" s="28">
        <f>('3.Diagnóstico_Oportunidades'!$N63*DI42)</f>
        <v>0</v>
      </c>
      <c r="DS42" s="28">
        <f>('3.Diagnóstico_Oportunidades'!$N63*1)</f>
        <v>0</v>
      </c>
      <c r="DT42" s="28">
        <f>('3.Diagnóstico_Oportunidades'!$N63*2)</f>
        <v>0</v>
      </c>
      <c r="DU42" s="28">
        <f>('3.Diagnóstico_Oportunidades'!$N63*3)</f>
        <v>0</v>
      </c>
      <c r="DV42" s="28">
        <f>('3.Diagnóstico_Oportunidades'!$N63*DW42)</f>
        <v>0</v>
      </c>
      <c r="DW42" s="28">
        <f>('3.Diagnóstico_Oportunidades'!$N63*DX42)</f>
        <v>0</v>
      </c>
      <c r="DX42" s="28">
        <f>('3.Diagnóstico_Oportunidades'!$N63*DZ42)</f>
        <v>0</v>
      </c>
      <c r="DY42" s="28">
        <f>('3.Diagnóstico_Oportunidades'!$N63*DB42)</f>
        <v>0</v>
      </c>
      <c r="DZ42" s="28">
        <f>('3.Diagnóstico_Oportunidades'!$N63*DD42)</f>
        <v>0</v>
      </c>
      <c r="EA42" s="28">
        <f>('3.Diagnóstico_Oportunidades'!$N63*DE42)</f>
        <v>0</v>
      </c>
      <c r="EB42" s="28">
        <f>('3.Diagnóstico_Oportunidades'!$N63*DF42)</f>
        <v>0</v>
      </c>
      <c r="EC42" s="28">
        <f>('3.Diagnóstico_Oportunidades'!$N63*DH42)</f>
        <v>0</v>
      </c>
      <c r="ED42" s="28">
        <f>('3.Diagnóstico_Oportunidades'!$N63*DI42)</f>
        <v>0</v>
      </c>
      <c r="EE42" s="28">
        <f>('3.Diagnóstico_Oportunidades'!$N63*1)</f>
        <v>0</v>
      </c>
      <c r="EF42" s="28">
        <f>('3.Diagnóstico_Oportunidades'!$N63*2)</f>
        <v>0</v>
      </c>
      <c r="EG42" s="28">
        <f>('3.Diagnóstico_Oportunidades'!$N63*3)</f>
        <v>0</v>
      </c>
    </row>
    <row r="43" spans="1:137">
      <c r="A43" s="8" t="s">
        <v>202</v>
      </c>
      <c r="B43" s="98">
        <v>3</v>
      </c>
      <c r="C43" s="99">
        <v>3</v>
      </c>
      <c r="D43" s="98">
        <v>3</v>
      </c>
      <c r="E43" s="98">
        <v>3</v>
      </c>
      <c r="F43" s="98">
        <v>3</v>
      </c>
      <c r="G43" s="8" t="s">
        <v>202</v>
      </c>
      <c r="H43" s="27">
        <v>2</v>
      </c>
      <c r="I43" s="27">
        <v>2</v>
      </c>
      <c r="J43" s="27">
        <v>3</v>
      </c>
      <c r="K43" s="27">
        <v>3</v>
      </c>
      <c r="L43">
        <v>2</v>
      </c>
      <c r="M43" s="8" t="s">
        <v>202</v>
      </c>
      <c r="N43" s="27">
        <f t="shared" si="8"/>
        <v>2</v>
      </c>
      <c r="O43" s="27" t="s">
        <v>1065</v>
      </c>
      <c r="P43" s="140">
        <v>3</v>
      </c>
      <c r="Q43" s="27" t="s">
        <v>1065</v>
      </c>
      <c r="R43" s="8" t="s">
        <v>202</v>
      </c>
      <c r="S43">
        <v>2</v>
      </c>
      <c r="T43">
        <v>2</v>
      </c>
      <c r="U43">
        <v>2</v>
      </c>
      <c r="V43">
        <v>2</v>
      </c>
      <c r="W43">
        <v>2</v>
      </c>
      <c r="X43">
        <v>2</v>
      </c>
      <c r="Y43">
        <v>2</v>
      </c>
      <c r="Z43">
        <v>2</v>
      </c>
      <c r="AA43">
        <v>2</v>
      </c>
      <c r="AB43">
        <v>2</v>
      </c>
      <c r="AC43">
        <v>2</v>
      </c>
      <c r="AD43">
        <v>2</v>
      </c>
      <c r="AE43" s="8" t="s">
        <v>202</v>
      </c>
      <c r="AF43">
        <v>1</v>
      </c>
      <c r="AG43" s="21">
        <v>2</v>
      </c>
      <c r="AH43">
        <v>3</v>
      </c>
      <c r="AI43">
        <v>3</v>
      </c>
      <c r="AJ43">
        <v>1</v>
      </c>
      <c r="AK43">
        <v>3</v>
      </c>
      <c r="AL43">
        <v>3</v>
      </c>
      <c r="AM43" s="27">
        <v>2</v>
      </c>
      <c r="AN43">
        <v>3</v>
      </c>
      <c r="AO43" s="27" t="s">
        <v>1065</v>
      </c>
      <c r="AP43">
        <v>3</v>
      </c>
      <c r="AQ43">
        <v>2</v>
      </c>
      <c r="AR43">
        <v>2</v>
      </c>
      <c r="AS43" s="8" t="s">
        <v>202</v>
      </c>
      <c r="AT43" s="27" t="s">
        <v>1065</v>
      </c>
      <c r="AU43" s="27" t="s">
        <v>1065</v>
      </c>
      <c r="AV43" s="27" t="s">
        <v>1065</v>
      </c>
      <c r="AW43" s="27" t="s">
        <v>1065</v>
      </c>
      <c r="AX43" s="27" t="s">
        <v>1065</v>
      </c>
      <c r="AY43" s="27" t="s">
        <v>1065</v>
      </c>
      <c r="AZ43" s="27" t="s">
        <v>1065</v>
      </c>
      <c r="BA43" s="27" t="s">
        <v>1065</v>
      </c>
      <c r="BB43" s="27" t="s">
        <v>1065</v>
      </c>
      <c r="BC43" s="8" t="s">
        <v>202</v>
      </c>
      <c r="BD43" s="14">
        <v>1633</v>
      </c>
      <c r="BE43" s="14">
        <f>((SUM('3.Diagnóstico_Oportunidades'!$M$9:$N$11))*10000)/BD43</f>
        <v>0</v>
      </c>
      <c r="BF43" s="14"/>
      <c r="BQ43" s="28">
        <v>1936500.99</v>
      </c>
      <c r="BR43" s="8">
        <f>(SUM('3.Diagnóstico_Oportunidades'!$M$21:$N$22)*10000)/BQ43</f>
        <v>0</v>
      </c>
      <c r="BS43" s="28">
        <f t="shared" si="9"/>
        <v>1</v>
      </c>
      <c r="BT43" s="27">
        <f t="shared" si="10"/>
        <v>0</v>
      </c>
      <c r="BU43" s="28">
        <f>IF('3.Diagnóstico_Oportunidades'!BR43=0, 0,SUM(BS43:BT43))</f>
        <v>0</v>
      </c>
      <c r="BW43" s="124" t="s">
        <v>1166</v>
      </c>
      <c r="BX43" s="28">
        <v>6</v>
      </c>
      <c r="BY43" s="28">
        <v>7</v>
      </c>
      <c r="BZ43" s="28">
        <v>6</v>
      </c>
      <c r="CA43" s="149">
        <f>'3.Diagnóstico_Oportunidades'!N64*Criterios!BX43</f>
        <v>0</v>
      </c>
      <c r="CB43" s="149">
        <f>'3.Diagnóstico_Oportunidades'!N64*Criterios!BY43</f>
        <v>0</v>
      </c>
      <c r="CC43" s="149">
        <f>'3.Diagnóstico_Oportunidades'!N64*Criterios!BZ43</f>
        <v>0</v>
      </c>
      <c r="CF43" s="8" t="s">
        <v>124</v>
      </c>
      <c r="CG43" s="120">
        <f>('3.Diagnóstico_Oportunidades'!$M$22)/(BD44/100)</f>
        <v>0</v>
      </c>
      <c r="CH43" s="28">
        <f t="shared" si="1"/>
        <v>1</v>
      </c>
      <c r="CI43" s="27">
        <f t="shared" si="2"/>
        <v>0</v>
      </c>
      <c r="CJ43" s="28">
        <f t="shared" si="3"/>
        <v>0</v>
      </c>
      <c r="CK43" s="28">
        <f>('3.Diagnóstico_Oportunidades'!$M$22*10000/BQ44)</f>
        <v>0</v>
      </c>
      <c r="CL43" s="28">
        <f t="shared" si="4"/>
        <v>1</v>
      </c>
      <c r="CM43" s="27">
        <f t="shared" si="5"/>
        <v>0</v>
      </c>
      <c r="CN43" s="28">
        <f t="shared" si="6"/>
        <v>0</v>
      </c>
      <c r="CO43" s="28">
        <v>19</v>
      </c>
      <c r="CP43" s="28">
        <v>15</v>
      </c>
      <c r="CQ43" s="28">
        <v>19</v>
      </c>
      <c r="CR43" s="27">
        <f>'3.Diagnóstico_Oportunidades'!N64*Criterios!CO43</f>
        <v>0</v>
      </c>
      <c r="CS43" s="27">
        <f>'3.Diagnóstico_Oportunidades'!N64*Criterios!CP43</f>
        <v>0</v>
      </c>
      <c r="CT43" s="27">
        <f>'3.Diagnóstico_Oportunidades'!N64*Criterios!CQ43</f>
        <v>0</v>
      </c>
      <c r="CW43" s="26">
        <v>1</v>
      </c>
      <c r="CX43" s="25">
        <v>3</v>
      </c>
      <c r="CY43" s="27">
        <v>2</v>
      </c>
      <c r="CZ43" s="22">
        <v>1</v>
      </c>
      <c r="DA43" s="27">
        <v>3</v>
      </c>
      <c r="DB43" s="22">
        <v>1</v>
      </c>
      <c r="DC43" s="27">
        <v>3</v>
      </c>
      <c r="DD43" s="22">
        <v>1</v>
      </c>
      <c r="DE43" s="22">
        <v>2</v>
      </c>
      <c r="DF43" s="25">
        <v>2</v>
      </c>
      <c r="DG43" s="27">
        <v>1</v>
      </c>
      <c r="DH43" s="22">
        <v>2</v>
      </c>
      <c r="DI43" s="22">
        <v>2</v>
      </c>
      <c r="DJ43" s="28">
        <f>('3.Diagnóstico_Oportunidades'!$N64*CW43)</f>
        <v>0</v>
      </c>
      <c r="DK43" s="28">
        <f>('3.Diagnóstico_Oportunidades'!$N64*CX43)</f>
        <v>0</v>
      </c>
      <c r="DL43" s="28">
        <f>('3.Diagnóstico_Oportunidades'!$N64*CY43)</f>
        <v>0</v>
      </c>
      <c r="DM43" s="28">
        <f>('3.Diagnóstico_Oportunidades'!$N64*DA43)</f>
        <v>0</v>
      </c>
      <c r="DN43" s="28">
        <f>('3.Diagnóstico_Oportunidades'!$N64*DC43)</f>
        <v>0</v>
      </c>
      <c r="DO43" s="28">
        <f>('3.Diagnóstico_Oportunidades'!$N64*DE43)</f>
        <v>0</v>
      </c>
      <c r="DP43" s="28">
        <f>('3.Diagnóstico_Oportunidades'!$N64*DF43)</f>
        <v>0</v>
      </c>
      <c r="DQ43" s="28">
        <f>('3.Diagnóstico_Oportunidades'!$N64*DG43)</f>
        <v>0</v>
      </c>
      <c r="DR43" s="28">
        <f>('3.Diagnóstico_Oportunidades'!$N64*DI43)</f>
        <v>0</v>
      </c>
      <c r="DS43" s="28">
        <f>('3.Diagnóstico_Oportunidades'!$N64*1)</f>
        <v>0</v>
      </c>
      <c r="DT43" s="28">
        <f>('3.Diagnóstico_Oportunidades'!$N64*2)</f>
        <v>0</v>
      </c>
      <c r="DU43" s="28">
        <f>('3.Diagnóstico_Oportunidades'!$N64*3)</f>
        <v>0</v>
      </c>
      <c r="DV43" s="28">
        <f>('3.Diagnóstico_Oportunidades'!$N64*DW43)</f>
        <v>0</v>
      </c>
      <c r="DW43" s="28">
        <f>('3.Diagnóstico_Oportunidades'!$N64*DX43)</f>
        <v>0</v>
      </c>
      <c r="DX43" s="28">
        <f>('3.Diagnóstico_Oportunidades'!$N64*DZ43)</f>
        <v>0</v>
      </c>
      <c r="DY43" s="28">
        <f>('3.Diagnóstico_Oportunidades'!$N64*DB43)</f>
        <v>0</v>
      </c>
      <c r="DZ43" s="28">
        <f>('3.Diagnóstico_Oportunidades'!$N64*DD43)</f>
        <v>0</v>
      </c>
      <c r="EA43" s="28">
        <f>('3.Diagnóstico_Oportunidades'!$N64*DE43)</f>
        <v>0</v>
      </c>
      <c r="EB43" s="28">
        <f>('3.Diagnóstico_Oportunidades'!$N64*DF43)</f>
        <v>0</v>
      </c>
      <c r="EC43" s="28">
        <f>('3.Diagnóstico_Oportunidades'!$N64*DH43)</f>
        <v>0</v>
      </c>
      <c r="ED43" s="28">
        <f>('3.Diagnóstico_Oportunidades'!$N64*DI43)</f>
        <v>0</v>
      </c>
      <c r="EE43" s="28">
        <f>('3.Diagnóstico_Oportunidades'!$N64*1)</f>
        <v>0</v>
      </c>
      <c r="EF43" s="28">
        <f>('3.Diagnóstico_Oportunidades'!$N64*2)</f>
        <v>0</v>
      </c>
      <c r="EG43" s="28">
        <f>('3.Diagnóstico_Oportunidades'!$N64*3)</f>
        <v>0</v>
      </c>
    </row>
    <row r="44" spans="1:137">
      <c r="A44" s="8" t="s">
        <v>124</v>
      </c>
      <c r="B44" s="98">
        <v>3</v>
      </c>
      <c r="C44" s="99">
        <v>3</v>
      </c>
      <c r="D44" s="98">
        <v>2</v>
      </c>
      <c r="E44" s="98">
        <v>3</v>
      </c>
      <c r="F44" s="98">
        <v>3</v>
      </c>
      <c r="G44" s="8" t="s">
        <v>124</v>
      </c>
      <c r="H44" s="27">
        <v>1</v>
      </c>
      <c r="I44" s="27">
        <v>3</v>
      </c>
      <c r="J44" s="27">
        <v>2</v>
      </c>
      <c r="K44" s="27">
        <v>1</v>
      </c>
      <c r="L44">
        <v>2</v>
      </c>
      <c r="M44" s="8" t="s">
        <v>124</v>
      </c>
      <c r="N44" s="27">
        <f t="shared" si="8"/>
        <v>2</v>
      </c>
      <c r="O44" s="27" t="s">
        <v>1065</v>
      </c>
      <c r="P44" s="140">
        <v>1</v>
      </c>
      <c r="Q44" s="27" t="s">
        <v>1065</v>
      </c>
      <c r="R44" s="8" t="s">
        <v>124</v>
      </c>
      <c r="S44">
        <v>2</v>
      </c>
      <c r="T44">
        <v>2</v>
      </c>
      <c r="U44">
        <v>2</v>
      </c>
      <c r="V44">
        <v>1</v>
      </c>
      <c r="W44">
        <v>2</v>
      </c>
      <c r="X44">
        <v>2</v>
      </c>
      <c r="Y44">
        <v>2</v>
      </c>
      <c r="Z44">
        <v>2</v>
      </c>
      <c r="AA44">
        <v>2</v>
      </c>
      <c r="AB44">
        <v>2</v>
      </c>
      <c r="AC44">
        <v>1</v>
      </c>
      <c r="AD44">
        <v>2</v>
      </c>
      <c r="AE44" s="8" t="s">
        <v>124</v>
      </c>
      <c r="AF44">
        <v>1</v>
      </c>
      <c r="AG44" s="21">
        <v>1</v>
      </c>
      <c r="AH44">
        <v>3</v>
      </c>
      <c r="AI44">
        <v>1</v>
      </c>
      <c r="AJ44">
        <v>2</v>
      </c>
      <c r="AK44">
        <v>3</v>
      </c>
      <c r="AL44">
        <v>3</v>
      </c>
      <c r="AM44" s="27">
        <v>2</v>
      </c>
      <c r="AN44">
        <v>1</v>
      </c>
      <c r="AO44" s="27" t="s">
        <v>1065</v>
      </c>
      <c r="AP44">
        <v>2</v>
      </c>
      <c r="AQ44">
        <v>2</v>
      </c>
      <c r="AR44">
        <v>3</v>
      </c>
      <c r="AS44" s="8" t="s">
        <v>124</v>
      </c>
      <c r="AT44" s="27" t="s">
        <v>1065</v>
      </c>
      <c r="AU44" s="27" t="s">
        <v>1065</v>
      </c>
      <c r="AV44" s="27" t="s">
        <v>1065</v>
      </c>
      <c r="AW44" s="27" t="s">
        <v>1065</v>
      </c>
      <c r="AX44" s="27" t="s">
        <v>1065</v>
      </c>
      <c r="AY44" s="27" t="s">
        <v>1065</v>
      </c>
      <c r="AZ44" s="27" t="s">
        <v>1065</v>
      </c>
      <c r="BA44" s="27" t="s">
        <v>1065</v>
      </c>
      <c r="BB44" s="27" t="s">
        <v>1065</v>
      </c>
      <c r="BC44" s="8" t="s">
        <v>124</v>
      </c>
      <c r="BD44" s="14">
        <v>1549</v>
      </c>
      <c r="BE44" s="14">
        <f>((SUM('3.Diagnóstico_Oportunidades'!$M$9:$N$11))*10000)/BD44</f>
        <v>0</v>
      </c>
      <c r="BF44" s="14"/>
      <c r="BQ44" s="28">
        <v>638459.56999999995</v>
      </c>
      <c r="BR44" s="8">
        <f>(SUM('3.Diagnóstico_Oportunidades'!$M$21:$N$22)*10000)/BQ44</f>
        <v>0</v>
      </c>
      <c r="BS44" s="28">
        <f t="shared" si="9"/>
        <v>1</v>
      </c>
      <c r="BT44" s="27">
        <f t="shared" si="10"/>
        <v>0</v>
      </c>
      <c r="BU44" s="28">
        <f>IF('3.Diagnóstico_Oportunidades'!BR44=0, 0,SUM(BS44:BT44))</f>
        <v>0</v>
      </c>
      <c r="BW44" s="125" t="s">
        <v>1121</v>
      </c>
      <c r="BX44" s="28">
        <v>6.5</v>
      </c>
      <c r="BY44" s="28">
        <v>7</v>
      </c>
      <c r="BZ44" s="28">
        <v>6.5</v>
      </c>
      <c r="CA44" s="149">
        <f>'3.Diagnóstico_Oportunidades'!N65*Criterios!BX44</f>
        <v>0</v>
      </c>
      <c r="CB44" s="149">
        <f>'3.Diagnóstico_Oportunidades'!N65*Criterios!BY44</f>
        <v>0</v>
      </c>
      <c r="CC44" s="149">
        <f>'3.Diagnóstico_Oportunidades'!N65*Criterios!BZ44</f>
        <v>0</v>
      </c>
      <c r="CF44" s="8" t="s">
        <v>125</v>
      </c>
      <c r="CG44" s="120">
        <f>('3.Diagnóstico_Oportunidades'!$M$22)/(BD45/100)</f>
        <v>0</v>
      </c>
      <c r="CH44" s="28">
        <f t="shared" si="1"/>
        <v>1</v>
      </c>
      <c r="CI44" s="27">
        <f t="shared" si="2"/>
        <v>0</v>
      </c>
      <c r="CJ44" s="28">
        <f t="shared" si="3"/>
        <v>0</v>
      </c>
      <c r="CK44" s="28">
        <f>('3.Diagnóstico_Oportunidades'!$M$22*10000/BQ45)</f>
        <v>0</v>
      </c>
      <c r="CL44" s="28">
        <f t="shared" si="4"/>
        <v>1</v>
      </c>
      <c r="CM44" s="27">
        <f t="shared" si="5"/>
        <v>0</v>
      </c>
      <c r="CN44" s="28">
        <f t="shared" si="6"/>
        <v>0</v>
      </c>
      <c r="CO44" s="28">
        <v>16.5</v>
      </c>
      <c r="CP44" s="28">
        <v>16.5</v>
      </c>
      <c r="CQ44" s="28">
        <v>16.5</v>
      </c>
      <c r="CR44" s="27">
        <f>'3.Diagnóstico_Oportunidades'!N65*Criterios!CO44</f>
        <v>0</v>
      </c>
      <c r="CS44" s="27">
        <f>'3.Diagnóstico_Oportunidades'!N65*Criterios!CP44</f>
        <v>0</v>
      </c>
      <c r="CT44" s="27">
        <f>'3.Diagnóstico_Oportunidades'!N65*Criterios!CQ44</f>
        <v>0</v>
      </c>
      <c r="CW44" s="66">
        <v>1</v>
      </c>
      <c r="CX44" s="66">
        <v>2</v>
      </c>
      <c r="CY44" s="66">
        <v>1.5</v>
      </c>
      <c r="CZ44" s="66">
        <v>1</v>
      </c>
      <c r="DA44" s="66">
        <v>2.5</v>
      </c>
      <c r="DB44" s="66">
        <v>2.5</v>
      </c>
      <c r="DC44" s="66">
        <v>2.5</v>
      </c>
      <c r="DD44" s="66">
        <v>2.5</v>
      </c>
      <c r="DE44" s="66">
        <v>1.5</v>
      </c>
      <c r="DF44" s="66">
        <v>1</v>
      </c>
      <c r="DG44" s="66">
        <v>2.5</v>
      </c>
      <c r="DH44" s="66">
        <v>3</v>
      </c>
      <c r="DI44" s="66">
        <v>2</v>
      </c>
      <c r="DJ44" s="28">
        <f>('3.Diagnóstico_Oportunidades'!$N65*CW44)</f>
        <v>0</v>
      </c>
      <c r="DK44" s="28">
        <f>('3.Diagnóstico_Oportunidades'!$N65*CX44)</f>
        <v>0</v>
      </c>
      <c r="DL44" s="28">
        <f>('3.Diagnóstico_Oportunidades'!$N65*CY44)</f>
        <v>0</v>
      </c>
      <c r="DM44" s="28">
        <f>('3.Diagnóstico_Oportunidades'!$N65*DA44)</f>
        <v>0</v>
      </c>
      <c r="DN44" s="28">
        <f>('3.Diagnóstico_Oportunidades'!$N65*DC44)</f>
        <v>0</v>
      </c>
      <c r="DO44" s="28">
        <f>('3.Diagnóstico_Oportunidades'!$N65*DE44)</f>
        <v>0</v>
      </c>
      <c r="DP44" s="28">
        <f>('3.Diagnóstico_Oportunidades'!$N65*DF44)</f>
        <v>0</v>
      </c>
      <c r="DQ44" s="28">
        <f>('3.Diagnóstico_Oportunidades'!$N65*DG44)</f>
        <v>0</v>
      </c>
      <c r="DR44" s="28">
        <f>('3.Diagnóstico_Oportunidades'!$N65*DI44)</f>
        <v>0</v>
      </c>
      <c r="DS44" s="28">
        <f>('3.Diagnóstico_Oportunidades'!$N65*1)</f>
        <v>0</v>
      </c>
      <c r="DT44" s="28">
        <f>('3.Diagnóstico_Oportunidades'!$N65*2)</f>
        <v>0</v>
      </c>
      <c r="DU44" s="28">
        <f>('3.Diagnóstico_Oportunidades'!$N65*3)</f>
        <v>0</v>
      </c>
      <c r="DV44" s="28">
        <f>('3.Diagnóstico_Oportunidades'!$N65*DW44)</f>
        <v>0</v>
      </c>
      <c r="DW44" s="28">
        <f>('3.Diagnóstico_Oportunidades'!$N65*DX44)</f>
        <v>0</v>
      </c>
      <c r="DX44" s="28">
        <f>('3.Diagnóstico_Oportunidades'!$N65*DZ44)</f>
        <v>0</v>
      </c>
      <c r="DY44" s="28">
        <f>('3.Diagnóstico_Oportunidades'!$N65*DB44)</f>
        <v>0</v>
      </c>
      <c r="DZ44" s="28">
        <f>('3.Diagnóstico_Oportunidades'!$N65*DD44)</f>
        <v>0</v>
      </c>
      <c r="EA44" s="28">
        <f>('3.Diagnóstico_Oportunidades'!$N65*DE44)</f>
        <v>0</v>
      </c>
      <c r="EB44" s="28">
        <f>('3.Diagnóstico_Oportunidades'!$N65*DF44)</f>
        <v>0</v>
      </c>
      <c r="EC44" s="28">
        <f>('3.Diagnóstico_Oportunidades'!$N65*DH44)</f>
        <v>0</v>
      </c>
      <c r="ED44" s="28">
        <f>('3.Diagnóstico_Oportunidades'!$N65*DI44)</f>
        <v>0</v>
      </c>
      <c r="EE44" s="28">
        <f>('3.Diagnóstico_Oportunidades'!$N65*1)</f>
        <v>0</v>
      </c>
      <c r="EF44" s="28">
        <f>('3.Diagnóstico_Oportunidades'!$N65*2)</f>
        <v>0</v>
      </c>
      <c r="EG44" s="28">
        <f>('3.Diagnóstico_Oportunidades'!$N65*3)</f>
        <v>0</v>
      </c>
    </row>
    <row r="45" spans="1:137">
      <c r="A45" s="8" t="s">
        <v>125</v>
      </c>
      <c r="B45" s="98">
        <v>2</v>
      </c>
      <c r="C45" s="99">
        <v>3</v>
      </c>
      <c r="D45" s="98">
        <v>2</v>
      </c>
      <c r="E45" s="98">
        <v>2</v>
      </c>
      <c r="F45" s="98">
        <v>2</v>
      </c>
      <c r="G45" s="8" t="s">
        <v>125</v>
      </c>
      <c r="H45" s="27">
        <v>1</v>
      </c>
      <c r="I45" s="27">
        <v>1</v>
      </c>
      <c r="J45" s="27">
        <v>2</v>
      </c>
      <c r="K45" s="27">
        <v>1</v>
      </c>
      <c r="L45">
        <v>2</v>
      </c>
      <c r="M45" s="8" t="s">
        <v>125</v>
      </c>
      <c r="N45" s="27">
        <f t="shared" si="8"/>
        <v>2</v>
      </c>
      <c r="O45" s="27" t="s">
        <v>1065</v>
      </c>
      <c r="P45" s="140">
        <v>1</v>
      </c>
      <c r="Q45" s="27" t="s">
        <v>1065</v>
      </c>
      <c r="R45" s="8" t="s">
        <v>125</v>
      </c>
      <c r="S45">
        <v>2</v>
      </c>
      <c r="T45">
        <v>1</v>
      </c>
      <c r="U45">
        <v>2</v>
      </c>
      <c r="V45">
        <v>1</v>
      </c>
      <c r="W45">
        <v>2</v>
      </c>
      <c r="X45">
        <v>2</v>
      </c>
      <c r="Y45">
        <v>2</v>
      </c>
      <c r="Z45">
        <v>2</v>
      </c>
      <c r="AA45">
        <v>2</v>
      </c>
      <c r="AB45">
        <v>2</v>
      </c>
      <c r="AC45">
        <v>1</v>
      </c>
      <c r="AD45">
        <v>2</v>
      </c>
      <c r="AE45" s="8" t="s">
        <v>125</v>
      </c>
      <c r="AF45">
        <v>1</v>
      </c>
      <c r="AG45" s="21">
        <v>1</v>
      </c>
      <c r="AH45">
        <v>3</v>
      </c>
      <c r="AI45">
        <v>1</v>
      </c>
      <c r="AJ45">
        <v>3</v>
      </c>
      <c r="AK45">
        <v>3</v>
      </c>
      <c r="AL45">
        <v>3</v>
      </c>
      <c r="AM45" s="27">
        <v>1</v>
      </c>
      <c r="AN45">
        <v>1</v>
      </c>
      <c r="AO45" s="27" t="s">
        <v>1065</v>
      </c>
      <c r="AP45">
        <v>3</v>
      </c>
      <c r="AQ45">
        <v>2</v>
      </c>
      <c r="AR45">
        <v>3</v>
      </c>
      <c r="AS45" s="8" t="s">
        <v>125</v>
      </c>
      <c r="AT45" s="27" t="s">
        <v>1065</v>
      </c>
      <c r="AU45" s="27" t="s">
        <v>1065</v>
      </c>
      <c r="AV45" s="27" t="s">
        <v>1065</v>
      </c>
      <c r="AW45" s="27" t="s">
        <v>1065</v>
      </c>
      <c r="AX45" s="27" t="s">
        <v>1065</v>
      </c>
      <c r="AY45" s="27" t="s">
        <v>1065</v>
      </c>
      <c r="AZ45" s="27" t="s">
        <v>1065</v>
      </c>
      <c r="BA45" s="27" t="s">
        <v>1065</v>
      </c>
      <c r="BB45" s="27" t="s">
        <v>1065</v>
      </c>
      <c r="BC45" s="8" t="s">
        <v>125</v>
      </c>
      <c r="BD45" s="14">
        <v>7185</v>
      </c>
      <c r="BE45" s="14">
        <f>((SUM('3.Diagnóstico_Oportunidades'!$M$9:$N$11))*10000)/BD45</f>
        <v>0</v>
      </c>
      <c r="BF45" s="14"/>
      <c r="BQ45" s="28">
        <v>1727768.4</v>
      </c>
      <c r="BR45" s="8">
        <f>(SUM('3.Diagnóstico_Oportunidades'!$M$21:$N$22)*10000)/BQ45</f>
        <v>0</v>
      </c>
      <c r="BS45" s="28">
        <f t="shared" si="9"/>
        <v>1</v>
      </c>
      <c r="BT45" s="27">
        <f t="shared" si="10"/>
        <v>0</v>
      </c>
      <c r="BU45" s="28">
        <f>IF('3.Diagnóstico_Oportunidades'!BR45=0, 0,SUM(BS45:BT45))</f>
        <v>0</v>
      </c>
      <c r="BW45" s="124" t="s">
        <v>239</v>
      </c>
      <c r="BX45" s="28">
        <v>6</v>
      </c>
      <c r="BY45" s="28">
        <v>7</v>
      </c>
      <c r="BZ45" s="28">
        <v>6</v>
      </c>
      <c r="CA45" s="149">
        <f>'3.Diagnóstico_Oportunidades'!N66*Criterios!BX45</f>
        <v>0</v>
      </c>
      <c r="CB45" s="149">
        <f>'3.Diagnóstico_Oportunidades'!N66*Criterios!BY45</f>
        <v>0</v>
      </c>
      <c r="CC45" s="149">
        <f>'3.Diagnóstico_Oportunidades'!N66*Criterios!BZ45</f>
        <v>0</v>
      </c>
      <c r="CF45" s="8" t="s">
        <v>126</v>
      </c>
      <c r="CG45" s="120">
        <f>('3.Diagnóstico_Oportunidades'!$M$22)/(BD46/100)</f>
        <v>0</v>
      </c>
      <c r="CH45" s="28">
        <f t="shared" si="1"/>
        <v>1</v>
      </c>
      <c r="CI45" s="27">
        <f t="shared" si="2"/>
        <v>0</v>
      </c>
      <c r="CJ45" s="28">
        <f t="shared" si="3"/>
        <v>0</v>
      </c>
      <c r="CK45" s="28">
        <f>('3.Diagnóstico_Oportunidades'!$M$22*10000/BQ46)</f>
        <v>0</v>
      </c>
      <c r="CL45" s="28">
        <f t="shared" si="4"/>
        <v>1</v>
      </c>
      <c r="CM45" s="27">
        <f t="shared" si="5"/>
        <v>0</v>
      </c>
      <c r="CN45" s="28">
        <f t="shared" si="6"/>
        <v>0</v>
      </c>
      <c r="CO45" s="28">
        <v>18</v>
      </c>
      <c r="CP45" s="28">
        <v>18</v>
      </c>
      <c r="CQ45" s="28">
        <v>18</v>
      </c>
      <c r="CR45" s="27">
        <f>'3.Diagnóstico_Oportunidades'!N66*Criterios!CO45</f>
        <v>0</v>
      </c>
      <c r="CS45" s="27">
        <f>'3.Diagnóstico_Oportunidades'!N66*Criterios!CP45</f>
        <v>0</v>
      </c>
      <c r="CT45" s="27">
        <f>'3.Diagnóstico_Oportunidades'!N66*Criterios!CQ45</f>
        <v>0</v>
      </c>
      <c r="CW45" s="26">
        <v>1</v>
      </c>
      <c r="CX45" s="27">
        <v>2</v>
      </c>
      <c r="CY45" s="27">
        <v>2</v>
      </c>
      <c r="CZ45" s="22">
        <v>1</v>
      </c>
      <c r="DA45" s="27">
        <v>3</v>
      </c>
      <c r="DB45" s="22">
        <v>3</v>
      </c>
      <c r="DC45" s="27">
        <v>3</v>
      </c>
      <c r="DD45" s="22">
        <v>3</v>
      </c>
      <c r="DE45" s="22">
        <v>2</v>
      </c>
      <c r="DF45" s="26">
        <v>1</v>
      </c>
      <c r="DG45" s="27">
        <v>2</v>
      </c>
      <c r="DH45" s="22">
        <v>3</v>
      </c>
      <c r="DI45" s="22">
        <v>2</v>
      </c>
      <c r="DJ45" s="28">
        <f>('3.Diagnóstico_Oportunidades'!$N66*CW45)</f>
        <v>0</v>
      </c>
      <c r="DK45" s="28">
        <f>('3.Diagnóstico_Oportunidades'!$N66*CX45)</f>
        <v>0</v>
      </c>
      <c r="DL45" s="28">
        <f>('3.Diagnóstico_Oportunidades'!$N66*CY45)</f>
        <v>0</v>
      </c>
      <c r="DM45" s="28">
        <f>('3.Diagnóstico_Oportunidades'!$N66*DA45)</f>
        <v>0</v>
      </c>
      <c r="DN45" s="28">
        <f>('3.Diagnóstico_Oportunidades'!$N66*DC45)</f>
        <v>0</v>
      </c>
      <c r="DO45" s="28">
        <f>('3.Diagnóstico_Oportunidades'!$N66*DE45)</f>
        <v>0</v>
      </c>
      <c r="DP45" s="28">
        <f>('3.Diagnóstico_Oportunidades'!$N66*DF45)</f>
        <v>0</v>
      </c>
      <c r="DQ45" s="28">
        <f>('3.Diagnóstico_Oportunidades'!$N66*DG45)</f>
        <v>0</v>
      </c>
      <c r="DR45" s="28">
        <f>('3.Diagnóstico_Oportunidades'!$N66*DI45)</f>
        <v>0</v>
      </c>
      <c r="DS45" s="28">
        <f>('3.Diagnóstico_Oportunidades'!$N66*1)</f>
        <v>0</v>
      </c>
      <c r="DT45" s="28">
        <f>('3.Diagnóstico_Oportunidades'!$N66*2)</f>
        <v>0</v>
      </c>
      <c r="DU45" s="28">
        <f>('3.Diagnóstico_Oportunidades'!$N66*3)</f>
        <v>0</v>
      </c>
      <c r="DV45" s="28">
        <f>('3.Diagnóstico_Oportunidades'!$N66*DW45)</f>
        <v>0</v>
      </c>
      <c r="DW45" s="28">
        <f>('3.Diagnóstico_Oportunidades'!$N66*DX45)</f>
        <v>0</v>
      </c>
      <c r="DX45" s="28">
        <f>('3.Diagnóstico_Oportunidades'!$N66*DZ45)</f>
        <v>0</v>
      </c>
      <c r="DY45" s="28">
        <f>('3.Diagnóstico_Oportunidades'!$N66*DB45)</f>
        <v>0</v>
      </c>
      <c r="DZ45" s="28">
        <f>('3.Diagnóstico_Oportunidades'!$N66*DD45)</f>
        <v>0</v>
      </c>
      <c r="EA45" s="28">
        <f>('3.Diagnóstico_Oportunidades'!$N66*DE45)</f>
        <v>0</v>
      </c>
      <c r="EB45" s="28">
        <f>('3.Diagnóstico_Oportunidades'!$N66*DF45)</f>
        <v>0</v>
      </c>
      <c r="EC45" s="28">
        <f>('3.Diagnóstico_Oportunidades'!$N66*DH45)</f>
        <v>0</v>
      </c>
      <c r="ED45" s="28">
        <f>('3.Diagnóstico_Oportunidades'!$N66*DI45)</f>
        <v>0</v>
      </c>
      <c r="EE45" s="28">
        <f>('3.Diagnóstico_Oportunidades'!$N66*1)</f>
        <v>0</v>
      </c>
      <c r="EF45" s="28">
        <f>('3.Diagnóstico_Oportunidades'!$N66*2)</f>
        <v>0</v>
      </c>
      <c r="EG45" s="28">
        <f>('3.Diagnóstico_Oportunidades'!$N66*3)</f>
        <v>0</v>
      </c>
    </row>
    <row r="46" spans="1:137">
      <c r="A46" s="8" t="s">
        <v>126</v>
      </c>
      <c r="B46" s="98">
        <v>3</v>
      </c>
      <c r="C46" s="99">
        <v>3</v>
      </c>
      <c r="D46" s="98">
        <v>3</v>
      </c>
      <c r="E46" s="98">
        <v>3</v>
      </c>
      <c r="F46" s="98">
        <v>3</v>
      </c>
      <c r="G46" s="8" t="s">
        <v>126</v>
      </c>
      <c r="H46" s="27">
        <v>1</v>
      </c>
      <c r="I46" s="27">
        <v>1</v>
      </c>
      <c r="J46" s="27">
        <v>1</v>
      </c>
      <c r="K46" s="27">
        <v>1</v>
      </c>
      <c r="L46">
        <v>1</v>
      </c>
      <c r="M46" s="8" t="s">
        <v>126</v>
      </c>
      <c r="N46" s="27">
        <f t="shared" si="8"/>
        <v>1</v>
      </c>
      <c r="O46" s="27" t="s">
        <v>1065</v>
      </c>
      <c r="P46" s="140">
        <v>1</v>
      </c>
      <c r="Q46" s="27" t="s">
        <v>1065</v>
      </c>
      <c r="R46" s="8" t="s">
        <v>126</v>
      </c>
      <c r="S46">
        <v>1</v>
      </c>
      <c r="T46">
        <v>1</v>
      </c>
      <c r="U46">
        <v>1</v>
      </c>
      <c r="V46">
        <v>1</v>
      </c>
      <c r="W46">
        <v>1</v>
      </c>
      <c r="X46">
        <v>1</v>
      </c>
      <c r="Y46">
        <v>1</v>
      </c>
      <c r="Z46">
        <v>1</v>
      </c>
      <c r="AA46">
        <v>1</v>
      </c>
      <c r="AB46">
        <v>1</v>
      </c>
      <c r="AC46">
        <v>1</v>
      </c>
      <c r="AD46">
        <v>1</v>
      </c>
      <c r="AE46" s="8" t="s">
        <v>126</v>
      </c>
      <c r="AF46">
        <v>1</v>
      </c>
      <c r="AG46" s="21">
        <v>2</v>
      </c>
      <c r="AH46">
        <v>3</v>
      </c>
      <c r="AI46">
        <v>2</v>
      </c>
      <c r="AJ46">
        <v>1</v>
      </c>
      <c r="AK46">
        <v>3</v>
      </c>
      <c r="AL46">
        <v>3</v>
      </c>
      <c r="AM46" s="27">
        <v>1</v>
      </c>
      <c r="AN46">
        <v>3</v>
      </c>
      <c r="AO46" s="27" t="s">
        <v>1065</v>
      </c>
      <c r="AP46">
        <v>3</v>
      </c>
      <c r="AQ46">
        <v>3</v>
      </c>
      <c r="AR46">
        <v>2</v>
      </c>
      <c r="AS46" s="8" t="s">
        <v>126</v>
      </c>
      <c r="AT46" s="27" t="s">
        <v>1065</v>
      </c>
      <c r="AU46" s="27" t="s">
        <v>1065</v>
      </c>
      <c r="AV46" s="27" t="s">
        <v>1065</v>
      </c>
      <c r="AW46" s="27" t="s">
        <v>1065</v>
      </c>
      <c r="AX46" s="27" t="s">
        <v>1065</v>
      </c>
      <c r="AY46" s="27" t="s">
        <v>1065</v>
      </c>
      <c r="AZ46" s="27" t="s">
        <v>1065</v>
      </c>
      <c r="BA46" s="27" t="s">
        <v>1065</v>
      </c>
      <c r="BB46" s="27" t="s">
        <v>1065</v>
      </c>
      <c r="BC46" s="8" t="s">
        <v>126</v>
      </c>
      <c r="BD46" s="14">
        <v>1697</v>
      </c>
      <c r="BE46" s="14">
        <f>((SUM('3.Diagnóstico_Oportunidades'!$M$9:$N$11))*10000)/BD46</f>
        <v>0</v>
      </c>
      <c r="BF46" s="14"/>
      <c r="BQ46" s="28">
        <v>331010.83</v>
      </c>
      <c r="BR46" s="8">
        <f>(SUM('3.Diagnóstico_Oportunidades'!$M$21:$N$22)*10000)/BQ46</f>
        <v>0</v>
      </c>
      <c r="BS46" s="28">
        <f t="shared" si="9"/>
        <v>1</v>
      </c>
      <c r="BT46" s="27">
        <f t="shared" si="10"/>
        <v>0</v>
      </c>
      <c r="BU46" s="28">
        <f>IF('3.Diagnóstico_Oportunidades'!BR46=0, 0,SUM(BS46:BT46))</f>
        <v>0</v>
      </c>
      <c r="BW46" s="124" t="s">
        <v>519</v>
      </c>
      <c r="BX46" s="28">
        <v>7</v>
      </c>
      <c r="BY46" s="28">
        <v>7</v>
      </c>
      <c r="BZ46" s="28">
        <v>7</v>
      </c>
      <c r="CA46" s="149">
        <f>'3.Diagnóstico_Oportunidades'!N67*Criterios!BX46</f>
        <v>0</v>
      </c>
      <c r="CB46" s="149">
        <f>'3.Diagnóstico_Oportunidades'!N67*Criterios!BY46</f>
        <v>0</v>
      </c>
      <c r="CC46" s="149">
        <f>'3.Diagnóstico_Oportunidades'!N67*Criterios!BZ46</f>
        <v>0</v>
      </c>
      <c r="CF46" s="8" t="s">
        <v>15</v>
      </c>
      <c r="CG46" s="120">
        <f>('3.Diagnóstico_Oportunidades'!$M$22)/(BD47/100)</f>
        <v>0</v>
      </c>
      <c r="CH46" s="28">
        <f t="shared" si="1"/>
        <v>1</v>
      </c>
      <c r="CI46" s="27">
        <f t="shared" si="2"/>
        <v>0</v>
      </c>
      <c r="CJ46" s="28">
        <f t="shared" si="3"/>
        <v>0</v>
      </c>
      <c r="CK46" s="28">
        <f>('3.Diagnóstico_Oportunidades'!$M$22*10000/BQ47)</f>
        <v>0</v>
      </c>
      <c r="CL46" s="28">
        <f t="shared" si="4"/>
        <v>1</v>
      </c>
      <c r="CM46" s="27">
        <f t="shared" si="5"/>
        <v>0</v>
      </c>
      <c r="CN46" s="28">
        <f t="shared" si="6"/>
        <v>0</v>
      </c>
      <c r="CO46" s="28">
        <v>15</v>
      </c>
      <c r="CP46" s="28">
        <v>15</v>
      </c>
      <c r="CQ46" s="28">
        <v>15</v>
      </c>
      <c r="CR46" s="27">
        <f>'3.Diagnóstico_Oportunidades'!N67*Criterios!CO46</f>
        <v>0</v>
      </c>
      <c r="CS46" s="27">
        <f>'3.Diagnóstico_Oportunidades'!N67*Criterios!CP46</f>
        <v>0</v>
      </c>
      <c r="CT46" s="27">
        <f>'3.Diagnóstico_Oportunidades'!N67*Criterios!CQ46</f>
        <v>0</v>
      </c>
      <c r="CW46" s="26">
        <v>1</v>
      </c>
      <c r="CX46" s="27">
        <v>2</v>
      </c>
      <c r="CY46" s="22">
        <v>1</v>
      </c>
      <c r="CZ46" s="22">
        <v>1</v>
      </c>
      <c r="DA46" s="22">
        <v>2</v>
      </c>
      <c r="DB46" s="22">
        <v>2</v>
      </c>
      <c r="DC46" s="22">
        <v>2</v>
      </c>
      <c r="DD46" s="22">
        <v>2</v>
      </c>
      <c r="DE46" s="22">
        <v>1</v>
      </c>
      <c r="DF46" s="26">
        <v>1</v>
      </c>
      <c r="DG46" s="22">
        <v>3</v>
      </c>
      <c r="DH46" s="22">
        <v>3</v>
      </c>
      <c r="DI46" s="22">
        <v>2</v>
      </c>
      <c r="DJ46" s="28">
        <f>('3.Diagnóstico_Oportunidades'!$N67*CW46)</f>
        <v>0</v>
      </c>
      <c r="DK46" s="28">
        <f>('3.Diagnóstico_Oportunidades'!$N67*CX46)</f>
        <v>0</v>
      </c>
      <c r="DL46" s="28">
        <f>('3.Diagnóstico_Oportunidades'!$N67*CY46)</f>
        <v>0</v>
      </c>
      <c r="DM46" s="28">
        <f>('3.Diagnóstico_Oportunidades'!$N67*DA46)</f>
        <v>0</v>
      </c>
      <c r="DN46" s="28">
        <f>('3.Diagnóstico_Oportunidades'!$N67*DC46)</f>
        <v>0</v>
      </c>
      <c r="DO46" s="28">
        <f>('3.Diagnóstico_Oportunidades'!$N67*DE46)</f>
        <v>0</v>
      </c>
      <c r="DP46" s="28">
        <f>('3.Diagnóstico_Oportunidades'!$N67*DF46)</f>
        <v>0</v>
      </c>
      <c r="DQ46" s="28">
        <f>('3.Diagnóstico_Oportunidades'!$N67*DG46)</f>
        <v>0</v>
      </c>
      <c r="DR46" s="28">
        <f>('3.Diagnóstico_Oportunidades'!$N67*DI46)</f>
        <v>0</v>
      </c>
      <c r="DS46" s="28">
        <f>('3.Diagnóstico_Oportunidades'!$N67*1)</f>
        <v>0</v>
      </c>
      <c r="DT46" s="28">
        <f>('3.Diagnóstico_Oportunidades'!$N67*2)</f>
        <v>0</v>
      </c>
      <c r="DU46" s="28">
        <f>('3.Diagnóstico_Oportunidades'!$N67*3)</f>
        <v>0</v>
      </c>
      <c r="DV46" s="28">
        <f>('3.Diagnóstico_Oportunidades'!$N67*DW46)</f>
        <v>0</v>
      </c>
      <c r="DW46" s="28">
        <f>('3.Diagnóstico_Oportunidades'!$N67*DX46)</f>
        <v>0</v>
      </c>
      <c r="DX46" s="28">
        <f>('3.Diagnóstico_Oportunidades'!$N67*DZ46)</f>
        <v>0</v>
      </c>
      <c r="DY46" s="28">
        <f>('3.Diagnóstico_Oportunidades'!$N67*DB46)</f>
        <v>0</v>
      </c>
      <c r="DZ46" s="28">
        <f>('3.Diagnóstico_Oportunidades'!$N67*DD46)</f>
        <v>0</v>
      </c>
      <c r="EA46" s="28">
        <f>('3.Diagnóstico_Oportunidades'!$N67*DE46)</f>
        <v>0</v>
      </c>
      <c r="EB46" s="28">
        <f>('3.Diagnóstico_Oportunidades'!$N67*DF46)</f>
        <v>0</v>
      </c>
      <c r="EC46" s="28">
        <f>('3.Diagnóstico_Oportunidades'!$N67*DH46)</f>
        <v>0</v>
      </c>
      <c r="ED46" s="28">
        <f>('3.Diagnóstico_Oportunidades'!$N67*DI46)</f>
        <v>0</v>
      </c>
      <c r="EE46" s="28">
        <f>('3.Diagnóstico_Oportunidades'!$N67*1)</f>
        <v>0</v>
      </c>
      <c r="EF46" s="28">
        <f>('3.Diagnóstico_Oportunidades'!$N67*2)</f>
        <v>0</v>
      </c>
      <c r="EG46" s="28">
        <f>('3.Diagnóstico_Oportunidades'!$N67*3)</f>
        <v>0</v>
      </c>
    </row>
    <row r="47" spans="1:137">
      <c r="A47" s="8" t="s">
        <v>15</v>
      </c>
      <c r="B47" s="98">
        <v>2</v>
      </c>
      <c r="C47" s="99">
        <v>3</v>
      </c>
      <c r="D47" s="98">
        <v>2</v>
      </c>
      <c r="E47" s="98">
        <v>3</v>
      </c>
      <c r="F47" s="98">
        <v>1</v>
      </c>
      <c r="G47" s="8" t="s">
        <v>15</v>
      </c>
      <c r="H47" s="27">
        <v>1</v>
      </c>
      <c r="I47" s="27">
        <v>1</v>
      </c>
      <c r="J47" s="27">
        <v>3</v>
      </c>
      <c r="K47" s="27">
        <v>2</v>
      </c>
      <c r="L47">
        <v>1</v>
      </c>
      <c r="M47" s="8" t="s">
        <v>15</v>
      </c>
      <c r="N47" s="27">
        <f t="shared" si="8"/>
        <v>1</v>
      </c>
      <c r="O47" s="27" t="s">
        <v>1065</v>
      </c>
      <c r="P47" s="140">
        <v>2</v>
      </c>
      <c r="Q47" s="27" t="s">
        <v>1065</v>
      </c>
      <c r="R47" s="8" t="s">
        <v>15</v>
      </c>
      <c r="S47">
        <v>1</v>
      </c>
      <c r="T47">
        <v>1</v>
      </c>
      <c r="U47">
        <v>1</v>
      </c>
      <c r="V47">
        <v>1</v>
      </c>
      <c r="W47">
        <v>1</v>
      </c>
      <c r="X47">
        <v>1</v>
      </c>
      <c r="Y47">
        <v>1</v>
      </c>
      <c r="Z47">
        <v>1</v>
      </c>
      <c r="AA47">
        <v>1</v>
      </c>
      <c r="AB47">
        <v>1</v>
      </c>
      <c r="AC47">
        <v>1</v>
      </c>
      <c r="AD47">
        <v>1</v>
      </c>
      <c r="AE47" s="8" t="s">
        <v>15</v>
      </c>
      <c r="AF47">
        <v>1</v>
      </c>
      <c r="AG47" s="21">
        <v>2</v>
      </c>
      <c r="AH47">
        <v>2</v>
      </c>
      <c r="AI47">
        <v>2</v>
      </c>
      <c r="AJ47">
        <v>1</v>
      </c>
      <c r="AK47">
        <v>3</v>
      </c>
      <c r="AL47">
        <v>3</v>
      </c>
      <c r="AM47" s="27">
        <v>2</v>
      </c>
      <c r="AN47">
        <v>1</v>
      </c>
      <c r="AO47" s="27" t="s">
        <v>1065</v>
      </c>
      <c r="AP47">
        <v>3</v>
      </c>
      <c r="AQ47">
        <v>2</v>
      </c>
      <c r="AR47">
        <v>2</v>
      </c>
      <c r="AS47" s="8" t="s">
        <v>15</v>
      </c>
      <c r="AT47" s="27" t="s">
        <v>1065</v>
      </c>
      <c r="AU47" s="27" t="s">
        <v>1065</v>
      </c>
      <c r="AV47" s="27" t="s">
        <v>1065</v>
      </c>
      <c r="AW47" s="27" t="s">
        <v>1065</v>
      </c>
      <c r="AX47" s="27" t="s">
        <v>1065</v>
      </c>
      <c r="AY47" s="27" t="s">
        <v>1065</v>
      </c>
      <c r="AZ47" s="27" t="s">
        <v>1065</v>
      </c>
      <c r="BA47" s="27" t="s">
        <v>1065</v>
      </c>
      <c r="BB47" s="27" t="s">
        <v>1065</v>
      </c>
      <c r="BC47" s="8" t="s">
        <v>15</v>
      </c>
      <c r="BD47" s="14">
        <v>1366</v>
      </c>
      <c r="BE47" s="14">
        <f>((SUM('3.Diagnóstico_Oportunidades'!$M$9:$N$11))*10000)/BD47</f>
        <v>0</v>
      </c>
      <c r="BF47" s="14"/>
      <c r="BQ47" s="28">
        <v>696458.33</v>
      </c>
      <c r="BR47" s="8">
        <f>(SUM('3.Diagnóstico_Oportunidades'!$M$21:$N$22)*10000)/BQ47</f>
        <v>0</v>
      </c>
      <c r="BS47" s="28">
        <f t="shared" si="9"/>
        <v>1</v>
      </c>
      <c r="BT47" s="27">
        <f t="shared" si="10"/>
        <v>0</v>
      </c>
      <c r="BU47" s="28">
        <f>IF('3.Diagnóstico_Oportunidades'!BR47=0, 0,SUM(BS47:BT47))</f>
        <v>0</v>
      </c>
      <c r="BW47" s="124" t="s">
        <v>1100</v>
      </c>
      <c r="BX47" s="28">
        <v>5.6666666666666661</v>
      </c>
      <c r="BY47" s="28">
        <v>5.6666666666666661</v>
      </c>
      <c r="BZ47" s="28">
        <v>5.6666666666666661</v>
      </c>
      <c r="CA47" s="149">
        <f>'3.Diagnóstico_Oportunidades'!N68*Criterios!BX47</f>
        <v>0</v>
      </c>
      <c r="CB47" s="149">
        <f>'3.Diagnóstico_Oportunidades'!N68*Criterios!BY47</f>
        <v>0</v>
      </c>
      <c r="CC47" s="149">
        <f>'3.Diagnóstico_Oportunidades'!N68*Criterios!BZ47</f>
        <v>0</v>
      </c>
      <c r="CF47" s="8" t="s">
        <v>16</v>
      </c>
      <c r="CG47" s="120">
        <f>('3.Diagnóstico_Oportunidades'!$M$22)/(BD48/100)</f>
        <v>0</v>
      </c>
      <c r="CH47" s="28">
        <f t="shared" si="1"/>
        <v>1</v>
      </c>
      <c r="CI47" s="27">
        <f t="shared" si="2"/>
        <v>0</v>
      </c>
      <c r="CJ47" s="28">
        <f t="shared" si="3"/>
        <v>0</v>
      </c>
      <c r="CK47" s="28">
        <f>('3.Diagnóstico_Oportunidades'!$M$22*10000/BQ48)</f>
        <v>0</v>
      </c>
      <c r="CL47" s="28">
        <f t="shared" si="4"/>
        <v>1</v>
      </c>
      <c r="CM47" s="27">
        <f t="shared" si="5"/>
        <v>0</v>
      </c>
      <c r="CN47" s="28">
        <f t="shared" si="6"/>
        <v>0</v>
      </c>
      <c r="CO47" s="28">
        <v>17.333333333333332</v>
      </c>
      <c r="CP47" s="28">
        <v>17</v>
      </c>
      <c r="CQ47" s="28">
        <v>17.333333333333332</v>
      </c>
      <c r="CR47" s="27">
        <f>'3.Diagnóstico_Oportunidades'!N68*Criterios!CO47</f>
        <v>0</v>
      </c>
      <c r="CS47" s="27">
        <f>'3.Diagnóstico_Oportunidades'!N68*Criterios!CP47</f>
        <v>0</v>
      </c>
      <c r="CT47" s="27">
        <f>'3.Diagnóstico_Oportunidades'!N68*Criterios!CQ47</f>
        <v>0</v>
      </c>
      <c r="CW47" s="66">
        <v>1</v>
      </c>
      <c r="CX47" s="66">
        <v>2</v>
      </c>
      <c r="CY47" s="66">
        <v>2.6666666666666665</v>
      </c>
      <c r="CZ47" s="66">
        <v>2.3333333333333335</v>
      </c>
      <c r="DA47" s="66">
        <v>3</v>
      </c>
      <c r="DB47" s="66">
        <v>3</v>
      </c>
      <c r="DC47" s="66">
        <v>3</v>
      </c>
      <c r="DD47" s="66">
        <v>3</v>
      </c>
      <c r="DE47" s="66">
        <v>1</v>
      </c>
      <c r="DF47" s="66">
        <v>1</v>
      </c>
      <c r="DG47" s="66">
        <v>1</v>
      </c>
      <c r="DH47" s="66">
        <v>1</v>
      </c>
      <c r="DI47" s="66">
        <v>2.6666666666666665</v>
      </c>
      <c r="DJ47" s="28">
        <f>('3.Diagnóstico_Oportunidades'!$N68*CW47)</f>
        <v>0</v>
      </c>
      <c r="DK47" s="28">
        <f>('3.Diagnóstico_Oportunidades'!$N68*CX47)</f>
        <v>0</v>
      </c>
      <c r="DL47" s="28">
        <f>('3.Diagnóstico_Oportunidades'!$N68*CY47)</f>
        <v>0</v>
      </c>
      <c r="DM47" s="28">
        <f>('3.Diagnóstico_Oportunidades'!$N68*DA47)</f>
        <v>0</v>
      </c>
      <c r="DN47" s="28">
        <f>('3.Diagnóstico_Oportunidades'!$N68*DC47)</f>
        <v>0</v>
      </c>
      <c r="DO47" s="28">
        <f>('3.Diagnóstico_Oportunidades'!$N68*DE47)</f>
        <v>0</v>
      </c>
      <c r="DP47" s="28">
        <f>('3.Diagnóstico_Oportunidades'!$N68*DF47)</f>
        <v>0</v>
      </c>
      <c r="DQ47" s="28">
        <f>('3.Diagnóstico_Oportunidades'!$N68*DG47)</f>
        <v>0</v>
      </c>
      <c r="DR47" s="28">
        <f>('3.Diagnóstico_Oportunidades'!$N68*DI47)</f>
        <v>0</v>
      </c>
      <c r="DS47" s="28">
        <f>('3.Diagnóstico_Oportunidades'!$N68*1)</f>
        <v>0</v>
      </c>
      <c r="DT47" s="28">
        <f>('3.Diagnóstico_Oportunidades'!$N68*2)</f>
        <v>0</v>
      </c>
      <c r="DU47" s="28">
        <f>('3.Diagnóstico_Oportunidades'!$N68*3)</f>
        <v>0</v>
      </c>
      <c r="DV47" s="28">
        <f>('3.Diagnóstico_Oportunidades'!$N68*DW47)</f>
        <v>0</v>
      </c>
      <c r="DW47" s="28">
        <f>('3.Diagnóstico_Oportunidades'!$N68*DX47)</f>
        <v>0</v>
      </c>
      <c r="DX47" s="28">
        <f>('3.Diagnóstico_Oportunidades'!$N68*DZ47)</f>
        <v>0</v>
      </c>
      <c r="DY47" s="28">
        <f>('3.Diagnóstico_Oportunidades'!$N68*DB47)</f>
        <v>0</v>
      </c>
      <c r="DZ47" s="28">
        <f>('3.Diagnóstico_Oportunidades'!$N68*DD47)</f>
        <v>0</v>
      </c>
      <c r="EA47" s="28">
        <f>('3.Diagnóstico_Oportunidades'!$N68*DE47)</f>
        <v>0</v>
      </c>
      <c r="EB47" s="28">
        <f>('3.Diagnóstico_Oportunidades'!$N68*DF47)</f>
        <v>0</v>
      </c>
      <c r="EC47" s="28">
        <f>('3.Diagnóstico_Oportunidades'!$N68*DH47)</f>
        <v>0</v>
      </c>
      <c r="ED47" s="28">
        <f>('3.Diagnóstico_Oportunidades'!$N68*DI47)</f>
        <v>0</v>
      </c>
      <c r="EE47" s="28">
        <f>('3.Diagnóstico_Oportunidades'!$N68*1)</f>
        <v>0</v>
      </c>
      <c r="EF47" s="28">
        <f>('3.Diagnóstico_Oportunidades'!$N68*2)</f>
        <v>0</v>
      </c>
      <c r="EG47" s="28">
        <f>('3.Diagnóstico_Oportunidades'!$N68*3)</f>
        <v>0</v>
      </c>
    </row>
    <row r="48" spans="1:137">
      <c r="A48" s="8" t="s">
        <v>16</v>
      </c>
      <c r="B48" s="98">
        <v>1</v>
      </c>
      <c r="C48" s="99">
        <v>3</v>
      </c>
      <c r="D48" s="98">
        <v>2</v>
      </c>
      <c r="E48" s="98">
        <v>3</v>
      </c>
      <c r="F48" s="98">
        <v>1</v>
      </c>
      <c r="G48" s="8" t="s">
        <v>16</v>
      </c>
      <c r="H48" s="27">
        <v>1</v>
      </c>
      <c r="I48" s="27">
        <v>2</v>
      </c>
      <c r="J48" s="27">
        <v>2</v>
      </c>
      <c r="K48" s="27">
        <v>1</v>
      </c>
      <c r="L48">
        <v>1</v>
      </c>
      <c r="M48" s="8" t="s">
        <v>16</v>
      </c>
      <c r="N48" s="27">
        <f t="shared" si="8"/>
        <v>1</v>
      </c>
      <c r="O48" s="27" t="s">
        <v>1065</v>
      </c>
      <c r="P48" s="140">
        <v>1</v>
      </c>
      <c r="Q48" s="27" t="s">
        <v>1065</v>
      </c>
      <c r="R48" s="8" t="s">
        <v>16</v>
      </c>
      <c r="S48">
        <v>1</v>
      </c>
      <c r="T48">
        <v>1</v>
      </c>
      <c r="U48">
        <v>1</v>
      </c>
      <c r="V48">
        <v>1</v>
      </c>
      <c r="W48">
        <v>1</v>
      </c>
      <c r="X48">
        <v>1</v>
      </c>
      <c r="Y48">
        <v>1</v>
      </c>
      <c r="Z48">
        <v>1</v>
      </c>
      <c r="AA48">
        <v>1</v>
      </c>
      <c r="AB48">
        <v>1</v>
      </c>
      <c r="AC48">
        <v>1</v>
      </c>
      <c r="AD48">
        <v>1</v>
      </c>
      <c r="AE48" s="8" t="s">
        <v>16</v>
      </c>
      <c r="AF48">
        <v>1</v>
      </c>
      <c r="AG48" s="21">
        <v>2</v>
      </c>
      <c r="AH48">
        <v>1</v>
      </c>
      <c r="AI48">
        <v>2</v>
      </c>
      <c r="AJ48">
        <v>2</v>
      </c>
      <c r="AK48">
        <v>3</v>
      </c>
      <c r="AL48">
        <v>3</v>
      </c>
      <c r="AM48" s="27">
        <v>2</v>
      </c>
      <c r="AN48">
        <v>1</v>
      </c>
      <c r="AO48" s="27" t="s">
        <v>1065</v>
      </c>
      <c r="AP48">
        <v>3</v>
      </c>
      <c r="AQ48">
        <v>1</v>
      </c>
      <c r="AR48">
        <v>3</v>
      </c>
      <c r="AS48" s="8" t="s">
        <v>16</v>
      </c>
      <c r="AT48" s="27" t="s">
        <v>1065</v>
      </c>
      <c r="AU48" s="27" t="s">
        <v>1065</v>
      </c>
      <c r="AV48" s="27" t="s">
        <v>1065</v>
      </c>
      <c r="AW48" s="27" t="s">
        <v>1065</v>
      </c>
      <c r="AX48" s="27" t="s">
        <v>1065</v>
      </c>
      <c r="AY48" s="27" t="s">
        <v>1065</v>
      </c>
      <c r="AZ48" s="27" t="s">
        <v>1065</v>
      </c>
      <c r="BA48" s="27" t="s">
        <v>1065</v>
      </c>
      <c r="BB48" s="27" t="s">
        <v>1065</v>
      </c>
      <c r="BC48" s="8" t="s">
        <v>16</v>
      </c>
      <c r="BD48" s="14">
        <v>646</v>
      </c>
      <c r="BE48" s="14">
        <f>((SUM('3.Diagnóstico_Oportunidades'!$M$9:$N$11))*10000)/BD48</f>
        <v>0</v>
      </c>
      <c r="BF48" s="14"/>
      <c r="BQ48" s="28">
        <v>331643.46999999997</v>
      </c>
      <c r="BR48" s="8">
        <f>(SUM('3.Diagnóstico_Oportunidades'!$M$21:$N$22)*10000)/BQ48</f>
        <v>0</v>
      </c>
      <c r="BS48" s="28">
        <f t="shared" si="9"/>
        <v>1</v>
      </c>
      <c r="BT48" s="27">
        <f t="shared" si="10"/>
        <v>0</v>
      </c>
      <c r="BU48" s="28">
        <f>IF('3.Diagnóstico_Oportunidades'!BR48=0, 0,SUM(BS48:BT48))</f>
        <v>0</v>
      </c>
      <c r="BW48" s="124" t="s">
        <v>240</v>
      </c>
      <c r="BX48" s="28">
        <v>6</v>
      </c>
      <c r="BY48" s="28">
        <v>6</v>
      </c>
      <c r="BZ48" s="28">
        <v>6</v>
      </c>
      <c r="CA48" s="149">
        <f>'3.Diagnóstico_Oportunidades'!N69*Criterios!BX48</f>
        <v>0</v>
      </c>
      <c r="CB48" s="149">
        <f>'3.Diagnóstico_Oportunidades'!N69*Criterios!BY48</f>
        <v>0</v>
      </c>
      <c r="CC48" s="149">
        <f>'3.Diagnóstico_Oportunidades'!N69*Criterios!BZ48</f>
        <v>0</v>
      </c>
      <c r="CF48" s="8" t="s">
        <v>937</v>
      </c>
      <c r="CG48" s="120">
        <f>('3.Diagnóstico_Oportunidades'!$M$22)/(BD49/100)</f>
        <v>0</v>
      </c>
      <c r="CH48" s="28">
        <f t="shared" si="1"/>
        <v>1</v>
      </c>
      <c r="CI48" s="27">
        <f t="shared" si="2"/>
        <v>0</v>
      </c>
      <c r="CJ48" s="28">
        <f t="shared" si="3"/>
        <v>0</v>
      </c>
      <c r="CK48" s="28">
        <f>('3.Diagnóstico_Oportunidades'!$M$22*10000/BQ49)</f>
        <v>0</v>
      </c>
      <c r="CL48" s="28">
        <f t="shared" si="4"/>
        <v>1</v>
      </c>
      <c r="CM48" s="27">
        <f t="shared" si="5"/>
        <v>0</v>
      </c>
      <c r="CN48" s="28">
        <f t="shared" si="6"/>
        <v>0</v>
      </c>
      <c r="CO48" s="28">
        <v>17</v>
      </c>
      <c r="CP48" s="28">
        <v>17</v>
      </c>
      <c r="CQ48" s="28">
        <v>17</v>
      </c>
      <c r="CR48" s="27">
        <f>'3.Diagnóstico_Oportunidades'!N69*Criterios!CO48</f>
        <v>0</v>
      </c>
      <c r="CS48" s="27">
        <f>'3.Diagnóstico_Oportunidades'!N69*Criterios!CP48</f>
        <v>0</v>
      </c>
      <c r="CT48" s="27">
        <f>'3.Diagnóstico_Oportunidades'!N69*Criterios!CQ48</f>
        <v>0</v>
      </c>
      <c r="CW48" s="26">
        <v>1</v>
      </c>
      <c r="CX48" s="26">
        <v>2</v>
      </c>
      <c r="CY48" s="27">
        <v>2</v>
      </c>
      <c r="CZ48" s="22">
        <v>2</v>
      </c>
      <c r="DA48" s="27">
        <v>3</v>
      </c>
      <c r="DB48" s="22">
        <v>3</v>
      </c>
      <c r="DC48" s="27">
        <v>3</v>
      </c>
      <c r="DD48" s="22">
        <v>3</v>
      </c>
      <c r="DE48" s="22">
        <v>1</v>
      </c>
      <c r="DF48" s="26">
        <v>1</v>
      </c>
      <c r="DG48" s="27">
        <v>1</v>
      </c>
      <c r="DH48" s="22">
        <v>1</v>
      </c>
      <c r="DI48" s="22">
        <v>3</v>
      </c>
      <c r="DJ48" s="28">
        <f>('3.Diagnóstico_Oportunidades'!$N69*CW48)</f>
        <v>0</v>
      </c>
      <c r="DK48" s="28">
        <f>('3.Diagnóstico_Oportunidades'!$N69*CX48)</f>
        <v>0</v>
      </c>
      <c r="DL48" s="28">
        <f>('3.Diagnóstico_Oportunidades'!$N69*CY48)</f>
        <v>0</v>
      </c>
      <c r="DM48" s="28">
        <f>('3.Diagnóstico_Oportunidades'!$N69*DA48)</f>
        <v>0</v>
      </c>
      <c r="DN48" s="28">
        <f>('3.Diagnóstico_Oportunidades'!$N69*DC48)</f>
        <v>0</v>
      </c>
      <c r="DO48" s="28">
        <f>('3.Diagnóstico_Oportunidades'!$N69*DE48)</f>
        <v>0</v>
      </c>
      <c r="DP48" s="28">
        <f>('3.Diagnóstico_Oportunidades'!$N69*DF48)</f>
        <v>0</v>
      </c>
      <c r="DQ48" s="28">
        <f>('3.Diagnóstico_Oportunidades'!$N69*DG48)</f>
        <v>0</v>
      </c>
      <c r="DR48" s="28">
        <f>('3.Diagnóstico_Oportunidades'!$N69*DI48)</f>
        <v>0</v>
      </c>
      <c r="DS48" s="28">
        <f>('3.Diagnóstico_Oportunidades'!$N69*1)</f>
        <v>0</v>
      </c>
      <c r="DT48" s="28">
        <f>('3.Diagnóstico_Oportunidades'!$N69*2)</f>
        <v>0</v>
      </c>
      <c r="DU48" s="28">
        <f>('3.Diagnóstico_Oportunidades'!$N69*3)</f>
        <v>0</v>
      </c>
      <c r="DV48" s="28">
        <f>('3.Diagnóstico_Oportunidades'!$N69*DW48)</f>
        <v>0</v>
      </c>
      <c r="DW48" s="28">
        <f>('3.Diagnóstico_Oportunidades'!$N69*DX48)</f>
        <v>0</v>
      </c>
      <c r="DX48" s="28">
        <f>('3.Diagnóstico_Oportunidades'!$N69*DZ48)</f>
        <v>0</v>
      </c>
      <c r="DY48" s="28">
        <f>('3.Diagnóstico_Oportunidades'!$N69*DB48)</f>
        <v>0</v>
      </c>
      <c r="DZ48" s="28">
        <f>('3.Diagnóstico_Oportunidades'!$N69*DD48)</f>
        <v>0</v>
      </c>
      <c r="EA48" s="28">
        <f>('3.Diagnóstico_Oportunidades'!$N69*DE48)</f>
        <v>0</v>
      </c>
      <c r="EB48" s="28">
        <f>('3.Diagnóstico_Oportunidades'!$N69*DF48)</f>
        <v>0</v>
      </c>
      <c r="EC48" s="28">
        <f>('3.Diagnóstico_Oportunidades'!$N69*DH48)</f>
        <v>0</v>
      </c>
      <c r="ED48" s="28">
        <f>('3.Diagnóstico_Oportunidades'!$N69*DI48)</f>
        <v>0</v>
      </c>
      <c r="EE48" s="28">
        <f>('3.Diagnóstico_Oportunidades'!$N69*1)</f>
        <v>0</v>
      </c>
      <c r="EF48" s="28">
        <f>('3.Diagnóstico_Oportunidades'!$N69*2)</f>
        <v>0</v>
      </c>
      <c r="EG48" s="28">
        <f>('3.Diagnóstico_Oportunidades'!$N69*3)</f>
        <v>0</v>
      </c>
    </row>
    <row r="49" spans="1:137">
      <c r="A49" s="8" t="s">
        <v>937</v>
      </c>
      <c r="B49" s="98">
        <v>3</v>
      </c>
      <c r="C49" s="99">
        <v>3</v>
      </c>
      <c r="D49" s="98">
        <v>2</v>
      </c>
      <c r="E49" s="98">
        <v>3</v>
      </c>
      <c r="F49" s="98">
        <v>3</v>
      </c>
      <c r="G49" s="8" t="s">
        <v>937</v>
      </c>
      <c r="H49" s="27">
        <v>2</v>
      </c>
      <c r="I49" s="27">
        <v>3</v>
      </c>
      <c r="J49" s="27">
        <v>3</v>
      </c>
      <c r="K49" s="27">
        <v>2</v>
      </c>
      <c r="L49">
        <v>2</v>
      </c>
      <c r="M49" s="8" t="s">
        <v>937</v>
      </c>
      <c r="N49" s="27">
        <f t="shared" si="8"/>
        <v>2</v>
      </c>
      <c r="O49" s="27" t="s">
        <v>1065</v>
      </c>
      <c r="P49" s="140">
        <v>2</v>
      </c>
      <c r="Q49" s="27" t="s">
        <v>1065</v>
      </c>
      <c r="R49" s="8" t="s">
        <v>937</v>
      </c>
      <c r="S49">
        <v>2</v>
      </c>
      <c r="T49">
        <v>2</v>
      </c>
      <c r="U49">
        <v>2</v>
      </c>
      <c r="V49">
        <v>2</v>
      </c>
      <c r="W49">
        <v>2</v>
      </c>
      <c r="X49">
        <v>2</v>
      </c>
      <c r="Y49">
        <v>2</v>
      </c>
      <c r="Z49">
        <v>2</v>
      </c>
      <c r="AA49">
        <v>2</v>
      </c>
      <c r="AB49">
        <v>2</v>
      </c>
      <c r="AC49">
        <v>2</v>
      </c>
      <c r="AD49">
        <v>2</v>
      </c>
      <c r="AE49" s="8" t="s">
        <v>937</v>
      </c>
      <c r="AF49">
        <v>1</v>
      </c>
      <c r="AG49" s="21">
        <v>2</v>
      </c>
      <c r="AH49">
        <v>3</v>
      </c>
      <c r="AI49">
        <v>2</v>
      </c>
      <c r="AJ49">
        <v>1</v>
      </c>
      <c r="AK49">
        <v>3</v>
      </c>
      <c r="AL49">
        <v>3</v>
      </c>
      <c r="AM49" s="27">
        <v>2</v>
      </c>
      <c r="AN49">
        <v>1</v>
      </c>
      <c r="AO49" s="27" t="s">
        <v>1065</v>
      </c>
      <c r="AP49">
        <v>3</v>
      </c>
      <c r="AQ49">
        <v>2</v>
      </c>
      <c r="AR49">
        <v>2</v>
      </c>
      <c r="AS49" s="8" t="s">
        <v>937</v>
      </c>
      <c r="AT49" s="27" t="s">
        <v>1065</v>
      </c>
      <c r="AU49" s="27" t="s">
        <v>1065</v>
      </c>
      <c r="AV49" s="27" t="s">
        <v>1065</v>
      </c>
      <c r="AW49" s="27" t="s">
        <v>1065</v>
      </c>
      <c r="AX49" s="27" t="s">
        <v>1065</v>
      </c>
      <c r="AY49" s="27" t="s">
        <v>1065</v>
      </c>
      <c r="AZ49" s="27" t="s">
        <v>1065</v>
      </c>
      <c r="BA49" s="27" t="s">
        <v>1065</v>
      </c>
      <c r="BB49" s="27" t="s">
        <v>1065</v>
      </c>
      <c r="BC49" s="8" t="s">
        <v>937</v>
      </c>
      <c r="BD49" s="14">
        <v>2951</v>
      </c>
      <c r="BE49" s="14">
        <f>((SUM('3.Diagnóstico_Oportunidades'!$M$9:$N$11))*10000)/BD49</f>
        <v>0</v>
      </c>
      <c r="BF49" s="14"/>
      <c r="BQ49" s="28">
        <v>2089111.96</v>
      </c>
      <c r="BR49" s="8">
        <f>(SUM('3.Diagnóstico_Oportunidades'!$M$21:$N$22)*10000)/BQ49</f>
        <v>0</v>
      </c>
      <c r="BS49" s="28">
        <f t="shared" si="9"/>
        <v>1</v>
      </c>
      <c r="BT49" s="27">
        <f t="shared" si="10"/>
        <v>0</v>
      </c>
      <c r="BU49" s="28">
        <f>IF('3.Diagnóstico_Oportunidades'!BR49=0, 0,SUM(BS49:BT49))</f>
        <v>0</v>
      </c>
      <c r="BW49" s="124" t="s">
        <v>520</v>
      </c>
      <c r="BX49" s="28">
        <v>5</v>
      </c>
      <c r="BY49" s="28">
        <v>5</v>
      </c>
      <c r="BZ49" s="28">
        <v>5</v>
      </c>
      <c r="CA49" s="149">
        <f>'3.Diagnóstico_Oportunidades'!N70*Criterios!BX49</f>
        <v>0</v>
      </c>
      <c r="CB49" s="149">
        <f>'3.Diagnóstico_Oportunidades'!N70*Criterios!BY49</f>
        <v>0</v>
      </c>
      <c r="CC49" s="149">
        <f>'3.Diagnóstico_Oportunidades'!N70*Criterios!BZ49</f>
        <v>0</v>
      </c>
      <c r="CF49" s="8" t="s">
        <v>127</v>
      </c>
      <c r="CG49" s="120">
        <f>('3.Diagnóstico_Oportunidades'!$M$22)/(BD50/100)</f>
        <v>0</v>
      </c>
      <c r="CH49" s="28">
        <f t="shared" si="1"/>
        <v>1</v>
      </c>
      <c r="CI49" s="27">
        <f t="shared" si="2"/>
        <v>0</v>
      </c>
      <c r="CJ49" s="28">
        <f t="shared" si="3"/>
        <v>0</v>
      </c>
      <c r="CK49" s="28">
        <f>('3.Diagnóstico_Oportunidades'!$M$22*10000/BQ50)</f>
        <v>0</v>
      </c>
      <c r="CL49" s="28">
        <f t="shared" si="4"/>
        <v>1</v>
      </c>
      <c r="CM49" s="27">
        <f t="shared" si="5"/>
        <v>0</v>
      </c>
      <c r="CN49" s="28">
        <f t="shared" si="6"/>
        <v>0</v>
      </c>
      <c r="CO49" s="28">
        <v>17</v>
      </c>
      <c r="CP49" s="28">
        <v>16</v>
      </c>
      <c r="CQ49" s="28">
        <v>17</v>
      </c>
      <c r="CR49" s="27">
        <f>'3.Diagnóstico_Oportunidades'!N70*Criterios!CO49</f>
        <v>0</v>
      </c>
      <c r="CS49" s="27">
        <f>'3.Diagnóstico_Oportunidades'!N70*Criterios!CP49</f>
        <v>0</v>
      </c>
      <c r="CT49" s="27">
        <f>'3.Diagnóstico_Oportunidades'!N70*Criterios!CQ49</f>
        <v>0</v>
      </c>
      <c r="CW49" s="26">
        <v>1</v>
      </c>
      <c r="CX49" s="22">
        <v>2</v>
      </c>
      <c r="CY49" s="27">
        <v>3</v>
      </c>
      <c r="CZ49" s="22">
        <v>2</v>
      </c>
      <c r="DA49" s="27">
        <v>3</v>
      </c>
      <c r="DB49" s="22">
        <v>3</v>
      </c>
      <c r="DC49" s="27">
        <v>3</v>
      </c>
      <c r="DD49" s="22">
        <v>3</v>
      </c>
      <c r="DE49" s="22">
        <v>1</v>
      </c>
      <c r="DF49" s="26">
        <v>1</v>
      </c>
      <c r="DG49" s="27">
        <v>1</v>
      </c>
      <c r="DH49" s="22">
        <v>1</v>
      </c>
      <c r="DI49" s="22">
        <v>2</v>
      </c>
      <c r="DJ49" s="28">
        <f>('3.Diagnóstico_Oportunidades'!$N70*CW49)</f>
        <v>0</v>
      </c>
      <c r="DK49" s="28">
        <f>('3.Diagnóstico_Oportunidades'!$N70*CX49)</f>
        <v>0</v>
      </c>
      <c r="DL49" s="28">
        <f>('3.Diagnóstico_Oportunidades'!$N70*CY49)</f>
        <v>0</v>
      </c>
      <c r="DM49" s="28">
        <f>('3.Diagnóstico_Oportunidades'!$N70*DA49)</f>
        <v>0</v>
      </c>
      <c r="DN49" s="28">
        <f>('3.Diagnóstico_Oportunidades'!$N70*DC49)</f>
        <v>0</v>
      </c>
      <c r="DO49" s="28">
        <f>('3.Diagnóstico_Oportunidades'!$N70*DE49)</f>
        <v>0</v>
      </c>
      <c r="DP49" s="28">
        <f>('3.Diagnóstico_Oportunidades'!$N70*DF49)</f>
        <v>0</v>
      </c>
      <c r="DQ49" s="28">
        <f>('3.Diagnóstico_Oportunidades'!$N70*DG49)</f>
        <v>0</v>
      </c>
      <c r="DR49" s="28">
        <f>('3.Diagnóstico_Oportunidades'!$N70*DI49)</f>
        <v>0</v>
      </c>
      <c r="DS49" s="28">
        <f>('3.Diagnóstico_Oportunidades'!$N70*1)</f>
        <v>0</v>
      </c>
      <c r="DT49" s="28">
        <f>('3.Diagnóstico_Oportunidades'!$N70*2)</f>
        <v>0</v>
      </c>
      <c r="DU49" s="28">
        <f>('3.Diagnóstico_Oportunidades'!$N70*3)</f>
        <v>0</v>
      </c>
      <c r="DV49" s="28">
        <f>('3.Diagnóstico_Oportunidades'!$N70*DW49)</f>
        <v>0</v>
      </c>
      <c r="DW49" s="28">
        <f>('3.Diagnóstico_Oportunidades'!$N70*DX49)</f>
        <v>0</v>
      </c>
      <c r="DX49" s="28">
        <f>('3.Diagnóstico_Oportunidades'!$N70*DZ49)</f>
        <v>0</v>
      </c>
      <c r="DY49" s="28">
        <f>('3.Diagnóstico_Oportunidades'!$N70*DB49)</f>
        <v>0</v>
      </c>
      <c r="DZ49" s="28">
        <f>('3.Diagnóstico_Oportunidades'!$N70*DD49)</f>
        <v>0</v>
      </c>
      <c r="EA49" s="28">
        <f>('3.Diagnóstico_Oportunidades'!$N70*DE49)</f>
        <v>0</v>
      </c>
      <c r="EB49" s="28">
        <f>('3.Diagnóstico_Oportunidades'!$N70*DF49)</f>
        <v>0</v>
      </c>
      <c r="EC49" s="28">
        <f>('3.Diagnóstico_Oportunidades'!$N70*DH49)</f>
        <v>0</v>
      </c>
      <c r="ED49" s="28">
        <f>('3.Diagnóstico_Oportunidades'!$N70*DI49)</f>
        <v>0</v>
      </c>
      <c r="EE49" s="28">
        <f>('3.Diagnóstico_Oportunidades'!$N70*1)</f>
        <v>0</v>
      </c>
      <c r="EF49" s="28">
        <f>('3.Diagnóstico_Oportunidades'!$N70*2)</f>
        <v>0</v>
      </c>
      <c r="EG49" s="28">
        <f>('3.Diagnóstico_Oportunidades'!$N70*3)</f>
        <v>0</v>
      </c>
    </row>
    <row r="50" spans="1:137">
      <c r="A50" s="8" t="s">
        <v>127</v>
      </c>
      <c r="B50" s="98">
        <v>2</v>
      </c>
      <c r="C50" s="99">
        <v>3</v>
      </c>
      <c r="D50" s="98">
        <v>1</v>
      </c>
      <c r="E50" s="98">
        <v>3</v>
      </c>
      <c r="F50" s="98">
        <v>2</v>
      </c>
      <c r="G50" s="8" t="s">
        <v>127</v>
      </c>
      <c r="H50" s="27">
        <v>1</v>
      </c>
      <c r="I50" s="27">
        <v>1</v>
      </c>
      <c r="J50" s="27">
        <v>2</v>
      </c>
      <c r="K50" s="27">
        <v>1</v>
      </c>
      <c r="L50">
        <v>1</v>
      </c>
      <c r="M50" s="8" t="s">
        <v>127</v>
      </c>
      <c r="N50" s="27">
        <f t="shared" si="8"/>
        <v>1</v>
      </c>
      <c r="O50" s="27" t="s">
        <v>1065</v>
      </c>
      <c r="P50" s="140">
        <v>1</v>
      </c>
      <c r="Q50" s="27" t="s">
        <v>1065</v>
      </c>
      <c r="R50" s="8" t="s">
        <v>127</v>
      </c>
      <c r="S50">
        <v>1</v>
      </c>
      <c r="T50">
        <v>1</v>
      </c>
      <c r="U50">
        <v>1</v>
      </c>
      <c r="V50">
        <v>1</v>
      </c>
      <c r="W50">
        <v>1</v>
      </c>
      <c r="X50">
        <v>1</v>
      </c>
      <c r="Y50">
        <v>1</v>
      </c>
      <c r="Z50">
        <v>1</v>
      </c>
      <c r="AA50">
        <v>1</v>
      </c>
      <c r="AB50">
        <v>1</v>
      </c>
      <c r="AC50">
        <v>1</v>
      </c>
      <c r="AD50">
        <v>1</v>
      </c>
      <c r="AE50" s="8" t="s">
        <v>127</v>
      </c>
      <c r="AF50">
        <v>1</v>
      </c>
      <c r="AG50" s="21">
        <v>2</v>
      </c>
      <c r="AH50">
        <v>2</v>
      </c>
      <c r="AI50">
        <v>2</v>
      </c>
      <c r="AJ50">
        <v>2</v>
      </c>
      <c r="AK50">
        <v>3</v>
      </c>
      <c r="AL50">
        <v>3</v>
      </c>
      <c r="AM50" s="27">
        <v>1</v>
      </c>
      <c r="AN50">
        <v>1</v>
      </c>
      <c r="AO50" s="27" t="s">
        <v>1065</v>
      </c>
      <c r="AP50">
        <v>3</v>
      </c>
      <c r="AQ50">
        <v>2</v>
      </c>
      <c r="AR50">
        <v>2</v>
      </c>
      <c r="AS50" s="8" t="s">
        <v>127</v>
      </c>
      <c r="AT50" s="27" t="s">
        <v>1065</v>
      </c>
      <c r="AU50" s="27" t="s">
        <v>1065</v>
      </c>
      <c r="AV50" s="27" t="s">
        <v>1065</v>
      </c>
      <c r="AW50" s="27" t="s">
        <v>1065</v>
      </c>
      <c r="AX50" s="27" t="s">
        <v>1065</v>
      </c>
      <c r="AY50" s="27" t="s">
        <v>1065</v>
      </c>
      <c r="AZ50" s="27" t="s">
        <v>1065</v>
      </c>
      <c r="BA50" s="27" t="s">
        <v>1065</v>
      </c>
      <c r="BB50" s="27" t="s">
        <v>1065</v>
      </c>
      <c r="BC50" s="8" t="s">
        <v>127</v>
      </c>
      <c r="BD50" s="14">
        <v>11657</v>
      </c>
      <c r="BE50" s="14">
        <f>((SUM('3.Diagnóstico_Oportunidades'!$M$9:$N$11))*10000)/BD50</f>
        <v>0</v>
      </c>
      <c r="BF50" s="14"/>
      <c r="BQ50" s="28">
        <v>2381674.2200000002</v>
      </c>
      <c r="BR50" s="8">
        <f>(SUM('3.Diagnóstico_Oportunidades'!$M$21:$N$22)*10000)/BQ50</f>
        <v>0</v>
      </c>
      <c r="BS50" s="28">
        <f t="shared" si="9"/>
        <v>1</v>
      </c>
      <c r="BT50" s="27">
        <f t="shared" si="10"/>
        <v>0</v>
      </c>
      <c r="BU50" s="28">
        <f>IF('3.Diagnóstico_Oportunidades'!BR50=0, 0,SUM(BS50:BT50))</f>
        <v>0</v>
      </c>
      <c r="BW50" s="124" t="s">
        <v>241</v>
      </c>
      <c r="BX50" s="28">
        <v>6</v>
      </c>
      <c r="BY50" s="28">
        <v>6</v>
      </c>
      <c r="BZ50" s="28">
        <v>6</v>
      </c>
      <c r="CA50" s="149">
        <f>'3.Diagnóstico_Oportunidades'!N71*Criterios!BX50</f>
        <v>0</v>
      </c>
      <c r="CB50" s="149">
        <f>'3.Diagnóstico_Oportunidades'!N71*Criterios!BY50</f>
        <v>0</v>
      </c>
      <c r="CC50" s="149">
        <f>'3.Diagnóstico_Oportunidades'!N71*Criterios!BZ50</f>
        <v>0</v>
      </c>
      <c r="CF50" s="8" t="s">
        <v>128</v>
      </c>
      <c r="CG50" s="120">
        <f>('3.Diagnóstico_Oportunidades'!$M$22)/(BD51/100)</f>
        <v>0</v>
      </c>
      <c r="CH50" s="28">
        <f t="shared" si="1"/>
        <v>1</v>
      </c>
      <c r="CI50" s="27">
        <f t="shared" si="2"/>
        <v>0</v>
      </c>
      <c r="CJ50" s="28">
        <f t="shared" si="3"/>
        <v>0</v>
      </c>
      <c r="CK50" s="28">
        <f>('3.Diagnóstico_Oportunidades'!$M$22*10000/BQ51)</f>
        <v>0</v>
      </c>
      <c r="CL50" s="28">
        <f t="shared" si="4"/>
        <v>1</v>
      </c>
      <c r="CM50" s="27">
        <f t="shared" si="5"/>
        <v>0</v>
      </c>
      <c r="CN50" s="28">
        <f t="shared" si="6"/>
        <v>0</v>
      </c>
      <c r="CO50" s="28">
        <v>18</v>
      </c>
      <c r="CP50" s="28">
        <v>18</v>
      </c>
      <c r="CQ50" s="28">
        <v>18</v>
      </c>
      <c r="CR50" s="27">
        <f>'3.Diagnóstico_Oportunidades'!N71*Criterios!CO50</f>
        <v>0</v>
      </c>
      <c r="CS50" s="27">
        <f>'3.Diagnóstico_Oportunidades'!N71*Criterios!CP50</f>
        <v>0</v>
      </c>
      <c r="CT50" s="27">
        <f>'3.Diagnóstico_Oportunidades'!N71*Criterios!CQ50</f>
        <v>0</v>
      </c>
      <c r="CW50" s="26">
        <v>1</v>
      </c>
      <c r="CX50" s="22">
        <v>2</v>
      </c>
      <c r="CY50" s="27">
        <v>3</v>
      </c>
      <c r="CZ50" s="22">
        <v>3</v>
      </c>
      <c r="DA50" s="27">
        <v>3</v>
      </c>
      <c r="DB50" s="22">
        <v>3</v>
      </c>
      <c r="DC50" s="27">
        <v>3</v>
      </c>
      <c r="DD50" s="22">
        <v>3</v>
      </c>
      <c r="DE50" s="22">
        <v>1</v>
      </c>
      <c r="DF50" s="26">
        <v>1</v>
      </c>
      <c r="DG50" s="27">
        <v>1</v>
      </c>
      <c r="DH50" s="22">
        <v>1</v>
      </c>
      <c r="DI50" s="22">
        <v>3</v>
      </c>
      <c r="DJ50" s="28">
        <f>('3.Diagnóstico_Oportunidades'!$N71*CW50)</f>
        <v>0</v>
      </c>
      <c r="DK50" s="28">
        <f>('3.Diagnóstico_Oportunidades'!$N71*CX50)</f>
        <v>0</v>
      </c>
      <c r="DL50" s="28">
        <f>('3.Diagnóstico_Oportunidades'!$N71*CY50)</f>
        <v>0</v>
      </c>
      <c r="DM50" s="28">
        <f>('3.Diagnóstico_Oportunidades'!$N71*DA50)</f>
        <v>0</v>
      </c>
      <c r="DN50" s="28">
        <f>('3.Diagnóstico_Oportunidades'!$N71*DC50)</f>
        <v>0</v>
      </c>
      <c r="DO50" s="28">
        <f>('3.Diagnóstico_Oportunidades'!$N71*DE50)</f>
        <v>0</v>
      </c>
      <c r="DP50" s="28">
        <f>('3.Diagnóstico_Oportunidades'!$N71*DF50)</f>
        <v>0</v>
      </c>
      <c r="DQ50" s="28">
        <f>('3.Diagnóstico_Oportunidades'!$N71*DG50)</f>
        <v>0</v>
      </c>
      <c r="DR50" s="28">
        <f>('3.Diagnóstico_Oportunidades'!$N71*DI50)</f>
        <v>0</v>
      </c>
      <c r="DS50" s="28">
        <f>('3.Diagnóstico_Oportunidades'!$N71*1)</f>
        <v>0</v>
      </c>
      <c r="DT50" s="28">
        <f>('3.Diagnóstico_Oportunidades'!$N71*2)</f>
        <v>0</v>
      </c>
      <c r="DU50" s="28">
        <f>('3.Diagnóstico_Oportunidades'!$N71*3)</f>
        <v>0</v>
      </c>
      <c r="DV50" s="28">
        <f>('3.Diagnóstico_Oportunidades'!$N71*DW50)</f>
        <v>0</v>
      </c>
      <c r="DW50" s="28">
        <f>('3.Diagnóstico_Oportunidades'!$N71*DX50)</f>
        <v>0</v>
      </c>
      <c r="DX50" s="28">
        <f>('3.Diagnóstico_Oportunidades'!$N71*DZ50)</f>
        <v>0</v>
      </c>
      <c r="DY50" s="28">
        <f>('3.Diagnóstico_Oportunidades'!$N71*DB50)</f>
        <v>0</v>
      </c>
      <c r="DZ50" s="28">
        <f>('3.Diagnóstico_Oportunidades'!$N71*DD50)</f>
        <v>0</v>
      </c>
      <c r="EA50" s="28">
        <f>('3.Diagnóstico_Oportunidades'!$N71*DE50)</f>
        <v>0</v>
      </c>
      <c r="EB50" s="28">
        <f>('3.Diagnóstico_Oportunidades'!$N71*DF50)</f>
        <v>0</v>
      </c>
      <c r="EC50" s="28">
        <f>('3.Diagnóstico_Oportunidades'!$N71*DH50)</f>
        <v>0</v>
      </c>
      <c r="ED50" s="28">
        <f>('3.Diagnóstico_Oportunidades'!$N71*DI50)</f>
        <v>0</v>
      </c>
      <c r="EE50" s="28">
        <f>('3.Diagnóstico_Oportunidades'!$N71*1)</f>
        <v>0</v>
      </c>
      <c r="EF50" s="28">
        <f>('3.Diagnóstico_Oportunidades'!$N71*2)</f>
        <v>0</v>
      </c>
      <c r="EG50" s="28">
        <f>('3.Diagnóstico_Oportunidades'!$N71*3)</f>
        <v>0</v>
      </c>
    </row>
    <row r="51" spans="1:137">
      <c r="A51" s="8" t="s">
        <v>128</v>
      </c>
      <c r="B51" s="98">
        <v>2</v>
      </c>
      <c r="C51" s="99">
        <v>3</v>
      </c>
      <c r="D51" s="98">
        <v>1</v>
      </c>
      <c r="E51" s="98">
        <v>3</v>
      </c>
      <c r="F51" s="98">
        <v>2</v>
      </c>
      <c r="G51" s="8" t="s">
        <v>128</v>
      </c>
      <c r="H51" s="27">
        <v>2</v>
      </c>
      <c r="I51" s="27">
        <v>2</v>
      </c>
      <c r="J51" s="27">
        <v>2</v>
      </c>
      <c r="K51" s="27">
        <v>1</v>
      </c>
      <c r="L51">
        <v>2</v>
      </c>
      <c r="M51" s="8" t="s">
        <v>128</v>
      </c>
      <c r="N51" s="27">
        <f t="shared" si="8"/>
        <v>2</v>
      </c>
      <c r="O51" s="27" t="s">
        <v>1065</v>
      </c>
      <c r="P51" s="140">
        <v>1</v>
      </c>
      <c r="Q51" s="27" t="s">
        <v>1065</v>
      </c>
      <c r="R51" s="8" t="s">
        <v>128</v>
      </c>
      <c r="S51">
        <v>2</v>
      </c>
      <c r="T51">
        <v>2</v>
      </c>
      <c r="U51">
        <v>2</v>
      </c>
      <c r="V51">
        <v>1</v>
      </c>
      <c r="W51">
        <v>2</v>
      </c>
      <c r="X51">
        <v>2</v>
      </c>
      <c r="Y51">
        <v>2</v>
      </c>
      <c r="Z51">
        <v>2</v>
      </c>
      <c r="AA51">
        <v>2</v>
      </c>
      <c r="AB51">
        <v>2</v>
      </c>
      <c r="AC51">
        <v>1</v>
      </c>
      <c r="AD51">
        <v>2</v>
      </c>
      <c r="AE51" s="8" t="s">
        <v>128</v>
      </c>
      <c r="AF51">
        <v>1</v>
      </c>
      <c r="AG51" s="21">
        <v>2</v>
      </c>
      <c r="AH51">
        <v>2</v>
      </c>
      <c r="AI51">
        <v>2</v>
      </c>
      <c r="AJ51">
        <v>2</v>
      </c>
      <c r="AK51">
        <v>3</v>
      </c>
      <c r="AL51">
        <v>3</v>
      </c>
      <c r="AM51" s="27">
        <v>2</v>
      </c>
      <c r="AN51">
        <v>1</v>
      </c>
      <c r="AO51" s="27" t="s">
        <v>1065</v>
      </c>
      <c r="AP51">
        <v>3</v>
      </c>
      <c r="AQ51">
        <v>2</v>
      </c>
      <c r="AR51">
        <v>3</v>
      </c>
      <c r="AS51" s="8" t="s">
        <v>128</v>
      </c>
      <c r="AT51" s="27" t="s">
        <v>1065</v>
      </c>
      <c r="AU51" s="27" t="s">
        <v>1065</v>
      </c>
      <c r="AV51" s="27" t="s">
        <v>1065</v>
      </c>
      <c r="AW51" s="27" t="s">
        <v>1065</v>
      </c>
      <c r="AX51" s="27" t="s">
        <v>1065</v>
      </c>
      <c r="AY51" s="27" t="s">
        <v>1065</v>
      </c>
      <c r="AZ51" s="27" t="s">
        <v>1065</v>
      </c>
      <c r="BA51" s="27" t="s">
        <v>1065</v>
      </c>
      <c r="BB51" s="27" t="s">
        <v>1065</v>
      </c>
      <c r="BC51" s="8" t="s">
        <v>128</v>
      </c>
      <c r="BD51" s="14">
        <v>15191</v>
      </c>
      <c r="BE51" s="14">
        <f>((SUM('3.Diagnóstico_Oportunidades'!$M$9:$N$11))*10000)/BD51</f>
        <v>0</v>
      </c>
      <c r="BF51" s="14"/>
      <c r="BQ51" s="28">
        <v>3649951.9</v>
      </c>
      <c r="BR51" s="8">
        <f>(SUM('3.Diagnóstico_Oportunidades'!$M$21:$N$22)*10000)/BQ51</f>
        <v>0</v>
      </c>
      <c r="BS51" s="28">
        <f t="shared" si="9"/>
        <v>1</v>
      </c>
      <c r="BT51" s="27">
        <f t="shared" si="10"/>
        <v>0</v>
      </c>
      <c r="BU51" s="28">
        <f>IF('3.Diagnóstico_Oportunidades'!BR51=0, 0,SUM(BS51:BT51))</f>
        <v>0</v>
      </c>
      <c r="BW51" s="124" t="s">
        <v>1190</v>
      </c>
      <c r="BX51" s="28">
        <v>7</v>
      </c>
      <c r="BY51" s="28">
        <v>7</v>
      </c>
      <c r="BZ51" s="28">
        <v>7</v>
      </c>
      <c r="CA51" s="149">
        <f>'3.Diagnóstico_Oportunidades'!N72*Criterios!BX51</f>
        <v>0</v>
      </c>
      <c r="CB51" s="149">
        <f>'3.Diagnóstico_Oportunidades'!N72*Criterios!BY51</f>
        <v>0</v>
      </c>
      <c r="CC51" s="149">
        <f>'3.Diagnóstico_Oportunidades'!N72*Criterios!BZ51</f>
        <v>0</v>
      </c>
      <c r="CF51" s="8" t="s">
        <v>353</v>
      </c>
      <c r="CG51" s="120" t="e">
        <f>('3.Diagnóstico_Oportunidades'!$M$22)/(BD52/100)</f>
        <v>#DIV/0!</v>
      </c>
      <c r="CH51" s="28" t="e">
        <f t="shared" si="1"/>
        <v>#DIV/0!</v>
      </c>
      <c r="CI51" s="27" t="e">
        <f t="shared" si="2"/>
        <v>#DIV/0!</v>
      </c>
      <c r="CJ51" s="28" t="s">
        <v>1065</v>
      </c>
      <c r="CK51" s="28">
        <f>('3.Diagnóstico_Oportunidades'!$M$22*10000/BQ52)</f>
        <v>0</v>
      </c>
      <c r="CL51" s="28">
        <f t="shared" si="4"/>
        <v>1</v>
      </c>
      <c r="CM51" s="27">
        <f t="shared" si="5"/>
        <v>0</v>
      </c>
      <c r="CN51" s="28">
        <f t="shared" si="6"/>
        <v>0</v>
      </c>
      <c r="CO51" s="28">
        <v>16</v>
      </c>
      <c r="CP51" s="28">
        <v>16</v>
      </c>
      <c r="CQ51" s="28">
        <v>16</v>
      </c>
      <c r="CR51" s="27">
        <f>'3.Diagnóstico_Oportunidades'!N72*Criterios!CO51</f>
        <v>0</v>
      </c>
      <c r="CS51" s="27">
        <f>'3.Diagnóstico_Oportunidades'!N72*Criterios!CP51</f>
        <v>0</v>
      </c>
      <c r="CT51" s="27">
        <f>'3.Diagnóstico_Oportunidades'!N72*Criterios!CQ51</f>
        <v>0</v>
      </c>
      <c r="CW51" s="26">
        <v>1</v>
      </c>
      <c r="CX51" s="22">
        <v>2</v>
      </c>
      <c r="CY51" s="27">
        <v>1</v>
      </c>
      <c r="CZ51" s="22">
        <v>1</v>
      </c>
      <c r="DA51" s="27">
        <v>2</v>
      </c>
      <c r="DB51" s="22">
        <v>2</v>
      </c>
      <c r="DC51" s="27">
        <v>2</v>
      </c>
      <c r="DD51" s="22">
        <v>2</v>
      </c>
      <c r="DE51" s="22">
        <v>2</v>
      </c>
      <c r="DF51" s="26">
        <v>1</v>
      </c>
      <c r="DG51" s="27">
        <v>3</v>
      </c>
      <c r="DH51" s="22">
        <v>3</v>
      </c>
      <c r="DI51" s="22">
        <v>2</v>
      </c>
      <c r="DJ51" s="28">
        <f>('3.Diagnóstico_Oportunidades'!$N72*CW51)</f>
        <v>0</v>
      </c>
      <c r="DK51" s="28">
        <f>('3.Diagnóstico_Oportunidades'!$N72*CX51)</f>
        <v>0</v>
      </c>
      <c r="DL51" s="28">
        <f>('3.Diagnóstico_Oportunidades'!$N72*CY51)</f>
        <v>0</v>
      </c>
      <c r="DM51" s="28">
        <f>('3.Diagnóstico_Oportunidades'!$N72*DA51)</f>
        <v>0</v>
      </c>
      <c r="DN51" s="28">
        <f>('3.Diagnóstico_Oportunidades'!$N72*DC51)</f>
        <v>0</v>
      </c>
      <c r="DO51" s="28">
        <f>('3.Diagnóstico_Oportunidades'!$N72*DE51)</f>
        <v>0</v>
      </c>
      <c r="DP51" s="28">
        <f>('3.Diagnóstico_Oportunidades'!$N72*DF51)</f>
        <v>0</v>
      </c>
      <c r="DQ51" s="28">
        <f>('3.Diagnóstico_Oportunidades'!$N72*DG51)</f>
        <v>0</v>
      </c>
      <c r="DR51" s="28">
        <f>('3.Diagnóstico_Oportunidades'!$N72*DI51)</f>
        <v>0</v>
      </c>
      <c r="DS51" s="28">
        <f>('3.Diagnóstico_Oportunidades'!$N72*1)</f>
        <v>0</v>
      </c>
      <c r="DT51" s="28">
        <f>('3.Diagnóstico_Oportunidades'!$N72*2)</f>
        <v>0</v>
      </c>
      <c r="DU51" s="28">
        <f>('3.Diagnóstico_Oportunidades'!$N72*3)</f>
        <v>0</v>
      </c>
      <c r="DV51" s="28">
        <f>('3.Diagnóstico_Oportunidades'!$N72*DW51)</f>
        <v>0</v>
      </c>
      <c r="DW51" s="28">
        <f>('3.Diagnóstico_Oportunidades'!$N72*DX51)</f>
        <v>0</v>
      </c>
      <c r="DX51" s="28">
        <f>('3.Diagnóstico_Oportunidades'!$N72*DZ51)</f>
        <v>0</v>
      </c>
      <c r="DY51" s="28">
        <f>('3.Diagnóstico_Oportunidades'!$N72*DB51)</f>
        <v>0</v>
      </c>
      <c r="DZ51" s="28">
        <f>('3.Diagnóstico_Oportunidades'!$N72*DD51)</f>
        <v>0</v>
      </c>
      <c r="EA51" s="28">
        <f>('3.Diagnóstico_Oportunidades'!$N72*DE51)</f>
        <v>0</v>
      </c>
      <c r="EB51" s="28">
        <f>('3.Diagnóstico_Oportunidades'!$N72*DF51)</f>
        <v>0</v>
      </c>
      <c r="EC51" s="28">
        <f>('3.Diagnóstico_Oportunidades'!$N72*DH51)</f>
        <v>0</v>
      </c>
      <c r="ED51" s="28">
        <f>('3.Diagnóstico_Oportunidades'!$N72*DI51)</f>
        <v>0</v>
      </c>
      <c r="EE51" s="28">
        <f>('3.Diagnóstico_Oportunidades'!$N72*1)</f>
        <v>0</v>
      </c>
      <c r="EF51" s="28">
        <f>('3.Diagnóstico_Oportunidades'!$N72*2)</f>
        <v>0</v>
      </c>
      <c r="EG51" s="28">
        <f>('3.Diagnóstico_Oportunidades'!$N72*3)</f>
        <v>0</v>
      </c>
    </row>
    <row r="52" spans="1:137">
      <c r="A52" s="8" t="s">
        <v>353</v>
      </c>
      <c r="B52" s="98">
        <v>3</v>
      </c>
      <c r="C52" s="99">
        <v>2</v>
      </c>
      <c r="D52" s="98">
        <v>2</v>
      </c>
      <c r="E52" s="98">
        <v>3</v>
      </c>
      <c r="F52" s="98">
        <v>3</v>
      </c>
      <c r="G52" s="8" t="s">
        <v>353</v>
      </c>
      <c r="H52" s="27">
        <v>3</v>
      </c>
      <c r="I52" s="27"/>
      <c r="J52" s="27">
        <v>1</v>
      </c>
      <c r="K52" s="27">
        <v>1</v>
      </c>
      <c r="L52">
        <v>3</v>
      </c>
      <c r="M52" s="8" t="s">
        <v>353</v>
      </c>
      <c r="N52" s="27" t="s">
        <v>1065</v>
      </c>
      <c r="O52" s="27" t="s">
        <v>1065</v>
      </c>
      <c r="P52" s="140">
        <v>1</v>
      </c>
      <c r="Q52" s="27" t="s">
        <v>1065</v>
      </c>
      <c r="R52" s="8" t="s">
        <v>353</v>
      </c>
      <c r="S52">
        <v>3</v>
      </c>
      <c r="T52">
        <v>3</v>
      </c>
      <c r="U52">
        <v>3</v>
      </c>
      <c r="V52">
        <v>3</v>
      </c>
      <c r="W52">
        <v>3</v>
      </c>
      <c r="X52">
        <v>3</v>
      </c>
      <c r="Y52">
        <v>3</v>
      </c>
      <c r="Z52">
        <v>3</v>
      </c>
      <c r="AA52">
        <v>3</v>
      </c>
      <c r="AB52">
        <v>3</v>
      </c>
      <c r="AC52">
        <v>3</v>
      </c>
      <c r="AD52">
        <v>3</v>
      </c>
      <c r="AE52" s="8" t="s">
        <v>353</v>
      </c>
      <c r="AF52">
        <v>1</v>
      </c>
      <c r="AG52" s="21">
        <v>1</v>
      </c>
      <c r="AH52">
        <v>3</v>
      </c>
      <c r="AI52">
        <v>1</v>
      </c>
      <c r="AJ52">
        <v>1</v>
      </c>
      <c r="AK52">
        <v>2</v>
      </c>
      <c r="AL52">
        <v>1</v>
      </c>
      <c r="AM52" s="27">
        <v>3</v>
      </c>
      <c r="AN52">
        <v>3</v>
      </c>
      <c r="AO52" s="27" t="s">
        <v>1065</v>
      </c>
      <c r="AP52">
        <v>2</v>
      </c>
      <c r="AQ52">
        <v>1</v>
      </c>
      <c r="AR52">
        <v>2</v>
      </c>
      <c r="AS52" s="8" t="s">
        <v>353</v>
      </c>
      <c r="AT52" s="27" t="s">
        <v>1065</v>
      </c>
      <c r="AU52" s="27" t="s">
        <v>1065</v>
      </c>
      <c r="AV52" s="27" t="s">
        <v>1065</v>
      </c>
      <c r="AW52" s="27" t="s">
        <v>1065</v>
      </c>
      <c r="AX52" s="27" t="s">
        <v>1065</v>
      </c>
      <c r="AY52" s="27" t="s">
        <v>1065</v>
      </c>
      <c r="AZ52" s="27" t="s">
        <v>1065</v>
      </c>
      <c r="BA52" s="27" t="s">
        <v>1065</v>
      </c>
      <c r="BB52" s="27" t="s">
        <v>1065</v>
      </c>
      <c r="BC52" s="8" t="s">
        <v>353</v>
      </c>
      <c r="BD52" s="28"/>
      <c r="BE52" s="14" t="e">
        <f>((SUM('3.Diagnóstico_Oportunidades'!$M$9:$N$11))*10000)/BD52</f>
        <v>#DIV/0!</v>
      </c>
      <c r="BF52" s="14"/>
      <c r="BQ52" s="28">
        <v>996.74</v>
      </c>
      <c r="BR52" s="8">
        <f>(SUM('3.Diagnóstico_Oportunidades'!$M$21:$N$22)*10000)/BQ52</f>
        <v>0</v>
      </c>
      <c r="BS52" s="28">
        <f t="shared" si="9"/>
        <v>1</v>
      </c>
      <c r="BT52" s="27">
        <f t="shared" si="10"/>
        <v>0</v>
      </c>
      <c r="BU52" s="28">
        <f>IF('3.Diagnóstico_Oportunidades'!BR52=0, 0,SUM(BS52:BT52))</f>
        <v>0</v>
      </c>
      <c r="BW52" s="124" t="s">
        <v>242</v>
      </c>
      <c r="BX52" s="28">
        <v>7</v>
      </c>
      <c r="BY52" s="28">
        <v>7</v>
      </c>
      <c r="BZ52" s="28">
        <v>7</v>
      </c>
      <c r="CA52" s="149">
        <f>'3.Diagnóstico_Oportunidades'!N73*Criterios!BX52</f>
        <v>0</v>
      </c>
      <c r="CB52" s="149">
        <f>'3.Diagnóstico_Oportunidades'!N73*Criterios!BY52</f>
        <v>0</v>
      </c>
      <c r="CC52" s="149">
        <f>'3.Diagnóstico_Oportunidades'!N73*Criterios!BZ52</f>
        <v>0</v>
      </c>
      <c r="CF52" s="8" t="s">
        <v>17</v>
      </c>
      <c r="CG52" s="120">
        <f>('3.Diagnóstico_Oportunidades'!$M$22)/(BD53/100)</f>
        <v>0</v>
      </c>
      <c r="CH52" s="28">
        <f t="shared" si="1"/>
        <v>1</v>
      </c>
      <c r="CI52" s="27">
        <f t="shared" si="2"/>
        <v>0</v>
      </c>
      <c r="CJ52" s="28">
        <f t="shared" si="3"/>
        <v>0</v>
      </c>
      <c r="CK52" s="28">
        <f>('3.Diagnóstico_Oportunidades'!$M$22*10000/BQ53)</f>
        <v>0</v>
      </c>
      <c r="CL52" s="28">
        <f t="shared" si="4"/>
        <v>1</v>
      </c>
      <c r="CM52" s="27">
        <f t="shared" si="5"/>
        <v>0</v>
      </c>
      <c r="CN52" s="28">
        <f t="shared" si="6"/>
        <v>0</v>
      </c>
      <c r="CO52" s="28">
        <v>16</v>
      </c>
      <c r="CP52" s="28">
        <v>16</v>
      </c>
      <c r="CQ52" s="28">
        <v>16</v>
      </c>
      <c r="CR52" s="27">
        <f>'3.Diagnóstico_Oportunidades'!N73*Criterios!CO52</f>
        <v>0</v>
      </c>
      <c r="CS52" s="27">
        <f>'3.Diagnóstico_Oportunidades'!N73*Criterios!CP52</f>
        <v>0</v>
      </c>
      <c r="CT52" s="27">
        <f>'3.Diagnóstico_Oportunidades'!N73*Criterios!CQ52</f>
        <v>0</v>
      </c>
      <c r="CW52" s="26">
        <v>1</v>
      </c>
      <c r="CX52" s="22">
        <v>2</v>
      </c>
      <c r="CY52" s="27">
        <v>1</v>
      </c>
      <c r="CZ52" s="22">
        <v>1</v>
      </c>
      <c r="DA52" s="27">
        <v>2</v>
      </c>
      <c r="DB52" s="22">
        <v>2</v>
      </c>
      <c r="DC52" s="27">
        <v>2</v>
      </c>
      <c r="DD52" s="22">
        <v>2</v>
      </c>
      <c r="DE52" s="22">
        <v>2</v>
      </c>
      <c r="DF52" s="26">
        <v>1</v>
      </c>
      <c r="DG52" s="27">
        <v>3</v>
      </c>
      <c r="DH52" s="22">
        <v>3</v>
      </c>
      <c r="DI52" s="22">
        <v>2</v>
      </c>
      <c r="DJ52" s="28">
        <f>('3.Diagnóstico_Oportunidades'!$N73*CW52)</f>
        <v>0</v>
      </c>
      <c r="DK52" s="28">
        <f>('3.Diagnóstico_Oportunidades'!$N73*CX52)</f>
        <v>0</v>
      </c>
      <c r="DL52" s="28">
        <f>('3.Diagnóstico_Oportunidades'!$N73*CY52)</f>
        <v>0</v>
      </c>
      <c r="DM52" s="28">
        <f>('3.Diagnóstico_Oportunidades'!$N73*DA52)</f>
        <v>0</v>
      </c>
      <c r="DN52" s="28">
        <f>('3.Diagnóstico_Oportunidades'!$N73*DC52)</f>
        <v>0</v>
      </c>
      <c r="DO52" s="28">
        <f>('3.Diagnóstico_Oportunidades'!$N73*DE52)</f>
        <v>0</v>
      </c>
      <c r="DP52" s="28">
        <f>('3.Diagnóstico_Oportunidades'!$N73*DF52)</f>
        <v>0</v>
      </c>
      <c r="DQ52" s="28">
        <f>('3.Diagnóstico_Oportunidades'!$N73*DG52)</f>
        <v>0</v>
      </c>
      <c r="DR52" s="28">
        <f>('3.Diagnóstico_Oportunidades'!$N73*DI52)</f>
        <v>0</v>
      </c>
      <c r="DS52" s="28">
        <f>('3.Diagnóstico_Oportunidades'!$N73*1)</f>
        <v>0</v>
      </c>
      <c r="DT52" s="28">
        <f>('3.Diagnóstico_Oportunidades'!$N73*2)</f>
        <v>0</v>
      </c>
      <c r="DU52" s="28">
        <f>('3.Diagnóstico_Oportunidades'!$N73*3)</f>
        <v>0</v>
      </c>
      <c r="DV52" s="28">
        <f>('3.Diagnóstico_Oportunidades'!$N73*DW52)</f>
        <v>0</v>
      </c>
      <c r="DW52" s="28">
        <f>('3.Diagnóstico_Oportunidades'!$N73*DX52)</f>
        <v>0</v>
      </c>
      <c r="DX52" s="28">
        <f>('3.Diagnóstico_Oportunidades'!$N73*DZ52)</f>
        <v>0</v>
      </c>
      <c r="DY52" s="28">
        <f>('3.Diagnóstico_Oportunidades'!$N73*DB52)</f>
        <v>0</v>
      </c>
      <c r="DZ52" s="28">
        <f>('3.Diagnóstico_Oportunidades'!$N73*DD52)</f>
        <v>0</v>
      </c>
      <c r="EA52" s="28">
        <f>('3.Diagnóstico_Oportunidades'!$N73*DE52)</f>
        <v>0</v>
      </c>
      <c r="EB52" s="28">
        <f>('3.Diagnóstico_Oportunidades'!$N73*DF52)</f>
        <v>0</v>
      </c>
      <c r="EC52" s="28">
        <f>('3.Diagnóstico_Oportunidades'!$N73*DH52)</f>
        <v>0</v>
      </c>
      <c r="ED52" s="28">
        <f>('3.Diagnóstico_Oportunidades'!$N73*DI52)</f>
        <v>0</v>
      </c>
      <c r="EE52" s="28">
        <f>('3.Diagnóstico_Oportunidades'!$N73*1)</f>
        <v>0</v>
      </c>
      <c r="EF52" s="28">
        <f>('3.Diagnóstico_Oportunidades'!$N73*2)</f>
        <v>0</v>
      </c>
      <c r="EG52" s="28">
        <f>('3.Diagnóstico_Oportunidades'!$N73*3)</f>
        <v>0</v>
      </c>
    </row>
    <row r="53" spans="1:137">
      <c r="A53" s="8" t="s">
        <v>17</v>
      </c>
      <c r="B53" s="98">
        <v>1</v>
      </c>
      <c r="C53" s="99">
        <v>3</v>
      </c>
      <c r="D53" s="98">
        <v>1</v>
      </c>
      <c r="E53" s="98">
        <v>3</v>
      </c>
      <c r="F53" s="98">
        <v>1</v>
      </c>
      <c r="G53" s="8" t="s">
        <v>17</v>
      </c>
      <c r="H53" s="27">
        <v>1</v>
      </c>
      <c r="I53" s="27">
        <v>2</v>
      </c>
      <c r="J53" s="27">
        <v>3</v>
      </c>
      <c r="K53" s="27">
        <v>2</v>
      </c>
      <c r="L53">
        <v>1</v>
      </c>
      <c r="M53" s="8" t="s">
        <v>17</v>
      </c>
      <c r="N53" s="27">
        <f t="shared" si="8"/>
        <v>1</v>
      </c>
      <c r="O53" s="27" t="s">
        <v>1065</v>
      </c>
      <c r="P53" s="140">
        <v>2</v>
      </c>
      <c r="Q53" s="27" t="s">
        <v>1065</v>
      </c>
      <c r="R53" s="8" t="s">
        <v>17</v>
      </c>
      <c r="S53">
        <v>1</v>
      </c>
      <c r="T53">
        <v>1</v>
      </c>
      <c r="U53">
        <v>1</v>
      </c>
      <c r="V53">
        <v>1</v>
      </c>
      <c r="W53">
        <v>1</v>
      </c>
      <c r="X53">
        <v>1</v>
      </c>
      <c r="Y53">
        <v>1</v>
      </c>
      <c r="Z53">
        <v>1</v>
      </c>
      <c r="AA53">
        <v>1</v>
      </c>
      <c r="AB53">
        <v>1</v>
      </c>
      <c r="AC53">
        <v>1</v>
      </c>
      <c r="AD53">
        <v>1</v>
      </c>
      <c r="AE53" s="8" t="s">
        <v>17</v>
      </c>
      <c r="AF53">
        <v>1</v>
      </c>
      <c r="AG53" s="21">
        <v>3</v>
      </c>
      <c r="AH53">
        <v>1</v>
      </c>
      <c r="AI53">
        <v>2</v>
      </c>
      <c r="AJ53">
        <v>2</v>
      </c>
      <c r="AK53">
        <v>3</v>
      </c>
      <c r="AL53">
        <v>3</v>
      </c>
      <c r="AM53" s="27">
        <v>2</v>
      </c>
      <c r="AN53">
        <v>3</v>
      </c>
      <c r="AO53">
        <v>2</v>
      </c>
      <c r="AP53">
        <v>3</v>
      </c>
      <c r="AQ53">
        <v>2</v>
      </c>
      <c r="AR53">
        <v>2</v>
      </c>
      <c r="AS53" s="8" t="s">
        <v>17</v>
      </c>
      <c r="AT53" s="27" t="s">
        <v>1065</v>
      </c>
      <c r="AU53" s="27" t="s">
        <v>1065</v>
      </c>
      <c r="AV53" s="27" t="s">
        <v>1065</v>
      </c>
      <c r="AW53" s="27" t="s">
        <v>1065</v>
      </c>
      <c r="AX53" s="27" t="s">
        <v>1065</v>
      </c>
      <c r="AY53" s="27" t="s">
        <v>1065</v>
      </c>
      <c r="AZ53" s="27" t="s">
        <v>1065</v>
      </c>
      <c r="BA53" s="27" t="s">
        <v>1065</v>
      </c>
      <c r="BB53" s="27" t="s">
        <v>1065</v>
      </c>
      <c r="BC53" s="8" t="s">
        <v>17</v>
      </c>
      <c r="BD53" s="14">
        <v>2775</v>
      </c>
      <c r="BE53" s="14">
        <f>((SUM('3.Diagnóstico_Oportunidades'!$M$9:$N$11))*10000)/BD53</f>
        <v>0</v>
      </c>
      <c r="BF53" s="14"/>
      <c r="BQ53" s="28">
        <v>1355795.28</v>
      </c>
      <c r="BR53" s="8">
        <f>(SUM('3.Diagnóstico_Oportunidades'!$M$21:$N$22)*10000)/BQ53</f>
        <v>0</v>
      </c>
      <c r="BS53" s="28">
        <f t="shared" si="9"/>
        <v>1</v>
      </c>
      <c r="BT53" s="27">
        <f t="shared" si="10"/>
        <v>0</v>
      </c>
      <c r="BU53" s="28">
        <f>IF('3.Diagnóstico_Oportunidades'!BR53=0, 0,SUM(BS53:BT53))</f>
        <v>0</v>
      </c>
      <c r="BW53" s="125" t="s">
        <v>1122</v>
      </c>
      <c r="BX53" s="28">
        <v>8</v>
      </c>
      <c r="BY53" s="28">
        <v>8</v>
      </c>
      <c r="BZ53" s="28">
        <v>8</v>
      </c>
      <c r="CA53" s="149">
        <f>'3.Diagnóstico_Oportunidades'!N74*Criterios!BX53</f>
        <v>0</v>
      </c>
      <c r="CB53" s="149">
        <f>'3.Diagnóstico_Oportunidades'!N74*Criterios!BY53</f>
        <v>0</v>
      </c>
      <c r="CC53" s="149">
        <f>'3.Diagnóstico_Oportunidades'!N74*Criterios!BZ53</f>
        <v>0</v>
      </c>
      <c r="CF53" s="8" t="s">
        <v>129</v>
      </c>
      <c r="CG53" s="120">
        <f>('3.Diagnóstico_Oportunidades'!$M$22)/(BD54/100)</f>
        <v>0</v>
      </c>
      <c r="CH53" s="28">
        <f t="shared" si="1"/>
        <v>1</v>
      </c>
      <c r="CI53" s="27">
        <f t="shared" si="2"/>
        <v>0</v>
      </c>
      <c r="CJ53" s="28">
        <f t="shared" si="3"/>
        <v>0</v>
      </c>
      <c r="CK53" s="28">
        <f>('3.Diagnóstico_Oportunidades'!$M$22*10000/BQ54)</f>
        <v>0</v>
      </c>
      <c r="CL53" s="28">
        <f t="shared" si="4"/>
        <v>1</v>
      </c>
      <c r="CM53" s="27">
        <f t="shared" si="5"/>
        <v>0</v>
      </c>
      <c r="CN53" s="28">
        <f t="shared" si="6"/>
        <v>0</v>
      </c>
      <c r="CO53" s="28">
        <v>17</v>
      </c>
      <c r="CP53" s="28">
        <v>15.5</v>
      </c>
      <c r="CQ53" s="28">
        <v>17</v>
      </c>
      <c r="CR53" s="27">
        <f>'3.Diagnóstico_Oportunidades'!N74*Criterios!CO53</f>
        <v>0</v>
      </c>
      <c r="CS53" s="27">
        <f>'3.Diagnóstico_Oportunidades'!N74*Criterios!CP53</f>
        <v>0</v>
      </c>
      <c r="CT53" s="27">
        <f>'3.Diagnóstico_Oportunidades'!N74*Criterios!CQ53</f>
        <v>0</v>
      </c>
      <c r="CW53" s="66">
        <v>1</v>
      </c>
      <c r="CX53" s="66">
        <v>1.5</v>
      </c>
      <c r="CY53" s="66">
        <v>2</v>
      </c>
      <c r="CZ53" s="66">
        <v>1.5</v>
      </c>
      <c r="DA53" s="66">
        <v>1.5</v>
      </c>
      <c r="DB53" s="66">
        <v>1</v>
      </c>
      <c r="DC53" s="66">
        <v>2</v>
      </c>
      <c r="DD53" s="66">
        <v>1.5</v>
      </c>
      <c r="DE53" s="66">
        <v>2</v>
      </c>
      <c r="DF53" s="66">
        <v>1</v>
      </c>
      <c r="DG53" s="66">
        <v>3</v>
      </c>
      <c r="DH53" s="66">
        <v>3</v>
      </c>
      <c r="DI53" s="66">
        <v>3</v>
      </c>
      <c r="DJ53" s="28">
        <f>('3.Diagnóstico_Oportunidades'!$N74*CW53)</f>
        <v>0</v>
      </c>
      <c r="DK53" s="28">
        <f>('3.Diagnóstico_Oportunidades'!$N74*CX53)</f>
        <v>0</v>
      </c>
      <c r="DL53" s="28">
        <f>('3.Diagnóstico_Oportunidades'!$N74*CY53)</f>
        <v>0</v>
      </c>
      <c r="DM53" s="28">
        <f>('3.Diagnóstico_Oportunidades'!$N74*DA53)</f>
        <v>0</v>
      </c>
      <c r="DN53" s="28">
        <f>('3.Diagnóstico_Oportunidades'!$N74*DC53)</f>
        <v>0</v>
      </c>
      <c r="DO53" s="28">
        <f>('3.Diagnóstico_Oportunidades'!$N74*DE53)</f>
        <v>0</v>
      </c>
      <c r="DP53" s="28">
        <f>('3.Diagnóstico_Oportunidades'!$N74*DF53)</f>
        <v>0</v>
      </c>
      <c r="DQ53" s="28">
        <f>('3.Diagnóstico_Oportunidades'!$N74*DG53)</f>
        <v>0</v>
      </c>
      <c r="DR53" s="28">
        <f>('3.Diagnóstico_Oportunidades'!$N74*DI53)</f>
        <v>0</v>
      </c>
      <c r="DS53" s="28">
        <f>('3.Diagnóstico_Oportunidades'!$N74*1)</f>
        <v>0</v>
      </c>
      <c r="DT53" s="28">
        <f>('3.Diagnóstico_Oportunidades'!$N74*2)</f>
        <v>0</v>
      </c>
      <c r="DU53" s="28">
        <f>('3.Diagnóstico_Oportunidades'!$N74*3)</f>
        <v>0</v>
      </c>
      <c r="DV53" s="28">
        <f>('3.Diagnóstico_Oportunidades'!$N74*DW53)</f>
        <v>0</v>
      </c>
      <c r="DW53" s="28">
        <f>('3.Diagnóstico_Oportunidades'!$N74*DX53)</f>
        <v>0</v>
      </c>
      <c r="DX53" s="28">
        <f>('3.Diagnóstico_Oportunidades'!$N74*DZ53)</f>
        <v>0</v>
      </c>
      <c r="DY53" s="28">
        <f>('3.Diagnóstico_Oportunidades'!$N74*DB53)</f>
        <v>0</v>
      </c>
      <c r="DZ53" s="28">
        <f>('3.Diagnóstico_Oportunidades'!$N74*DD53)</f>
        <v>0</v>
      </c>
      <c r="EA53" s="28">
        <f>('3.Diagnóstico_Oportunidades'!$N74*DE53)</f>
        <v>0</v>
      </c>
      <c r="EB53" s="28">
        <f>('3.Diagnóstico_Oportunidades'!$N74*DF53)</f>
        <v>0</v>
      </c>
      <c r="EC53" s="28">
        <f>('3.Diagnóstico_Oportunidades'!$N74*DH53)</f>
        <v>0</v>
      </c>
      <c r="ED53" s="28">
        <f>('3.Diagnóstico_Oportunidades'!$N74*DI53)</f>
        <v>0</v>
      </c>
      <c r="EE53" s="28">
        <f>('3.Diagnóstico_Oportunidades'!$N74*1)</f>
        <v>0</v>
      </c>
      <c r="EF53" s="28">
        <f>('3.Diagnóstico_Oportunidades'!$N74*2)</f>
        <v>0</v>
      </c>
      <c r="EG53" s="28">
        <f>('3.Diagnóstico_Oportunidades'!$N74*3)</f>
        <v>0</v>
      </c>
    </row>
    <row r="54" spans="1:137">
      <c r="A54" s="8" t="s">
        <v>129</v>
      </c>
      <c r="B54" s="98">
        <v>3</v>
      </c>
      <c r="C54" s="99">
        <v>3</v>
      </c>
      <c r="D54" s="98">
        <v>2</v>
      </c>
      <c r="E54" s="98">
        <v>3</v>
      </c>
      <c r="F54" s="98">
        <v>3</v>
      </c>
      <c r="G54" s="8" t="s">
        <v>129</v>
      </c>
      <c r="H54" s="27">
        <v>1</v>
      </c>
      <c r="I54" s="27">
        <v>1</v>
      </c>
      <c r="J54" s="27">
        <v>1</v>
      </c>
      <c r="K54" s="27">
        <v>1</v>
      </c>
      <c r="L54">
        <v>1</v>
      </c>
      <c r="M54" s="8" t="s">
        <v>129</v>
      </c>
      <c r="N54" s="27">
        <f t="shared" si="8"/>
        <v>1</v>
      </c>
      <c r="O54" s="27" t="s">
        <v>1065</v>
      </c>
      <c r="P54" s="140">
        <v>1</v>
      </c>
      <c r="Q54" s="27" t="s">
        <v>1065</v>
      </c>
      <c r="R54" s="8" t="s">
        <v>129</v>
      </c>
      <c r="S54">
        <v>1</v>
      </c>
      <c r="T54">
        <v>1</v>
      </c>
      <c r="U54">
        <v>1</v>
      </c>
      <c r="V54">
        <v>1</v>
      </c>
      <c r="W54">
        <v>1</v>
      </c>
      <c r="X54">
        <v>1</v>
      </c>
      <c r="Y54">
        <v>1</v>
      </c>
      <c r="Z54">
        <v>1</v>
      </c>
      <c r="AA54">
        <v>1</v>
      </c>
      <c r="AB54">
        <v>1</v>
      </c>
      <c r="AC54">
        <v>1</v>
      </c>
      <c r="AD54">
        <v>1</v>
      </c>
      <c r="AE54" s="8" t="s">
        <v>129</v>
      </c>
      <c r="AF54">
        <v>1</v>
      </c>
      <c r="AG54" s="21">
        <v>2</v>
      </c>
      <c r="AH54">
        <v>3</v>
      </c>
      <c r="AI54">
        <v>2</v>
      </c>
      <c r="AJ54">
        <v>3</v>
      </c>
      <c r="AK54">
        <v>2</v>
      </c>
      <c r="AL54">
        <v>3</v>
      </c>
      <c r="AM54" s="27">
        <v>2</v>
      </c>
      <c r="AN54">
        <v>1</v>
      </c>
      <c r="AO54" s="27" t="s">
        <v>1065</v>
      </c>
      <c r="AP54">
        <v>3</v>
      </c>
      <c r="AQ54">
        <v>2</v>
      </c>
      <c r="AR54">
        <v>3</v>
      </c>
      <c r="AS54" s="8" t="s">
        <v>129</v>
      </c>
      <c r="AT54" s="27" t="s">
        <v>1065</v>
      </c>
      <c r="AU54" s="27" t="s">
        <v>1065</v>
      </c>
      <c r="AV54" s="27" t="s">
        <v>1065</v>
      </c>
      <c r="AW54" s="27" t="s">
        <v>1065</v>
      </c>
      <c r="AX54" s="27" t="s">
        <v>1065</v>
      </c>
      <c r="AY54" s="27" t="s">
        <v>1065</v>
      </c>
      <c r="AZ54" s="27" t="s">
        <v>1065</v>
      </c>
      <c r="BA54" s="27" t="s">
        <v>1065</v>
      </c>
      <c r="BB54" s="27" t="s">
        <v>1065</v>
      </c>
      <c r="BC54" s="8" t="s">
        <v>129</v>
      </c>
      <c r="BD54" s="14">
        <v>153</v>
      </c>
      <c r="BE54" s="14">
        <f>((SUM('3.Diagnóstico_Oportunidades'!$M$9:$N$11))*10000)/BD54</f>
        <v>0</v>
      </c>
      <c r="BF54" s="14"/>
      <c r="BQ54" s="28">
        <v>70634.210000000006</v>
      </c>
      <c r="BR54" s="8">
        <f>(SUM('3.Diagnóstico_Oportunidades'!$M$21:$N$22)*10000)/BQ54</f>
        <v>0</v>
      </c>
      <c r="BS54" s="28">
        <f t="shared" si="9"/>
        <v>1</v>
      </c>
      <c r="BT54" s="27">
        <f t="shared" si="10"/>
        <v>0</v>
      </c>
      <c r="BU54" s="28">
        <f>IF('3.Diagnóstico_Oportunidades'!BR54=0, 0,SUM(BS54:BT54))</f>
        <v>0</v>
      </c>
      <c r="BW54" s="124" t="s">
        <v>1101</v>
      </c>
      <c r="BX54" s="28">
        <v>8</v>
      </c>
      <c r="BY54" s="28">
        <v>8</v>
      </c>
      <c r="BZ54" s="28">
        <v>8</v>
      </c>
      <c r="CA54" s="149">
        <f>'3.Diagnóstico_Oportunidades'!N75*Criterios!BX54</f>
        <v>0</v>
      </c>
      <c r="CB54" s="149">
        <f>'3.Diagnóstico_Oportunidades'!N75*Criterios!BY54</f>
        <v>0</v>
      </c>
      <c r="CC54" s="149">
        <f>'3.Diagnóstico_Oportunidades'!N75*Criterios!BZ54</f>
        <v>0</v>
      </c>
      <c r="CF54" s="8" t="s">
        <v>18</v>
      </c>
      <c r="CG54" s="120">
        <f>('3.Diagnóstico_Oportunidades'!$M$22)/(BD55/100)</f>
        <v>0</v>
      </c>
      <c r="CH54" s="28">
        <f t="shared" si="1"/>
        <v>1</v>
      </c>
      <c r="CI54" s="27">
        <f t="shared" si="2"/>
        <v>0</v>
      </c>
      <c r="CJ54" s="28">
        <f t="shared" si="3"/>
        <v>0</v>
      </c>
      <c r="CK54" s="28">
        <f>('3.Diagnóstico_Oportunidades'!$M$22*10000/BQ55)</f>
        <v>0</v>
      </c>
      <c r="CL54" s="28">
        <f t="shared" si="4"/>
        <v>1</v>
      </c>
      <c r="CM54" s="27">
        <f t="shared" si="5"/>
        <v>0</v>
      </c>
      <c r="CN54" s="28">
        <f t="shared" si="6"/>
        <v>0</v>
      </c>
      <c r="CO54" s="28">
        <v>17</v>
      </c>
      <c r="CP54" s="28">
        <v>17</v>
      </c>
      <c r="CQ54" s="28">
        <v>17</v>
      </c>
      <c r="CR54" s="27">
        <f>'3.Diagnóstico_Oportunidades'!N75*Criterios!CO54</f>
        <v>0</v>
      </c>
      <c r="CS54" s="27">
        <f>'3.Diagnóstico_Oportunidades'!N75*Criterios!CP54</f>
        <v>0</v>
      </c>
      <c r="CT54" s="27">
        <f>'3.Diagnóstico_Oportunidades'!N75*Criterios!CQ54</f>
        <v>0</v>
      </c>
      <c r="CW54" s="26">
        <v>1</v>
      </c>
      <c r="CX54" s="22">
        <v>2</v>
      </c>
      <c r="CY54" s="27">
        <v>2</v>
      </c>
      <c r="CZ54" s="22">
        <v>2</v>
      </c>
      <c r="DA54" s="27">
        <v>1</v>
      </c>
      <c r="DB54" s="22">
        <v>1</v>
      </c>
      <c r="DC54" s="27">
        <v>2</v>
      </c>
      <c r="DD54" s="22">
        <v>2</v>
      </c>
      <c r="DE54" s="22">
        <v>2</v>
      </c>
      <c r="DF54" s="26">
        <v>1</v>
      </c>
      <c r="DG54" s="27">
        <v>3</v>
      </c>
      <c r="DH54" s="22">
        <v>3</v>
      </c>
      <c r="DI54" s="22">
        <v>3</v>
      </c>
      <c r="DJ54" s="28">
        <f>('3.Diagnóstico_Oportunidades'!$N75*CW54)</f>
        <v>0</v>
      </c>
      <c r="DK54" s="28">
        <f>('3.Diagnóstico_Oportunidades'!$N75*CX54)</f>
        <v>0</v>
      </c>
      <c r="DL54" s="28">
        <f>('3.Diagnóstico_Oportunidades'!$N75*CY54)</f>
        <v>0</v>
      </c>
      <c r="DM54" s="28">
        <f>('3.Diagnóstico_Oportunidades'!$N75*DA54)</f>
        <v>0</v>
      </c>
      <c r="DN54" s="28">
        <f>('3.Diagnóstico_Oportunidades'!$N75*DC54)</f>
        <v>0</v>
      </c>
      <c r="DO54" s="28">
        <f>('3.Diagnóstico_Oportunidades'!$N75*DE54)</f>
        <v>0</v>
      </c>
      <c r="DP54" s="28">
        <f>('3.Diagnóstico_Oportunidades'!$N75*DF54)</f>
        <v>0</v>
      </c>
      <c r="DQ54" s="28">
        <f>('3.Diagnóstico_Oportunidades'!$N75*DG54)</f>
        <v>0</v>
      </c>
      <c r="DR54" s="28">
        <f>('3.Diagnóstico_Oportunidades'!$N75*DI54)</f>
        <v>0</v>
      </c>
      <c r="DS54" s="28">
        <f>('3.Diagnóstico_Oportunidades'!$N75*1)</f>
        <v>0</v>
      </c>
      <c r="DT54" s="28">
        <f>('3.Diagnóstico_Oportunidades'!$N75*2)</f>
        <v>0</v>
      </c>
      <c r="DU54" s="28">
        <f>('3.Diagnóstico_Oportunidades'!$N75*3)</f>
        <v>0</v>
      </c>
      <c r="DV54" s="28">
        <f>('3.Diagnóstico_Oportunidades'!$N75*DW54)</f>
        <v>0</v>
      </c>
      <c r="DW54" s="28">
        <f>('3.Diagnóstico_Oportunidades'!$N75*DX54)</f>
        <v>0</v>
      </c>
      <c r="DX54" s="28">
        <f>('3.Diagnóstico_Oportunidades'!$N75*DZ54)</f>
        <v>0</v>
      </c>
      <c r="DY54" s="28">
        <f>('3.Diagnóstico_Oportunidades'!$N75*DB54)</f>
        <v>0</v>
      </c>
      <c r="DZ54" s="28">
        <f>('3.Diagnóstico_Oportunidades'!$N75*DD54)</f>
        <v>0</v>
      </c>
      <c r="EA54" s="28">
        <f>('3.Diagnóstico_Oportunidades'!$N75*DE54)</f>
        <v>0</v>
      </c>
      <c r="EB54" s="28">
        <f>('3.Diagnóstico_Oportunidades'!$N75*DF54)</f>
        <v>0</v>
      </c>
      <c r="EC54" s="28">
        <f>('3.Diagnóstico_Oportunidades'!$N75*DH54)</f>
        <v>0</v>
      </c>
      <c r="ED54" s="28">
        <f>('3.Diagnóstico_Oportunidades'!$N75*DI54)</f>
        <v>0</v>
      </c>
      <c r="EE54" s="28">
        <f>('3.Diagnóstico_Oportunidades'!$N75*1)</f>
        <v>0</v>
      </c>
      <c r="EF54" s="28">
        <f>('3.Diagnóstico_Oportunidades'!$N75*2)</f>
        <v>0</v>
      </c>
      <c r="EG54" s="28">
        <f>('3.Diagnóstico_Oportunidades'!$N75*3)</f>
        <v>0</v>
      </c>
    </row>
    <row r="55" spans="1:137">
      <c r="A55" s="8" t="s">
        <v>18</v>
      </c>
      <c r="B55" s="98">
        <v>1</v>
      </c>
      <c r="C55" s="99">
        <v>3</v>
      </c>
      <c r="D55" s="98">
        <v>1</v>
      </c>
      <c r="E55" s="98">
        <v>3</v>
      </c>
      <c r="F55" s="98">
        <v>1</v>
      </c>
      <c r="G55" s="8" t="s">
        <v>18</v>
      </c>
      <c r="H55" s="27">
        <v>1</v>
      </c>
      <c r="I55" s="27">
        <v>1</v>
      </c>
      <c r="J55" s="27">
        <v>2</v>
      </c>
      <c r="K55" s="27">
        <v>1</v>
      </c>
      <c r="L55">
        <v>1</v>
      </c>
      <c r="M55" s="8" t="s">
        <v>18</v>
      </c>
      <c r="N55" s="27">
        <f t="shared" si="8"/>
        <v>1</v>
      </c>
      <c r="O55" s="27" t="s">
        <v>1065</v>
      </c>
      <c r="P55" s="140">
        <v>1</v>
      </c>
      <c r="Q55" s="27" t="s">
        <v>1065</v>
      </c>
      <c r="R55" s="8" t="s">
        <v>18</v>
      </c>
      <c r="S55">
        <v>1</v>
      </c>
      <c r="T55">
        <v>1</v>
      </c>
      <c r="U55">
        <v>1</v>
      </c>
      <c r="V55">
        <v>1</v>
      </c>
      <c r="W55">
        <v>1</v>
      </c>
      <c r="X55">
        <v>1</v>
      </c>
      <c r="Y55">
        <v>1</v>
      </c>
      <c r="Z55">
        <v>1</v>
      </c>
      <c r="AA55">
        <v>1</v>
      </c>
      <c r="AB55">
        <v>1</v>
      </c>
      <c r="AC55">
        <v>1</v>
      </c>
      <c r="AD55">
        <v>1</v>
      </c>
      <c r="AE55" s="8" t="s">
        <v>18</v>
      </c>
      <c r="AF55">
        <v>1</v>
      </c>
      <c r="AG55" s="21">
        <v>2</v>
      </c>
      <c r="AH55">
        <v>2</v>
      </c>
      <c r="AI55">
        <v>2</v>
      </c>
      <c r="AJ55">
        <v>1</v>
      </c>
      <c r="AK55">
        <v>3</v>
      </c>
      <c r="AL55">
        <v>3</v>
      </c>
      <c r="AM55" s="27">
        <v>2</v>
      </c>
      <c r="AN55">
        <v>1</v>
      </c>
      <c r="AO55" s="27" t="s">
        <v>1065</v>
      </c>
      <c r="AP55">
        <v>3</v>
      </c>
      <c r="AQ55">
        <v>1</v>
      </c>
      <c r="AR55">
        <v>3</v>
      </c>
      <c r="AS55" s="8" t="s">
        <v>18</v>
      </c>
      <c r="AT55" s="27" t="s">
        <v>1065</v>
      </c>
      <c r="AU55" s="27" t="s">
        <v>1065</v>
      </c>
      <c r="AV55" s="27" t="s">
        <v>1065</v>
      </c>
      <c r="AW55" s="27" t="s">
        <v>1065</v>
      </c>
      <c r="AX55" s="27" t="s">
        <v>1065</v>
      </c>
      <c r="AY55" s="27" t="s">
        <v>1065</v>
      </c>
      <c r="AZ55" s="27" t="s">
        <v>1065</v>
      </c>
      <c r="BA55" s="27" t="s">
        <v>1065</v>
      </c>
      <c r="BB55" s="27" t="s">
        <v>1065</v>
      </c>
      <c r="BC55" s="8" t="s">
        <v>18</v>
      </c>
      <c r="BD55" s="14">
        <v>7651</v>
      </c>
      <c r="BE55" s="14">
        <f>((SUM('3.Diagnóstico_Oportunidades'!$M$9:$N$11))*10000)/BD55</f>
        <v>0</v>
      </c>
      <c r="BF55" s="14"/>
      <c r="BQ55" s="28">
        <v>964894.86</v>
      </c>
      <c r="BR55" s="8">
        <f>(SUM('3.Diagnóstico_Oportunidades'!$M$21:$N$22)*10000)/BQ55</f>
        <v>0</v>
      </c>
      <c r="BS55" s="28">
        <f t="shared" si="9"/>
        <v>1</v>
      </c>
      <c r="BT55" s="27">
        <f t="shared" si="10"/>
        <v>0</v>
      </c>
      <c r="BU55" s="28">
        <f>IF('3.Diagnóstico_Oportunidades'!BR55=0, 0,SUM(BS55:BT55))</f>
        <v>0</v>
      </c>
      <c r="BW55" s="124" t="s">
        <v>541</v>
      </c>
      <c r="BX55" s="28">
        <v>7</v>
      </c>
      <c r="BY55" s="28">
        <v>7</v>
      </c>
      <c r="BZ55" s="28">
        <v>7</v>
      </c>
      <c r="CA55" s="149">
        <f>'3.Diagnóstico_Oportunidades'!N76*Criterios!BX55</f>
        <v>0</v>
      </c>
      <c r="CB55" s="149">
        <f>'3.Diagnóstico_Oportunidades'!N76*Criterios!BY55</f>
        <v>0</v>
      </c>
      <c r="CC55" s="149">
        <f>'3.Diagnóstico_Oportunidades'!N76*Criterios!BZ55</f>
        <v>0</v>
      </c>
      <c r="CF55" s="8" t="s">
        <v>938</v>
      </c>
      <c r="CG55" s="120">
        <f>('3.Diagnóstico_Oportunidades'!$M$22)/(BD56/100)</f>
        <v>0</v>
      </c>
      <c r="CH55" s="28">
        <f t="shared" si="1"/>
        <v>1</v>
      </c>
      <c r="CI55" s="27">
        <f t="shared" si="2"/>
        <v>0</v>
      </c>
      <c r="CJ55" s="28">
        <f t="shared" si="3"/>
        <v>0</v>
      </c>
      <c r="CK55" s="28">
        <f>('3.Diagnóstico_Oportunidades'!$M$22*10000/BQ56)</f>
        <v>0</v>
      </c>
      <c r="CL55" s="28">
        <f t="shared" si="4"/>
        <v>1</v>
      </c>
      <c r="CM55" s="27">
        <f t="shared" si="5"/>
        <v>0</v>
      </c>
      <c r="CN55" s="28">
        <f t="shared" si="6"/>
        <v>0</v>
      </c>
      <c r="CO55" s="28">
        <v>17</v>
      </c>
      <c r="CP55" s="28">
        <v>14</v>
      </c>
      <c r="CQ55" s="28">
        <v>17</v>
      </c>
      <c r="CR55" s="27">
        <f>'3.Diagnóstico_Oportunidades'!N76*Criterios!CO55</f>
        <v>0</v>
      </c>
      <c r="CS55" s="27">
        <f>'3.Diagnóstico_Oportunidades'!N76*Criterios!CP55</f>
        <v>0</v>
      </c>
      <c r="CT55" s="27">
        <f>'3.Diagnóstico_Oportunidades'!N76*Criterios!CQ55</f>
        <v>0</v>
      </c>
      <c r="CW55" s="26">
        <v>1</v>
      </c>
      <c r="CX55" s="24">
        <v>1</v>
      </c>
      <c r="CY55" s="27">
        <v>2</v>
      </c>
      <c r="CZ55" s="27">
        <v>1</v>
      </c>
      <c r="DA55" s="27">
        <v>2</v>
      </c>
      <c r="DB55" s="27">
        <v>1</v>
      </c>
      <c r="DC55" s="27">
        <v>2</v>
      </c>
      <c r="DD55" s="27">
        <v>1</v>
      </c>
      <c r="DE55" s="22">
        <v>2</v>
      </c>
      <c r="DF55" s="26">
        <v>1</v>
      </c>
      <c r="DG55" s="27">
        <v>3</v>
      </c>
      <c r="DH55" s="27">
        <v>3</v>
      </c>
      <c r="DI55" s="22">
        <v>3</v>
      </c>
      <c r="DJ55" s="28">
        <f>('3.Diagnóstico_Oportunidades'!$N76*CW55)</f>
        <v>0</v>
      </c>
      <c r="DK55" s="28">
        <f>('3.Diagnóstico_Oportunidades'!$N76*CX55)</f>
        <v>0</v>
      </c>
      <c r="DL55" s="28">
        <f>('3.Diagnóstico_Oportunidades'!$N76*CY55)</f>
        <v>0</v>
      </c>
      <c r="DM55" s="28">
        <f>('3.Diagnóstico_Oportunidades'!$N76*DA55)</f>
        <v>0</v>
      </c>
      <c r="DN55" s="28">
        <f>('3.Diagnóstico_Oportunidades'!$N76*DC55)</f>
        <v>0</v>
      </c>
      <c r="DO55" s="28">
        <f>('3.Diagnóstico_Oportunidades'!$N76*DE55)</f>
        <v>0</v>
      </c>
      <c r="DP55" s="28">
        <f>('3.Diagnóstico_Oportunidades'!$N76*DF55)</f>
        <v>0</v>
      </c>
      <c r="DQ55" s="28">
        <f>('3.Diagnóstico_Oportunidades'!$N76*DG55)</f>
        <v>0</v>
      </c>
      <c r="DR55" s="28">
        <f>('3.Diagnóstico_Oportunidades'!$N76*DI55)</f>
        <v>0</v>
      </c>
      <c r="DS55" s="28">
        <f>('3.Diagnóstico_Oportunidades'!$N76*1)</f>
        <v>0</v>
      </c>
      <c r="DT55" s="28">
        <f>('3.Diagnóstico_Oportunidades'!$N76*2)</f>
        <v>0</v>
      </c>
      <c r="DU55" s="28">
        <f>('3.Diagnóstico_Oportunidades'!$N76*3)</f>
        <v>0</v>
      </c>
      <c r="DV55" s="28">
        <f>('3.Diagnóstico_Oportunidades'!$N76*DW55)</f>
        <v>0</v>
      </c>
      <c r="DW55" s="28">
        <f>('3.Diagnóstico_Oportunidades'!$N76*DX55)</f>
        <v>0</v>
      </c>
      <c r="DX55" s="28">
        <f>('3.Diagnóstico_Oportunidades'!$N76*DZ55)</f>
        <v>0</v>
      </c>
      <c r="DY55" s="28">
        <f>('3.Diagnóstico_Oportunidades'!$N76*DB55)</f>
        <v>0</v>
      </c>
      <c r="DZ55" s="28">
        <f>('3.Diagnóstico_Oportunidades'!$N76*DD55)</f>
        <v>0</v>
      </c>
      <c r="EA55" s="28">
        <f>('3.Diagnóstico_Oportunidades'!$N76*DE55)</f>
        <v>0</v>
      </c>
      <c r="EB55" s="28">
        <f>('3.Diagnóstico_Oportunidades'!$N76*DF55)</f>
        <v>0</v>
      </c>
      <c r="EC55" s="28">
        <f>('3.Diagnóstico_Oportunidades'!$N76*DH55)</f>
        <v>0</v>
      </c>
      <c r="ED55" s="28">
        <f>('3.Diagnóstico_Oportunidades'!$N76*DI55)</f>
        <v>0</v>
      </c>
      <c r="EE55" s="28">
        <f>('3.Diagnóstico_Oportunidades'!$N76*1)</f>
        <v>0</v>
      </c>
      <c r="EF55" s="28">
        <f>('3.Diagnóstico_Oportunidades'!$N76*2)</f>
        <v>0</v>
      </c>
      <c r="EG55" s="28">
        <f>('3.Diagnóstico_Oportunidades'!$N76*3)</f>
        <v>0</v>
      </c>
    </row>
    <row r="56" spans="1:137">
      <c r="A56" s="8" t="s">
        <v>938</v>
      </c>
      <c r="B56" s="98">
        <v>1</v>
      </c>
      <c r="C56" s="99">
        <v>2</v>
      </c>
      <c r="D56" s="98">
        <v>1</v>
      </c>
      <c r="E56" s="98">
        <v>2</v>
      </c>
      <c r="F56" s="98">
        <v>1</v>
      </c>
      <c r="G56" s="8" t="s">
        <v>938</v>
      </c>
      <c r="H56" s="27">
        <v>1</v>
      </c>
      <c r="I56" s="27">
        <v>1</v>
      </c>
      <c r="J56" s="27">
        <v>2</v>
      </c>
      <c r="K56" s="27">
        <v>2</v>
      </c>
      <c r="L56">
        <v>1</v>
      </c>
      <c r="M56" s="8" t="s">
        <v>938</v>
      </c>
      <c r="N56" s="27">
        <f t="shared" si="8"/>
        <v>1</v>
      </c>
      <c r="O56" s="27" t="s">
        <v>1065</v>
      </c>
      <c r="P56" s="140">
        <v>2</v>
      </c>
      <c r="Q56" s="27" t="s">
        <v>1065</v>
      </c>
      <c r="R56" s="8" t="s">
        <v>938</v>
      </c>
      <c r="S56">
        <v>1</v>
      </c>
      <c r="T56">
        <v>1</v>
      </c>
      <c r="U56">
        <v>1</v>
      </c>
      <c r="V56">
        <v>1</v>
      </c>
      <c r="W56">
        <v>1</v>
      </c>
      <c r="X56">
        <v>1</v>
      </c>
      <c r="Y56">
        <v>1</v>
      </c>
      <c r="Z56">
        <v>1</v>
      </c>
      <c r="AA56">
        <v>1</v>
      </c>
      <c r="AB56">
        <v>1</v>
      </c>
      <c r="AC56">
        <v>1</v>
      </c>
      <c r="AD56">
        <v>1</v>
      </c>
      <c r="AE56" s="8" t="s">
        <v>938</v>
      </c>
      <c r="AF56">
        <v>2</v>
      </c>
      <c r="AG56" s="21">
        <v>1</v>
      </c>
      <c r="AH56">
        <v>1</v>
      </c>
      <c r="AI56">
        <v>1</v>
      </c>
      <c r="AJ56">
        <v>1</v>
      </c>
      <c r="AK56">
        <v>1</v>
      </c>
      <c r="AL56">
        <v>1</v>
      </c>
      <c r="AM56" s="27">
        <v>1</v>
      </c>
      <c r="AN56">
        <v>1</v>
      </c>
      <c r="AO56" s="27" t="s">
        <v>1065</v>
      </c>
      <c r="AP56">
        <v>1</v>
      </c>
      <c r="AQ56">
        <v>1</v>
      </c>
      <c r="AR56">
        <v>1</v>
      </c>
      <c r="AS56" s="8" t="s">
        <v>938</v>
      </c>
      <c r="AT56" s="27" t="s">
        <v>1065</v>
      </c>
      <c r="AU56" s="27" t="s">
        <v>1065</v>
      </c>
      <c r="AV56" s="27" t="s">
        <v>1065</v>
      </c>
      <c r="AW56" s="27" t="s">
        <v>1065</v>
      </c>
      <c r="AX56" s="27" t="s">
        <v>1065</v>
      </c>
      <c r="AY56" s="27" t="s">
        <v>1065</v>
      </c>
      <c r="AZ56" s="27" t="s">
        <v>1065</v>
      </c>
      <c r="BA56" s="27" t="s">
        <v>1065</v>
      </c>
      <c r="BB56" s="27" t="s">
        <v>1065</v>
      </c>
      <c r="BC56" s="8" t="s">
        <v>938</v>
      </c>
      <c r="BD56" s="14">
        <v>287</v>
      </c>
      <c r="BE56" s="14">
        <f>((SUM('3.Diagnóstico_Oportunidades'!$M$9:$N$11))*10000)/BD56</f>
        <v>0</v>
      </c>
      <c r="BF56" s="14"/>
      <c r="BQ56" s="28">
        <v>335947.21</v>
      </c>
      <c r="BR56" s="8">
        <f>(SUM('3.Diagnóstico_Oportunidades'!$M$21:$N$22)*10000)/BQ56</f>
        <v>0</v>
      </c>
      <c r="BS56" s="28">
        <f t="shared" si="9"/>
        <v>1</v>
      </c>
      <c r="BT56" s="27">
        <f t="shared" si="10"/>
        <v>0</v>
      </c>
      <c r="BU56" s="28">
        <f>IF('3.Diagnóstico_Oportunidades'!BR56=0, 0,SUM(BS56:BT56))</f>
        <v>0</v>
      </c>
      <c r="BW56" s="127" t="s">
        <v>1204</v>
      </c>
      <c r="BX56" s="28">
        <v>5</v>
      </c>
      <c r="BY56" s="28">
        <v>4.333333333333333</v>
      </c>
      <c r="BZ56" s="28">
        <v>5</v>
      </c>
      <c r="CA56" s="149">
        <f>'3.Diagnóstico_Oportunidades'!N77*Criterios!BX56</f>
        <v>0</v>
      </c>
      <c r="CB56" s="149">
        <f>'3.Diagnóstico_Oportunidades'!N77*Criterios!BY56</f>
        <v>0</v>
      </c>
      <c r="CC56" s="149">
        <f>'3.Diagnóstico_Oportunidades'!N77*Criterios!BZ56</f>
        <v>0</v>
      </c>
      <c r="CF56" s="8" t="s">
        <v>19</v>
      </c>
      <c r="CG56" s="120">
        <f>('3.Diagnóstico_Oportunidades'!$M$22)/(BD57/100)</f>
        <v>0</v>
      </c>
      <c r="CH56" s="28">
        <f t="shared" si="1"/>
        <v>1</v>
      </c>
      <c r="CI56" s="27">
        <f t="shared" si="2"/>
        <v>0</v>
      </c>
      <c r="CJ56" s="28">
        <f t="shared" si="3"/>
        <v>0</v>
      </c>
      <c r="CK56" s="28">
        <f>('3.Diagnóstico_Oportunidades'!$M$22*10000/BQ57)</f>
        <v>0</v>
      </c>
      <c r="CL56" s="28">
        <f t="shared" si="4"/>
        <v>1</v>
      </c>
      <c r="CM56" s="27">
        <f t="shared" si="5"/>
        <v>0</v>
      </c>
      <c r="CN56" s="28">
        <f t="shared" si="6"/>
        <v>0</v>
      </c>
      <c r="CO56" s="28">
        <v>14</v>
      </c>
      <c r="CP56" s="28">
        <v>14.333333333333334</v>
      </c>
      <c r="CQ56" s="28">
        <v>14</v>
      </c>
      <c r="CR56" s="27">
        <f>'3.Diagnóstico_Oportunidades'!N77*Criterios!CO56</f>
        <v>0</v>
      </c>
      <c r="CS56" s="27">
        <f>'3.Diagnóstico_Oportunidades'!N77*Criterios!CP56</f>
        <v>0</v>
      </c>
      <c r="CT56" s="27">
        <f>'3.Diagnóstico_Oportunidades'!N77*Criterios!CQ56</f>
        <v>0</v>
      </c>
      <c r="CW56" s="66">
        <v>1</v>
      </c>
      <c r="CX56" s="66">
        <v>1.6666666666666667</v>
      </c>
      <c r="CY56" s="66">
        <v>2.3333333333333335</v>
      </c>
      <c r="CZ56" s="66">
        <v>2</v>
      </c>
      <c r="DA56" s="66">
        <v>2</v>
      </c>
      <c r="DB56" s="66">
        <v>2.6666666666666665</v>
      </c>
      <c r="DC56" s="66">
        <v>2</v>
      </c>
      <c r="DD56" s="66">
        <v>2.6666666666666665</v>
      </c>
      <c r="DE56" s="66">
        <v>1</v>
      </c>
      <c r="DF56" s="66">
        <v>1</v>
      </c>
      <c r="DG56" s="66">
        <v>2</v>
      </c>
      <c r="DH56" s="66">
        <v>1.3333333333333333</v>
      </c>
      <c r="DI56" s="66">
        <v>1</v>
      </c>
      <c r="DJ56" s="28">
        <f>('3.Diagnóstico_Oportunidades'!$N77*CW56)</f>
        <v>0</v>
      </c>
      <c r="DK56" s="28">
        <f>('3.Diagnóstico_Oportunidades'!$N77*CX56)</f>
        <v>0</v>
      </c>
      <c r="DL56" s="28">
        <f>('3.Diagnóstico_Oportunidades'!$N77*CY56)</f>
        <v>0</v>
      </c>
      <c r="DM56" s="28">
        <f>('3.Diagnóstico_Oportunidades'!$N77*DA56)</f>
        <v>0</v>
      </c>
      <c r="DN56" s="28">
        <f>('3.Diagnóstico_Oportunidades'!$N77*DC56)</f>
        <v>0</v>
      </c>
      <c r="DO56" s="28">
        <f>('3.Diagnóstico_Oportunidades'!$N77*DE56)</f>
        <v>0</v>
      </c>
      <c r="DP56" s="28">
        <f>('3.Diagnóstico_Oportunidades'!$N77*DF56)</f>
        <v>0</v>
      </c>
      <c r="DQ56" s="28">
        <f>('3.Diagnóstico_Oportunidades'!$N77*DG56)</f>
        <v>0</v>
      </c>
      <c r="DR56" s="28">
        <f>('3.Diagnóstico_Oportunidades'!$N77*DI56)</f>
        <v>0</v>
      </c>
      <c r="DS56" s="28">
        <f>('3.Diagnóstico_Oportunidades'!$N77*1)</f>
        <v>0</v>
      </c>
      <c r="DT56" s="28">
        <f>('3.Diagnóstico_Oportunidades'!$N77*2)</f>
        <v>0</v>
      </c>
      <c r="DU56" s="28">
        <f>('3.Diagnóstico_Oportunidades'!$N77*3)</f>
        <v>0</v>
      </c>
      <c r="DV56" s="28">
        <f>('3.Diagnóstico_Oportunidades'!$N77*DW56)</f>
        <v>0</v>
      </c>
      <c r="DW56" s="28">
        <f>('3.Diagnóstico_Oportunidades'!$N77*DX56)</f>
        <v>0</v>
      </c>
      <c r="DX56" s="28">
        <f>('3.Diagnóstico_Oportunidades'!$N77*DZ56)</f>
        <v>0</v>
      </c>
      <c r="DY56" s="28">
        <f>('3.Diagnóstico_Oportunidades'!$N77*DB56)</f>
        <v>0</v>
      </c>
      <c r="DZ56" s="28">
        <f>('3.Diagnóstico_Oportunidades'!$N77*DD56)</f>
        <v>0</v>
      </c>
      <c r="EA56" s="28">
        <f>('3.Diagnóstico_Oportunidades'!$N77*DE56)</f>
        <v>0</v>
      </c>
      <c r="EB56" s="28">
        <f>('3.Diagnóstico_Oportunidades'!$N77*DF56)</f>
        <v>0</v>
      </c>
      <c r="EC56" s="28">
        <f>('3.Diagnóstico_Oportunidades'!$N77*DH56)</f>
        <v>0</v>
      </c>
      <c r="ED56" s="28">
        <f>('3.Diagnóstico_Oportunidades'!$N77*DI56)</f>
        <v>0</v>
      </c>
      <c r="EE56" s="28">
        <f>('3.Diagnóstico_Oportunidades'!$N77*1)</f>
        <v>0</v>
      </c>
      <c r="EF56" s="28">
        <f>('3.Diagnóstico_Oportunidades'!$N77*2)</f>
        <v>0</v>
      </c>
      <c r="EG56" s="28">
        <f>('3.Diagnóstico_Oportunidades'!$N77*3)</f>
        <v>0</v>
      </c>
    </row>
    <row r="57" spans="1:137">
      <c r="A57" s="8" t="s">
        <v>19</v>
      </c>
      <c r="B57" s="98">
        <v>2</v>
      </c>
      <c r="C57" s="99">
        <v>3</v>
      </c>
      <c r="D57" s="98">
        <v>2</v>
      </c>
      <c r="E57" s="98">
        <v>2</v>
      </c>
      <c r="F57" s="98">
        <v>2</v>
      </c>
      <c r="G57" s="8" t="s">
        <v>19</v>
      </c>
      <c r="H57" s="27">
        <v>2</v>
      </c>
      <c r="I57" s="27">
        <v>2</v>
      </c>
      <c r="J57" s="27">
        <v>2</v>
      </c>
      <c r="K57" s="27">
        <v>2</v>
      </c>
      <c r="L57">
        <v>3</v>
      </c>
      <c r="M57" s="8" t="s">
        <v>19</v>
      </c>
      <c r="N57" s="27">
        <f t="shared" si="8"/>
        <v>3</v>
      </c>
      <c r="O57" s="27" t="s">
        <v>1065</v>
      </c>
      <c r="P57" s="140">
        <v>2</v>
      </c>
      <c r="Q57" s="27" t="s">
        <v>1065</v>
      </c>
      <c r="R57" s="8" t="s">
        <v>19</v>
      </c>
      <c r="S57">
        <v>2</v>
      </c>
      <c r="T57">
        <v>2</v>
      </c>
      <c r="U57">
        <v>3</v>
      </c>
      <c r="V57">
        <v>2</v>
      </c>
      <c r="W57">
        <v>3</v>
      </c>
      <c r="X57">
        <v>2</v>
      </c>
      <c r="Y57">
        <v>3</v>
      </c>
      <c r="Z57">
        <v>3</v>
      </c>
      <c r="AA57">
        <v>3</v>
      </c>
      <c r="AB57">
        <v>3</v>
      </c>
      <c r="AC57">
        <v>2</v>
      </c>
      <c r="AD57">
        <v>3</v>
      </c>
      <c r="AE57" s="8" t="s">
        <v>19</v>
      </c>
      <c r="AF57">
        <v>1</v>
      </c>
      <c r="AG57" s="21">
        <v>1</v>
      </c>
      <c r="AH57">
        <v>1</v>
      </c>
      <c r="AI57">
        <v>1</v>
      </c>
      <c r="AJ57">
        <v>2</v>
      </c>
      <c r="AK57">
        <v>3</v>
      </c>
      <c r="AL57">
        <v>3</v>
      </c>
      <c r="AM57" s="27">
        <v>2</v>
      </c>
      <c r="AN57">
        <v>1</v>
      </c>
      <c r="AO57" s="27" t="s">
        <v>1065</v>
      </c>
      <c r="AP57">
        <v>3</v>
      </c>
      <c r="AQ57">
        <v>2</v>
      </c>
      <c r="AR57">
        <v>2</v>
      </c>
      <c r="AS57" s="8" t="s">
        <v>19</v>
      </c>
      <c r="AT57" s="27" t="s">
        <v>1065</v>
      </c>
      <c r="AU57" s="27" t="s">
        <v>1065</v>
      </c>
      <c r="AV57" s="27" t="s">
        <v>1065</v>
      </c>
      <c r="AW57" s="27" t="s">
        <v>1065</v>
      </c>
      <c r="AX57" s="27" t="s">
        <v>1065</v>
      </c>
      <c r="AY57" s="27" t="s">
        <v>1065</v>
      </c>
      <c r="AZ57" s="27" t="s">
        <v>1065</v>
      </c>
      <c r="BA57" s="27" t="s">
        <v>1065</v>
      </c>
      <c r="BB57" s="27" t="s">
        <v>1065</v>
      </c>
      <c r="BC57" s="8" t="s">
        <v>19</v>
      </c>
      <c r="BD57" s="14">
        <v>100907</v>
      </c>
      <c r="BE57" s="14">
        <f>((SUM('3.Diagnóstico_Oportunidades'!$M$9:$N$11))*10000)/BD57</f>
        <v>0</v>
      </c>
      <c r="BF57" s="14"/>
      <c r="BQ57" s="28">
        <v>7838941.54</v>
      </c>
      <c r="BR57" s="8">
        <f>(SUM('3.Diagnóstico_Oportunidades'!$M$21:$N$22)*10000)/BQ57</f>
        <v>0</v>
      </c>
      <c r="BS57" s="28">
        <f t="shared" si="9"/>
        <v>1</v>
      </c>
      <c r="BT57" s="27">
        <f t="shared" si="10"/>
        <v>0</v>
      </c>
      <c r="BU57" s="28">
        <f>IF('3.Diagnóstico_Oportunidades'!BR57=0, 0,SUM(BS57:BT57))</f>
        <v>0</v>
      </c>
      <c r="BW57" s="127" t="s">
        <v>1123</v>
      </c>
      <c r="BX57" s="28">
        <v>4.666666666666667</v>
      </c>
      <c r="BY57" s="28">
        <v>4.333333333333333</v>
      </c>
      <c r="BZ57" s="28">
        <v>4.666666666666667</v>
      </c>
      <c r="CA57" s="149">
        <f>'3.Diagnóstico_Oportunidades'!N78*Criterios!BX57</f>
        <v>0</v>
      </c>
      <c r="CB57" s="149">
        <f>'3.Diagnóstico_Oportunidades'!N78*Criterios!BY57</f>
        <v>0</v>
      </c>
      <c r="CC57" s="149">
        <f>'3.Diagnóstico_Oportunidades'!N78*Criterios!BZ57</f>
        <v>0</v>
      </c>
      <c r="CF57" s="8" t="s">
        <v>20</v>
      </c>
      <c r="CG57" s="120">
        <f>('3.Diagnóstico_Oportunidades'!$M$22)/(BD58/100)</f>
        <v>0</v>
      </c>
      <c r="CH57" s="28">
        <f t="shared" si="1"/>
        <v>1</v>
      </c>
      <c r="CI57" s="27">
        <f t="shared" si="2"/>
        <v>0</v>
      </c>
      <c r="CJ57" s="28">
        <f t="shared" si="3"/>
        <v>0</v>
      </c>
      <c r="CK57" s="28">
        <f>('3.Diagnóstico_Oportunidades'!$M$22*10000/BQ58)</f>
        <v>0</v>
      </c>
      <c r="CL57" s="28">
        <f t="shared" si="4"/>
        <v>1</v>
      </c>
      <c r="CM57" s="27">
        <f t="shared" si="5"/>
        <v>0</v>
      </c>
      <c r="CN57" s="28">
        <f t="shared" si="6"/>
        <v>0</v>
      </c>
      <c r="CO57" s="28">
        <v>13.333333333333332</v>
      </c>
      <c r="CP57" s="28">
        <v>13.666666666666666</v>
      </c>
      <c r="CQ57" s="28">
        <v>13.333333333333332</v>
      </c>
      <c r="CR57" s="27">
        <f>'3.Diagnóstico_Oportunidades'!N78*Criterios!CO57</f>
        <v>0</v>
      </c>
      <c r="CS57" s="27">
        <f>'3.Diagnóstico_Oportunidades'!N78*Criterios!CP57</f>
        <v>0</v>
      </c>
      <c r="CT57" s="27">
        <f>'3.Diagnóstico_Oportunidades'!N78*Criterios!CQ57</f>
        <v>0</v>
      </c>
      <c r="CW57" s="66">
        <v>1</v>
      </c>
      <c r="CX57" s="66">
        <v>1.3333333333333333</v>
      </c>
      <c r="CY57" s="66">
        <v>2.3333333333333335</v>
      </c>
      <c r="CZ57" s="66">
        <v>1.6666666666666667</v>
      </c>
      <c r="DA57" s="66">
        <v>2</v>
      </c>
      <c r="DB57" s="66">
        <v>2.6666666666666665</v>
      </c>
      <c r="DC57" s="66">
        <v>2</v>
      </c>
      <c r="DD57" s="66">
        <v>2.6666666666666665</v>
      </c>
      <c r="DE57" s="66">
        <v>1</v>
      </c>
      <c r="DF57" s="66">
        <v>1</v>
      </c>
      <c r="DG57" s="66">
        <v>1.6666666666666667</v>
      </c>
      <c r="DH57" s="66">
        <v>1.3333333333333333</v>
      </c>
      <c r="DI57" s="66">
        <v>1</v>
      </c>
      <c r="DJ57" s="28">
        <f>('3.Diagnóstico_Oportunidades'!$N78*CW57)</f>
        <v>0</v>
      </c>
      <c r="DK57" s="28">
        <f>('3.Diagnóstico_Oportunidades'!$N78*CX57)</f>
        <v>0</v>
      </c>
      <c r="DL57" s="28">
        <f>('3.Diagnóstico_Oportunidades'!$N78*CY57)</f>
        <v>0</v>
      </c>
      <c r="DM57" s="28">
        <f>('3.Diagnóstico_Oportunidades'!$N78*DA57)</f>
        <v>0</v>
      </c>
      <c r="DN57" s="28">
        <f>('3.Diagnóstico_Oportunidades'!$N78*DC57)</f>
        <v>0</v>
      </c>
      <c r="DO57" s="28">
        <f>('3.Diagnóstico_Oportunidades'!$N78*DE57)</f>
        <v>0</v>
      </c>
      <c r="DP57" s="28">
        <f>('3.Diagnóstico_Oportunidades'!$N78*DF57)</f>
        <v>0</v>
      </c>
      <c r="DQ57" s="28">
        <f>('3.Diagnóstico_Oportunidades'!$N78*DG57)</f>
        <v>0</v>
      </c>
      <c r="DR57" s="28">
        <f>('3.Diagnóstico_Oportunidades'!$N78*DI57)</f>
        <v>0</v>
      </c>
      <c r="DS57" s="28">
        <f>('3.Diagnóstico_Oportunidades'!$N78*1)</f>
        <v>0</v>
      </c>
      <c r="DT57" s="28">
        <f>('3.Diagnóstico_Oportunidades'!$N78*2)</f>
        <v>0</v>
      </c>
      <c r="DU57" s="28">
        <f>('3.Diagnóstico_Oportunidades'!$N78*3)</f>
        <v>0</v>
      </c>
      <c r="DV57" s="28">
        <f>('3.Diagnóstico_Oportunidades'!$N78*DW57)</f>
        <v>0</v>
      </c>
      <c r="DW57" s="28">
        <f>('3.Diagnóstico_Oportunidades'!$N78*DX57)</f>
        <v>0</v>
      </c>
      <c r="DX57" s="28">
        <f>('3.Diagnóstico_Oportunidades'!$N78*DZ57)</f>
        <v>0</v>
      </c>
      <c r="DY57" s="28">
        <f>('3.Diagnóstico_Oportunidades'!$N78*DB57)</f>
        <v>0</v>
      </c>
      <c r="DZ57" s="28">
        <f>('3.Diagnóstico_Oportunidades'!$N78*DD57)</f>
        <v>0</v>
      </c>
      <c r="EA57" s="28">
        <f>('3.Diagnóstico_Oportunidades'!$N78*DE57)</f>
        <v>0</v>
      </c>
      <c r="EB57" s="28">
        <f>('3.Diagnóstico_Oportunidades'!$N78*DF57)</f>
        <v>0</v>
      </c>
      <c r="EC57" s="28">
        <f>('3.Diagnóstico_Oportunidades'!$N78*DH57)</f>
        <v>0</v>
      </c>
      <c r="ED57" s="28">
        <f>('3.Diagnóstico_Oportunidades'!$N78*DI57)</f>
        <v>0</v>
      </c>
      <c r="EE57" s="28">
        <f>('3.Diagnóstico_Oportunidades'!$N78*1)</f>
        <v>0</v>
      </c>
      <c r="EF57" s="28">
        <f>('3.Diagnóstico_Oportunidades'!$N78*2)</f>
        <v>0</v>
      </c>
      <c r="EG57" s="28">
        <f>('3.Diagnóstico_Oportunidades'!$N78*3)</f>
        <v>0</v>
      </c>
    </row>
    <row r="58" spans="1:137">
      <c r="A58" s="8" t="s">
        <v>20</v>
      </c>
      <c r="B58" s="98">
        <v>3</v>
      </c>
      <c r="C58" s="99">
        <v>3</v>
      </c>
      <c r="D58" s="98">
        <v>2</v>
      </c>
      <c r="E58" s="98">
        <v>3</v>
      </c>
      <c r="F58" s="98">
        <v>3</v>
      </c>
      <c r="G58" s="8" t="s">
        <v>20</v>
      </c>
      <c r="H58" s="27">
        <v>2</v>
      </c>
      <c r="I58" s="27">
        <v>3</v>
      </c>
      <c r="J58" s="27">
        <v>3</v>
      </c>
      <c r="K58" s="27">
        <v>1</v>
      </c>
      <c r="L58">
        <v>2</v>
      </c>
      <c r="M58" s="8" t="s">
        <v>20</v>
      </c>
      <c r="N58" s="27">
        <f t="shared" si="8"/>
        <v>2</v>
      </c>
      <c r="O58" s="27" t="s">
        <v>1065</v>
      </c>
      <c r="P58" s="140">
        <v>1</v>
      </c>
      <c r="Q58" s="27" t="s">
        <v>1065</v>
      </c>
      <c r="R58" s="8" t="s">
        <v>20</v>
      </c>
      <c r="S58">
        <v>2</v>
      </c>
      <c r="T58">
        <v>2</v>
      </c>
      <c r="U58">
        <v>2</v>
      </c>
      <c r="V58">
        <v>2</v>
      </c>
      <c r="W58">
        <v>2</v>
      </c>
      <c r="X58">
        <v>2</v>
      </c>
      <c r="Y58">
        <v>2</v>
      </c>
      <c r="Z58">
        <v>2</v>
      </c>
      <c r="AA58">
        <v>2</v>
      </c>
      <c r="AB58">
        <v>2</v>
      </c>
      <c r="AC58">
        <v>2</v>
      </c>
      <c r="AD58">
        <v>2</v>
      </c>
      <c r="AE58" s="8" t="s">
        <v>20</v>
      </c>
      <c r="AF58">
        <v>1</v>
      </c>
      <c r="AG58" s="21">
        <v>1</v>
      </c>
      <c r="AH58">
        <v>3</v>
      </c>
      <c r="AI58">
        <v>1</v>
      </c>
      <c r="AJ58">
        <v>3</v>
      </c>
      <c r="AK58">
        <v>2</v>
      </c>
      <c r="AL58">
        <v>2</v>
      </c>
      <c r="AM58" s="27">
        <v>1</v>
      </c>
      <c r="AN58">
        <v>2</v>
      </c>
      <c r="AO58">
        <v>2</v>
      </c>
      <c r="AP58">
        <v>2</v>
      </c>
      <c r="AQ58">
        <v>2</v>
      </c>
      <c r="AR58">
        <v>3</v>
      </c>
      <c r="AS58" s="8" t="s">
        <v>20</v>
      </c>
      <c r="AT58" s="27" t="s">
        <v>1065</v>
      </c>
      <c r="AU58" s="27" t="s">
        <v>1065</v>
      </c>
      <c r="AV58" s="27" t="s">
        <v>1065</v>
      </c>
      <c r="AW58" s="27" t="s">
        <v>1065</v>
      </c>
      <c r="AX58" s="27" t="s">
        <v>1065</v>
      </c>
      <c r="AY58" s="27" t="s">
        <v>1065</v>
      </c>
      <c r="AZ58" s="27" t="s">
        <v>1065</v>
      </c>
      <c r="BA58" s="27" t="s">
        <v>1065</v>
      </c>
      <c r="BB58" s="27" t="s">
        <v>1065</v>
      </c>
      <c r="BC58" s="8" t="s">
        <v>20</v>
      </c>
      <c r="BD58" s="14">
        <v>1554</v>
      </c>
      <c r="BE58" s="14">
        <f>((SUM('3.Diagnóstico_Oportunidades'!$M$9:$N$11))*10000)/BD58</f>
        <v>0</v>
      </c>
      <c r="BF58" s="14"/>
      <c r="BQ58" s="28">
        <v>999902.7</v>
      </c>
      <c r="BR58" s="8">
        <f>(SUM('3.Diagnóstico_Oportunidades'!$M$21:$N$22)*10000)/BQ58</f>
        <v>0</v>
      </c>
      <c r="BS58" s="28">
        <f t="shared" si="9"/>
        <v>1</v>
      </c>
      <c r="BT58" s="27">
        <f t="shared" si="10"/>
        <v>0</v>
      </c>
      <c r="BU58" s="28">
        <f>IF('3.Diagnóstico_Oportunidades'!BR58=0, 0,SUM(BS58:BT58))</f>
        <v>0</v>
      </c>
      <c r="BW58" s="126" t="s">
        <v>1191</v>
      </c>
      <c r="BX58" s="28">
        <v>7</v>
      </c>
      <c r="BY58" s="28">
        <v>7</v>
      </c>
      <c r="BZ58" s="28">
        <v>7</v>
      </c>
      <c r="CA58" s="149">
        <f>'3.Diagnóstico_Oportunidades'!N79*Criterios!BX58</f>
        <v>0</v>
      </c>
      <c r="CB58" s="149">
        <f>'3.Diagnóstico_Oportunidades'!N79*Criterios!BY58</f>
        <v>0</v>
      </c>
      <c r="CC58" s="149">
        <f>'3.Diagnóstico_Oportunidades'!N79*Criterios!BZ58</f>
        <v>0</v>
      </c>
      <c r="CF58" s="8" t="s">
        <v>203</v>
      </c>
      <c r="CG58" s="120">
        <f>('3.Diagnóstico_Oportunidades'!$M$22)/(BD59/100)</f>
        <v>0</v>
      </c>
      <c r="CH58" s="28">
        <f t="shared" si="1"/>
        <v>1</v>
      </c>
      <c r="CI58" s="27">
        <f t="shared" si="2"/>
        <v>0</v>
      </c>
      <c r="CJ58" s="28">
        <f t="shared" si="3"/>
        <v>0</v>
      </c>
      <c r="CK58" s="28">
        <f>('3.Diagnóstico_Oportunidades'!$M$22*10000/BQ59)</f>
        <v>0</v>
      </c>
      <c r="CL58" s="28">
        <f t="shared" si="4"/>
        <v>1</v>
      </c>
      <c r="CM58" s="27">
        <f t="shared" si="5"/>
        <v>0</v>
      </c>
      <c r="CN58" s="28">
        <f t="shared" si="6"/>
        <v>0</v>
      </c>
      <c r="CO58" s="28">
        <v>14.666666666666666</v>
      </c>
      <c r="CP58" s="28">
        <v>14.666666666666666</v>
      </c>
      <c r="CQ58" s="28">
        <v>14.666666666666666</v>
      </c>
      <c r="CR58" s="27">
        <f>'3.Diagnóstico_Oportunidades'!N79*Criterios!CO58</f>
        <v>0</v>
      </c>
      <c r="CS58" s="27">
        <f>'3.Diagnóstico_Oportunidades'!N79*Criterios!CP58</f>
        <v>0</v>
      </c>
      <c r="CT58" s="27">
        <f>'3.Diagnóstico_Oportunidades'!N79*Criterios!CQ58</f>
        <v>0</v>
      </c>
      <c r="CW58" s="66">
        <v>1</v>
      </c>
      <c r="CX58" s="66">
        <v>2</v>
      </c>
      <c r="CY58" s="66">
        <v>2.6666666666666665</v>
      </c>
      <c r="CZ58" s="66">
        <v>2.6666666666666665</v>
      </c>
      <c r="DA58" s="66">
        <v>1</v>
      </c>
      <c r="DB58" s="66">
        <v>1</v>
      </c>
      <c r="DC58" s="66">
        <v>1</v>
      </c>
      <c r="DD58" s="66">
        <v>1</v>
      </c>
      <c r="DE58" s="66">
        <v>1</v>
      </c>
      <c r="DF58" s="66">
        <v>1</v>
      </c>
      <c r="DG58" s="66">
        <v>2</v>
      </c>
      <c r="DH58" s="66">
        <v>2</v>
      </c>
      <c r="DI58" s="66">
        <v>3</v>
      </c>
      <c r="DJ58" s="28">
        <f>('3.Diagnóstico_Oportunidades'!$N79*CW58)</f>
        <v>0</v>
      </c>
      <c r="DK58" s="28">
        <f>('3.Diagnóstico_Oportunidades'!$N79*CX58)</f>
        <v>0</v>
      </c>
      <c r="DL58" s="28">
        <f>('3.Diagnóstico_Oportunidades'!$N79*CY58)</f>
        <v>0</v>
      </c>
      <c r="DM58" s="28">
        <f>('3.Diagnóstico_Oportunidades'!$N79*DA58)</f>
        <v>0</v>
      </c>
      <c r="DN58" s="28">
        <f>('3.Diagnóstico_Oportunidades'!$N79*DC58)</f>
        <v>0</v>
      </c>
      <c r="DO58" s="28">
        <f>('3.Diagnóstico_Oportunidades'!$N79*DE58)</f>
        <v>0</v>
      </c>
      <c r="DP58" s="28">
        <f>('3.Diagnóstico_Oportunidades'!$N79*DF58)</f>
        <v>0</v>
      </c>
      <c r="DQ58" s="28">
        <f>('3.Diagnóstico_Oportunidades'!$N79*DG58)</f>
        <v>0</v>
      </c>
      <c r="DR58" s="28">
        <f>('3.Diagnóstico_Oportunidades'!$N79*DI58)</f>
        <v>0</v>
      </c>
      <c r="DS58" s="28">
        <f>('3.Diagnóstico_Oportunidades'!$N79*1)</f>
        <v>0</v>
      </c>
      <c r="DT58" s="28">
        <f>('3.Diagnóstico_Oportunidades'!$N79*2)</f>
        <v>0</v>
      </c>
      <c r="DU58" s="28">
        <f>('3.Diagnóstico_Oportunidades'!$N79*3)</f>
        <v>0</v>
      </c>
      <c r="DV58" s="28">
        <f>('3.Diagnóstico_Oportunidades'!$N79*DW58)</f>
        <v>0</v>
      </c>
      <c r="DW58" s="28">
        <f>('3.Diagnóstico_Oportunidades'!$N79*DX58)</f>
        <v>0</v>
      </c>
      <c r="DX58" s="28">
        <f>('3.Diagnóstico_Oportunidades'!$N79*DZ58)</f>
        <v>0</v>
      </c>
      <c r="DY58" s="28">
        <f>('3.Diagnóstico_Oportunidades'!$N79*DB58)</f>
        <v>0</v>
      </c>
      <c r="DZ58" s="28">
        <f>('3.Diagnóstico_Oportunidades'!$N79*DD58)</f>
        <v>0</v>
      </c>
      <c r="EA58" s="28">
        <f>('3.Diagnóstico_Oportunidades'!$N79*DE58)</f>
        <v>0</v>
      </c>
      <c r="EB58" s="28">
        <f>('3.Diagnóstico_Oportunidades'!$N79*DF58)</f>
        <v>0</v>
      </c>
      <c r="EC58" s="28">
        <f>('3.Diagnóstico_Oportunidades'!$N79*DH58)</f>
        <v>0</v>
      </c>
      <c r="ED58" s="28">
        <f>('3.Diagnóstico_Oportunidades'!$N79*DI58)</f>
        <v>0</v>
      </c>
      <c r="EE58" s="28">
        <f>('3.Diagnóstico_Oportunidades'!$N79*1)</f>
        <v>0</v>
      </c>
      <c r="EF58" s="28">
        <f>('3.Diagnóstico_Oportunidades'!$N79*2)</f>
        <v>0</v>
      </c>
      <c r="EG58" s="28">
        <f>('3.Diagnóstico_Oportunidades'!$N79*3)</f>
        <v>0</v>
      </c>
    </row>
    <row r="59" spans="1:137">
      <c r="A59" s="8" t="s">
        <v>203</v>
      </c>
      <c r="B59" s="98">
        <v>3</v>
      </c>
      <c r="C59" s="99">
        <v>3</v>
      </c>
      <c r="D59" s="98">
        <v>3</v>
      </c>
      <c r="E59" s="98">
        <v>2</v>
      </c>
      <c r="F59" s="98">
        <v>3</v>
      </c>
      <c r="G59" s="8" t="s">
        <v>203</v>
      </c>
      <c r="H59" s="27">
        <v>3</v>
      </c>
      <c r="I59" s="27">
        <v>3</v>
      </c>
      <c r="J59" s="27">
        <v>3</v>
      </c>
      <c r="K59" s="27">
        <v>3</v>
      </c>
      <c r="L59">
        <v>3</v>
      </c>
      <c r="M59" s="8" t="s">
        <v>203</v>
      </c>
      <c r="N59" s="27">
        <f t="shared" si="8"/>
        <v>3</v>
      </c>
      <c r="O59" s="27" t="s">
        <v>1065</v>
      </c>
      <c r="P59" s="140">
        <v>3</v>
      </c>
      <c r="Q59" s="27" t="s">
        <v>1065</v>
      </c>
      <c r="R59" s="8" t="s">
        <v>203</v>
      </c>
      <c r="S59">
        <v>3</v>
      </c>
      <c r="T59">
        <v>2</v>
      </c>
      <c r="U59">
        <v>2</v>
      </c>
      <c r="V59">
        <v>2</v>
      </c>
      <c r="W59">
        <v>3</v>
      </c>
      <c r="X59">
        <v>2</v>
      </c>
      <c r="Y59">
        <v>3</v>
      </c>
      <c r="Z59">
        <v>3</v>
      </c>
      <c r="AA59">
        <v>2</v>
      </c>
      <c r="AB59">
        <v>3</v>
      </c>
      <c r="AC59">
        <v>2</v>
      </c>
      <c r="AD59">
        <v>3</v>
      </c>
      <c r="AE59" s="8" t="s">
        <v>203</v>
      </c>
      <c r="AF59">
        <v>1</v>
      </c>
      <c r="AG59" s="21">
        <v>1</v>
      </c>
      <c r="AH59">
        <v>3</v>
      </c>
      <c r="AI59">
        <v>2</v>
      </c>
      <c r="AJ59">
        <v>1</v>
      </c>
      <c r="AK59">
        <v>2</v>
      </c>
      <c r="AL59">
        <v>2</v>
      </c>
      <c r="AM59" s="27">
        <v>2</v>
      </c>
      <c r="AN59">
        <v>2</v>
      </c>
      <c r="AO59" s="27" t="s">
        <v>1065</v>
      </c>
      <c r="AP59">
        <v>2</v>
      </c>
      <c r="AQ59">
        <v>2</v>
      </c>
      <c r="AR59">
        <v>3</v>
      </c>
      <c r="AS59" s="8" t="s">
        <v>203</v>
      </c>
      <c r="AT59" s="27" t="s">
        <v>1065</v>
      </c>
      <c r="AU59" s="27" t="s">
        <v>1065</v>
      </c>
      <c r="AV59" s="27" t="s">
        <v>1065</v>
      </c>
      <c r="AW59" s="27" t="s">
        <v>1065</v>
      </c>
      <c r="AX59" s="27" t="s">
        <v>1065</v>
      </c>
      <c r="AY59" s="27" t="s">
        <v>1065</v>
      </c>
      <c r="AZ59" s="27" t="s">
        <v>1065</v>
      </c>
      <c r="BA59" s="27" t="s">
        <v>1065</v>
      </c>
      <c r="BB59" s="27" t="s">
        <v>1065</v>
      </c>
      <c r="BC59" s="8" t="s">
        <v>203</v>
      </c>
      <c r="BD59" s="14">
        <v>895</v>
      </c>
      <c r="BE59" s="14">
        <f>((SUM('3.Diagnóstico_Oportunidades'!$M$9:$N$11))*10000)/BD59</f>
        <v>0</v>
      </c>
      <c r="BF59" s="14"/>
      <c r="BQ59" s="28">
        <v>2093342.22</v>
      </c>
      <c r="BR59" s="8">
        <f>(SUM('3.Diagnóstico_Oportunidades'!$M$21:$N$22)*10000)/BQ59</f>
        <v>0</v>
      </c>
      <c r="BS59" s="28">
        <f t="shared" si="9"/>
        <v>1</v>
      </c>
      <c r="BT59" s="27">
        <f t="shared" si="10"/>
        <v>0</v>
      </c>
      <c r="BU59" s="28">
        <f>IF('3.Diagnóstico_Oportunidades'!BR59=0, 0,SUM(BS59:BT59))</f>
        <v>0</v>
      </c>
      <c r="BW59" s="124" t="s">
        <v>243</v>
      </c>
      <c r="BX59" s="28">
        <v>7</v>
      </c>
      <c r="BY59" s="28">
        <v>7</v>
      </c>
      <c r="BZ59" s="28">
        <v>7</v>
      </c>
      <c r="CA59" s="149">
        <f>'3.Diagnóstico_Oportunidades'!N80*Criterios!BX59</f>
        <v>0</v>
      </c>
      <c r="CB59" s="149">
        <f>'3.Diagnóstico_Oportunidades'!N80*Criterios!BY59</f>
        <v>0</v>
      </c>
      <c r="CC59" s="149">
        <f>'3.Diagnóstico_Oportunidades'!N80*Criterios!BZ59</f>
        <v>0</v>
      </c>
      <c r="CF59" s="8" t="s">
        <v>21</v>
      </c>
      <c r="CG59" s="120">
        <f>('3.Diagnóstico_Oportunidades'!$M$22)/(BD60/100)</f>
        <v>0</v>
      </c>
      <c r="CH59" s="28">
        <f t="shared" si="1"/>
        <v>1</v>
      </c>
      <c r="CI59" s="27">
        <f t="shared" si="2"/>
        <v>0</v>
      </c>
      <c r="CJ59" s="28">
        <f t="shared" si="3"/>
        <v>0</v>
      </c>
      <c r="CK59" s="28">
        <f>('3.Diagnóstico_Oportunidades'!$M$22*10000/BQ60)</f>
        <v>0</v>
      </c>
      <c r="CL59" s="28">
        <f t="shared" si="4"/>
        <v>1</v>
      </c>
      <c r="CM59" s="27">
        <f t="shared" si="5"/>
        <v>0</v>
      </c>
      <c r="CN59" s="28">
        <f t="shared" si="6"/>
        <v>0</v>
      </c>
      <c r="CO59" s="28">
        <v>15</v>
      </c>
      <c r="CP59" s="28">
        <v>15</v>
      </c>
      <c r="CQ59" s="28">
        <v>15</v>
      </c>
      <c r="CR59" s="27">
        <f>'3.Diagnóstico_Oportunidades'!N80*Criterios!CO59</f>
        <v>0</v>
      </c>
      <c r="CS59" s="27">
        <f>'3.Diagnóstico_Oportunidades'!N80*Criterios!CP59</f>
        <v>0</v>
      </c>
      <c r="CT59" s="27">
        <f>'3.Diagnóstico_Oportunidades'!N80*Criterios!CQ59</f>
        <v>0</v>
      </c>
      <c r="CW59" s="26">
        <v>1</v>
      </c>
      <c r="CX59" s="22">
        <v>2</v>
      </c>
      <c r="CY59" s="27">
        <v>3</v>
      </c>
      <c r="CZ59" s="27">
        <v>3</v>
      </c>
      <c r="DA59" s="27">
        <v>1</v>
      </c>
      <c r="DB59" s="27">
        <v>1</v>
      </c>
      <c r="DC59" s="27">
        <v>1</v>
      </c>
      <c r="DD59" s="27">
        <v>1</v>
      </c>
      <c r="DE59" s="22">
        <v>1</v>
      </c>
      <c r="DF59" s="26">
        <v>1</v>
      </c>
      <c r="DG59" s="27">
        <v>2</v>
      </c>
      <c r="DH59" s="27">
        <v>2</v>
      </c>
      <c r="DI59" s="22">
        <v>3</v>
      </c>
      <c r="DJ59" s="28">
        <f>('3.Diagnóstico_Oportunidades'!$N80*CW59)</f>
        <v>0</v>
      </c>
      <c r="DK59" s="28">
        <f>('3.Diagnóstico_Oportunidades'!$N80*CX59)</f>
        <v>0</v>
      </c>
      <c r="DL59" s="28">
        <f>('3.Diagnóstico_Oportunidades'!$N80*CY59)</f>
        <v>0</v>
      </c>
      <c r="DM59" s="28">
        <f>('3.Diagnóstico_Oportunidades'!$N80*DA59)</f>
        <v>0</v>
      </c>
      <c r="DN59" s="28">
        <f>('3.Diagnóstico_Oportunidades'!$N80*DC59)</f>
        <v>0</v>
      </c>
      <c r="DO59" s="28">
        <f>('3.Diagnóstico_Oportunidades'!$N80*DE59)</f>
        <v>0</v>
      </c>
      <c r="DP59" s="28">
        <f>('3.Diagnóstico_Oportunidades'!$N80*DF59)</f>
        <v>0</v>
      </c>
      <c r="DQ59" s="28">
        <f>('3.Diagnóstico_Oportunidades'!$N80*DG59)</f>
        <v>0</v>
      </c>
      <c r="DR59" s="28">
        <f>('3.Diagnóstico_Oportunidades'!$N80*DI59)</f>
        <v>0</v>
      </c>
      <c r="DS59" s="28">
        <f>('3.Diagnóstico_Oportunidades'!$N80*1)</f>
        <v>0</v>
      </c>
      <c r="DT59" s="28">
        <f>('3.Diagnóstico_Oportunidades'!$N80*2)</f>
        <v>0</v>
      </c>
      <c r="DU59" s="28">
        <f>('3.Diagnóstico_Oportunidades'!$N80*3)</f>
        <v>0</v>
      </c>
      <c r="DV59" s="28">
        <f>('3.Diagnóstico_Oportunidades'!$N80*DW59)</f>
        <v>0</v>
      </c>
      <c r="DW59" s="28">
        <f>('3.Diagnóstico_Oportunidades'!$N80*DX59)</f>
        <v>0</v>
      </c>
      <c r="DX59" s="28">
        <f>('3.Diagnóstico_Oportunidades'!$N80*DZ59)</f>
        <v>0</v>
      </c>
      <c r="DY59" s="28">
        <f>('3.Diagnóstico_Oportunidades'!$N80*DB59)</f>
        <v>0</v>
      </c>
      <c r="DZ59" s="28">
        <f>('3.Diagnóstico_Oportunidades'!$N80*DD59)</f>
        <v>0</v>
      </c>
      <c r="EA59" s="28">
        <f>('3.Diagnóstico_Oportunidades'!$N80*DE59)</f>
        <v>0</v>
      </c>
      <c r="EB59" s="28">
        <f>('3.Diagnóstico_Oportunidades'!$N80*DF59)</f>
        <v>0</v>
      </c>
      <c r="EC59" s="28">
        <f>('3.Diagnóstico_Oportunidades'!$N80*DH59)</f>
        <v>0</v>
      </c>
      <c r="ED59" s="28">
        <f>('3.Diagnóstico_Oportunidades'!$N80*DI59)</f>
        <v>0</v>
      </c>
      <c r="EE59" s="28">
        <f>('3.Diagnóstico_Oportunidades'!$N80*1)</f>
        <v>0</v>
      </c>
      <c r="EF59" s="28">
        <f>('3.Diagnóstico_Oportunidades'!$N80*2)</f>
        <v>0</v>
      </c>
      <c r="EG59" s="28">
        <f>('3.Diagnóstico_Oportunidades'!$N80*3)</f>
        <v>0</v>
      </c>
    </row>
    <row r="60" spans="1:137">
      <c r="A60" s="8" t="s">
        <v>21</v>
      </c>
      <c r="B60" s="98">
        <v>1</v>
      </c>
      <c r="C60" s="99">
        <v>3</v>
      </c>
      <c r="D60" s="98">
        <v>1</v>
      </c>
      <c r="E60" s="98">
        <v>1</v>
      </c>
      <c r="F60" s="98">
        <v>1</v>
      </c>
      <c r="G60" s="8" t="s">
        <v>21</v>
      </c>
      <c r="H60" s="27">
        <v>2</v>
      </c>
      <c r="I60" s="27">
        <v>2</v>
      </c>
      <c r="J60" s="27">
        <v>3</v>
      </c>
      <c r="K60" s="27">
        <v>2</v>
      </c>
      <c r="L60">
        <v>3</v>
      </c>
      <c r="M60" s="8" t="s">
        <v>21</v>
      </c>
      <c r="N60" s="27">
        <f t="shared" si="8"/>
        <v>3</v>
      </c>
      <c r="O60" s="27" t="s">
        <v>1065</v>
      </c>
      <c r="P60" s="140">
        <v>2</v>
      </c>
      <c r="Q60" s="27" t="s">
        <v>1065</v>
      </c>
      <c r="R60" s="8" t="s">
        <v>21</v>
      </c>
      <c r="S60">
        <v>2</v>
      </c>
      <c r="T60">
        <v>2</v>
      </c>
      <c r="U60">
        <v>3</v>
      </c>
      <c r="V60">
        <v>2</v>
      </c>
      <c r="W60">
        <v>3</v>
      </c>
      <c r="X60">
        <v>2</v>
      </c>
      <c r="Y60">
        <v>3</v>
      </c>
      <c r="Z60">
        <v>3</v>
      </c>
      <c r="AA60">
        <v>3</v>
      </c>
      <c r="AB60">
        <v>3</v>
      </c>
      <c r="AC60">
        <v>2</v>
      </c>
      <c r="AD60">
        <v>3</v>
      </c>
      <c r="AE60" s="8" t="s">
        <v>21</v>
      </c>
      <c r="AF60">
        <v>1</v>
      </c>
      <c r="AG60" s="21">
        <v>1</v>
      </c>
      <c r="AH60">
        <v>1</v>
      </c>
      <c r="AI60">
        <v>1</v>
      </c>
      <c r="AJ60">
        <v>1</v>
      </c>
      <c r="AK60">
        <v>1</v>
      </c>
      <c r="AL60">
        <v>1</v>
      </c>
      <c r="AM60" s="27">
        <v>1</v>
      </c>
      <c r="AN60">
        <v>1</v>
      </c>
      <c r="AO60" s="27" t="s">
        <v>1065</v>
      </c>
      <c r="AP60">
        <v>3</v>
      </c>
      <c r="AQ60">
        <v>1</v>
      </c>
      <c r="AR60">
        <v>1</v>
      </c>
      <c r="AS60" s="8" t="s">
        <v>21</v>
      </c>
      <c r="AT60" s="27" t="s">
        <v>1065</v>
      </c>
      <c r="AU60" s="27" t="s">
        <v>1065</v>
      </c>
      <c r="AV60" s="27" t="s">
        <v>1065</v>
      </c>
      <c r="AW60" s="27" t="s">
        <v>1065</v>
      </c>
      <c r="AX60" s="27" t="s">
        <v>1065</v>
      </c>
      <c r="AY60" s="27" t="s">
        <v>1065</v>
      </c>
      <c r="AZ60" s="27" t="s">
        <v>1065</v>
      </c>
      <c r="BA60" s="27" t="s">
        <v>1065</v>
      </c>
      <c r="BB60" s="27" t="s">
        <v>1065</v>
      </c>
      <c r="BC60" s="8" t="s">
        <v>21</v>
      </c>
      <c r="BD60" s="14">
        <v>40535</v>
      </c>
      <c r="BE60" s="14">
        <f>((SUM('3.Diagnóstico_Oportunidades'!$M$9:$N$11))*10000)/BD60</f>
        <v>0</v>
      </c>
      <c r="BF60" s="14"/>
      <c r="BQ60" s="28">
        <v>4653548.17</v>
      </c>
      <c r="BR60" s="8">
        <f>(SUM('3.Diagnóstico_Oportunidades'!$M$21:$N$22)*10000)/BQ60</f>
        <v>0</v>
      </c>
      <c r="BS60" s="28">
        <f t="shared" si="9"/>
        <v>1</v>
      </c>
      <c r="BT60" s="27">
        <f t="shared" si="10"/>
        <v>0</v>
      </c>
      <c r="BU60" s="28">
        <f>IF('3.Diagnóstico_Oportunidades'!BR60=0, 0,SUM(BS60:BT60))</f>
        <v>0</v>
      </c>
      <c r="BW60" s="124" t="s">
        <v>521</v>
      </c>
      <c r="BX60" s="28">
        <v>7</v>
      </c>
      <c r="BY60" s="28">
        <v>7</v>
      </c>
      <c r="BZ60" s="28">
        <v>7</v>
      </c>
      <c r="CA60" s="149">
        <f>'3.Diagnóstico_Oportunidades'!N81*Criterios!BX60</f>
        <v>0</v>
      </c>
      <c r="CB60" s="149">
        <f>'3.Diagnóstico_Oportunidades'!N81*Criterios!BY60</f>
        <v>0</v>
      </c>
      <c r="CC60" s="149">
        <f>'3.Diagnóstico_Oportunidades'!N81*Criterios!BZ60</f>
        <v>0</v>
      </c>
      <c r="CF60" s="8" t="s">
        <v>130</v>
      </c>
      <c r="CG60" s="120">
        <f>('3.Diagnóstico_Oportunidades'!$M$22)/(BD61/100)</f>
        <v>0</v>
      </c>
      <c r="CH60" s="28">
        <f t="shared" si="1"/>
        <v>1</v>
      </c>
      <c r="CI60" s="27">
        <f t="shared" si="2"/>
        <v>0</v>
      </c>
      <c r="CJ60" s="28">
        <f t="shared" si="3"/>
        <v>0</v>
      </c>
      <c r="CK60" s="28">
        <f>('3.Diagnóstico_Oportunidades'!$M$22*10000/BQ61)</f>
        <v>0</v>
      </c>
      <c r="CL60" s="28">
        <f t="shared" si="4"/>
        <v>1</v>
      </c>
      <c r="CM60" s="27">
        <f t="shared" si="5"/>
        <v>0</v>
      </c>
      <c r="CN60" s="28">
        <f t="shared" si="6"/>
        <v>0</v>
      </c>
      <c r="CO60" s="28">
        <v>14</v>
      </c>
      <c r="CP60" s="28">
        <v>14</v>
      </c>
      <c r="CQ60" s="28">
        <v>14</v>
      </c>
      <c r="CR60" s="27">
        <f>'3.Diagnóstico_Oportunidades'!N81*Criterios!CO60</f>
        <v>0</v>
      </c>
      <c r="CS60" s="27">
        <f>'3.Diagnóstico_Oportunidades'!N81*Criterios!CP60</f>
        <v>0</v>
      </c>
      <c r="CT60" s="27">
        <f>'3.Diagnóstico_Oportunidades'!N81*Criterios!CQ60</f>
        <v>0</v>
      </c>
      <c r="CW60" s="26">
        <v>1</v>
      </c>
      <c r="CX60" s="22">
        <v>2</v>
      </c>
      <c r="CY60" s="27">
        <v>2</v>
      </c>
      <c r="CZ60" s="27">
        <v>2</v>
      </c>
      <c r="DA60" s="27">
        <v>1</v>
      </c>
      <c r="DB60" s="27">
        <v>1</v>
      </c>
      <c r="DC60" s="27">
        <v>1</v>
      </c>
      <c r="DD60" s="27">
        <v>1</v>
      </c>
      <c r="DE60" s="22">
        <v>1</v>
      </c>
      <c r="DF60" s="26">
        <v>1</v>
      </c>
      <c r="DG60" s="27">
        <v>2</v>
      </c>
      <c r="DH60" s="27">
        <v>2</v>
      </c>
      <c r="DI60" s="22">
        <v>3</v>
      </c>
      <c r="DJ60" s="28">
        <f>('3.Diagnóstico_Oportunidades'!$N81*CW60)</f>
        <v>0</v>
      </c>
      <c r="DK60" s="28">
        <f>('3.Diagnóstico_Oportunidades'!$N81*CX60)</f>
        <v>0</v>
      </c>
      <c r="DL60" s="28">
        <f>('3.Diagnóstico_Oportunidades'!$N81*CY60)</f>
        <v>0</v>
      </c>
      <c r="DM60" s="28">
        <f>('3.Diagnóstico_Oportunidades'!$N81*DA60)</f>
        <v>0</v>
      </c>
      <c r="DN60" s="28">
        <f>('3.Diagnóstico_Oportunidades'!$N81*DC60)</f>
        <v>0</v>
      </c>
      <c r="DO60" s="28">
        <f>('3.Diagnóstico_Oportunidades'!$N81*DE60)</f>
        <v>0</v>
      </c>
      <c r="DP60" s="28">
        <f>('3.Diagnóstico_Oportunidades'!$N81*DF60)</f>
        <v>0</v>
      </c>
      <c r="DQ60" s="28">
        <f>('3.Diagnóstico_Oportunidades'!$N81*DG60)</f>
        <v>0</v>
      </c>
      <c r="DR60" s="28">
        <f>('3.Diagnóstico_Oportunidades'!$N81*DI60)</f>
        <v>0</v>
      </c>
      <c r="DS60" s="28">
        <f>('3.Diagnóstico_Oportunidades'!$N81*1)</f>
        <v>0</v>
      </c>
      <c r="DT60" s="28">
        <f>('3.Diagnóstico_Oportunidades'!$N81*2)</f>
        <v>0</v>
      </c>
      <c r="DU60" s="28">
        <f>('3.Diagnóstico_Oportunidades'!$N81*3)</f>
        <v>0</v>
      </c>
      <c r="DV60" s="28">
        <f>('3.Diagnóstico_Oportunidades'!$N81*DW60)</f>
        <v>0</v>
      </c>
      <c r="DW60" s="28">
        <f>('3.Diagnóstico_Oportunidades'!$N81*DX60)</f>
        <v>0</v>
      </c>
      <c r="DX60" s="28">
        <f>('3.Diagnóstico_Oportunidades'!$N81*DZ60)</f>
        <v>0</v>
      </c>
      <c r="DY60" s="28">
        <f>('3.Diagnóstico_Oportunidades'!$N81*DB60)</f>
        <v>0</v>
      </c>
      <c r="DZ60" s="28">
        <f>('3.Diagnóstico_Oportunidades'!$N81*DD60)</f>
        <v>0</v>
      </c>
      <c r="EA60" s="28">
        <f>('3.Diagnóstico_Oportunidades'!$N81*DE60)</f>
        <v>0</v>
      </c>
      <c r="EB60" s="28">
        <f>('3.Diagnóstico_Oportunidades'!$N81*DF60)</f>
        <v>0</v>
      </c>
      <c r="EC60" s="28">
        <f>('3.Diagnóstico_Oportunidades'!$N81*DH60)</f>
        <v>0</v>
      </c>
      <c r="ED60" s="28">
        <f>('3.Diagnóstico_Oportunidades'!$N81*DI60)</f>
        <v>0</v>
      </c>
      <c r="EE60" s="28">
        <f>('3.Diagnóstico_Oportunidades'!$N81*1)</f>
        <v>0</v>
      </c>
      <c r="EF60" s="28">
        <f>('3.Diagnóstico_Oportunidades'!$N81*2)</f>
        <v>0</v>
      </c>
      <c r="EG60" s="28">
        <f>('3.Diagnóstico_Oportunidades'!$N81*3)</f>
        <v>0</v>
      </c>
    </row>
    <row r="61" spans="1:137">
      <c r="A61" s="8" t="s">
        <v>130</v>
      </c>
      <c r="B61" s="98">
        <v>2</v>
      </c>
      <c r="C61" s="99">
        <v>3</v>
      </c>
      <c r="D61" s="98">
        <v>2</v>
      </c>
      <c r="E61" s="98">
        <v>3</v>
      </c>
      <c r="F61" s="98">
        <v>2</v>
      </c>
      <c r="G61" s="8" t="s">
        <v>130</v>
      </c>
      <c r="H61" s="27">
        <v>1</v>
      </c>
      <c r="I61" s="27">
        <v>1</v>
      </c>
      <c r="J61" s="27">
        <v>2</v>
      </c>
      <c r="K61" s="27">
        <v>1</v>
      </c>
      <c r="L61">
        <v>1</v>
      </c>
      <c r="M61" s="8" t="s">
        <v>130</v>
      </c>
      <c r="N61" s="27">
        <f t="shared" si="8"/>
        <v>1</v>
      </c>
      <c r="O61" s="27" t="s">
        <v>1065</v>
      </c>
      <c r="P61" s="140">
        <v>1</v>
      </c>
      <c r="Q61" s="27" t="s">
        <v>1065</v>
      </c>
      <c r="R61" s="8" t="s">
        <v>130</v>
      </c>
      <c r="S61">
        <v>1</v>
      </c>
      <c r="T61">
        <v>1</v>
      </c>
      <c r="U61">
        <v>1</v>
      </c>
      <c r="V61">
        <v>1</v>
      </c>
      <c r="W61">
        <v>1</v>
      </c>
      <c r="X61">
        <v>1</v>
      </c>
      <c r="Y61">
        <v>1</v>
      </c>
      <c r="Z61">
        <v>1</v>
      </c>
      <c r="AA61">
        <v>1</v>
      </c>
      <c r="AB61">
        <v>1</v>
      </c>
      <c r="AC61">
        <v>1</v>
      </c>
      <c r="AD61">
        <v>1</v>
      </c>
      <c r="AE61" s="8" t="s">
        <v>130</v>
      </c>
      <c r="AF61">
        <v>1</v>
      </c>
      <c r="AG61" s="21">
        <v>2</v>
      </c>
      <c r="AH61">
        <v>1</v>
      </c>
      <c r="AI61">
        <v>2</v>
      </c>
      <c r="AJ61">
        <v>1</v>
      </c>
      <c r="AK61">
        <v>3</v>
      </c>
      <c r="AL61">
        <v>3</v>
      </c>
      <c r="AM61" s="27">
        <v>2</v>
      </c>
      <c r="AN61">
        <v>1</v>
      </c>
      <c r="AO61" s="27" t="s">
        <v>1065</v>
      </c>
      <c r="AP61">
        <v>3</v>
      </c>
      <c r="AQ61">
        <v>2</v>
      </c>
      <c r="AR61">
        <v>2</v>
      </c>
      <c r="AS61" s="8" t="s">
        <v>130</v>
      </c>
      <c r="AT61" s="27" t="s">
        <v>1065</v>
      </c>
      <c r="AU61" s="27" t="s">
        <v>1065</v>
      </c>
      <c r="AV61" s="27" t="s">
        <v>1065</v>
      </c>
      <c r="AW61" s="27" t="s">
        <v>1065</v>
      </c>
      <c r="AX61" s="27" t="s">
        <v>1065</v>
      </c>
      <c r="AY61" s="27" t="s">
        <v>1065</v>
      </c>
      <c r="AZ61" s="27" t="s">
        <v>1065</v>
      </c>
      <c r="BA61" s="27" t="s">
        <v>1065</v>
      </c>
      <c r="BB61" s="27" t="s">
        <v>1065</v>
      </c>
      <c r="BC61" s="8" t="s">
        <v>130</v>
      </c>
      <c r="BD61" s="14">
        <v>13949</v>
      </c>
      <c r="BE61" s="14">
        <f>((SUM('3.Diagnóstico_Oportunidades'!$M$9:$N$11))*10000)/BD61</f>
        <v>0</v>
      </c>
      <c r="BF61" s="14"/>
      <c r="BQ61" s="28">
        <v>2527131.79</v>
      </c>
      <c r="BR61" s="8">
        <f>(SUM('3.Diagnóstico_Oportunidades'!$M$21:$N$22)*10000)/BQ61</f>
        <v>0</v>
      </c>
      <c r="BS61" s="28">
        <f t="shared" si="9"/>
        <v>1</v>
      </c>
      <c r="BT61" s="27">
        <f t="shared" si="10"/>
        <v>0</v>
      </c>
      <c r="BU61" s="28">
        <f>IF('3.Diagnóstico_Oportunidades'!BR61=0, 0,SUM(BS61:BT61))</f>
        <v>0</v>
      </c>
      <c r="BW61" s="124" t="s">
        <v>522</v>
      </c>
      <c r="BX61" s="28">
        <v>7</v>
      </c>
      <c r="BY61" s="28">
        <v>7</v>
      </c>
      <c r="BZ61" s="28">
        <v>7</v>
      </c>
      <c r="CA61" s="149">
        <f>'3.Diagnóstico_Oportunidades'!N82*Criterios!BX61</f>
        <v>0</v>
      </c>
      <c r="CB61" s="149">
        <f>'3.Diagnóstico_Oportunidades'!N82*Criterios!BY61</f>
        <v>0</v>
      </c>
      <c r="CC61" s="149">
        <f>'3.Diagnóstico_Oportunidades'!N82*Criterios!BZ61</f>
        <v>0</v>
      </c>
      <c r="CF61" s="8" t="s">
        <v>22</v>
      </c>
      <c r="CG61" s="120">
        <f>('3.Diagnóstico_Oportunidades'!$M$22)/(BD62/100)</f>
        <v>0</v>
      </c>
      <c r="CH61" s="28">
        <f t="shared" si="1"/>
        <v>1</v>
      </c>
      <c r="CI61" s="27">
        <f t="shared" si="2"/>
        <v>0</v>
      </c>
      <c r="CJ61" s="28">
        <f t="shared" si="3"/>
        <v>0</v>
      </c>
      <c r="CK61" s="28">
        <f>('3.Diagnóstico_Oportunidades'!$M$22*10000/BQ62)</f>
        <v>0</v>
      </c>
      <c r="CL61" s="28">
        <f t="shared" si="4"/>
        <v>1</v>
      </c>
      <c r="CM61" s="27">
        <f t="shared" si="5"/>
        <v>0</v>
      </c>
      <c r="CN61" s="28">
        <f t="shared" si="6"/>
        <v>0</v>
      </c>
      <c r="CO61" s="28">
        <v>15</v>
      </c>
      <c r="CP61" s="28">
        <v>15</v>
      </c>
      <c r="CQ61" s="28">
        <v>15</v>
      </c>
      <c r="CR61" s="27">
        <f>'3.Diagnóstico_Oportunidades'!N82*Criterios!CO61</f>
        <v>0</v>
      </c>
      <c r="CS61" s="27">
        <f>'3.Diagnóstico_Oportunidades'!N82*Criterios!CP61</f>
        <v>0</v>
      </c>
      <c r="CT61" s="27">
        <f>'3.Diagnóstico_Oportunidades'!N82*Criterios!CQ61</f>
        <v>0</v>
      </c>
      <c r="CW61" s="26">
        <v>1</v>
      </c>
      <c r="CX61" s="22">
        <v>2</v>
      </c>
      <c r="CY61" s="27">
        <v>3</v>
      </c>
      <c r="CZ61" s="27">
        <v>3</v>
      </c>
      <c r="DA61" s="22">
        <v>1</v>
      </c>
      <c r="DB61" s="22">
        <v>1</v>
      </c>
      <c r="DC61" s="27">
        <v>1</v>
      </c>
      <c r="DD61" s="27">
        <v>1</v>
      </c>
      <c r="DE61" s="22">
        <v>1</v>
      </c>
      <c r="DF61" s="26">
        <v>1</v>
      </c>
      <c r="DG61" s="27">
        <v>2</v>
      </c>
      <c r="DH61" s="27">
        <v>2</v>
      </c>
      <c r="DI61" s="22">
        <v>3</v>
      </c>
      <c r="DJ61" s="28">
        <f>('3.Diagnóstico_Oportunidades'!$N82*CW61)</f>
        <v>0</v>
      </c>
      <c r="DK61" s="28">
        <f>('3.Diagnóstico_Oportunidades'!$N82*CX61)</f>
        <v>0</v>
      </c>
      <c r="DL61" s="28">
        <f>('3.Diagnóstico_Oportunidades'!$N82*CY61)</f>
        <v>0</v>
      </c>
      <c r="DM61" s="28">
        <f>('3.Diagnóstico_Oportunidades'!$N82*DA61)</f>
        <v>0</v>
      </c>
      <c r="DN61" s="28">
        <f>('3.Diagnóstico_Oportunidades'!$N82*DC61)</f>
        <v>0</v>
      </c>
      <c r="DO61" s="28">
        <f>('3.Diagnóstico_Oportunidades'!$N82*DE61)</f>
        <v>0</v>
      </c>
      <c r="DP61" s="28">
        <f>('3.Diagnóstico_Oportunidades'!$N82*DF61)</f>
        <v>0</v>
      </c>
      <c r="DQ61" s="28">
        <f>('3.Diagnóstico_Oportunidades'!$N82*DG61)</f>
        <v>0</v>
      </c>
      <c r="DR61" s="28">
        <f>('3.Diagnóstico_Oportunidades'!$N82*DI61)</f>
        <v>0</v>
      </c>
      <c r="DS61" s="28">
        <f>('3.Diagnóstico_Oportunidades'!$N82*1)</f>
        <v>0</v>
      </c>
      <c r="DT61" s="28">
        <f>('3.Diagnóstico_Oportunidades'!$N82*2)</f>
        <v>0</v>
      </c>
      <c r="DU61" s="28">
        <f>('3.Diagnóstico_Oportunidades'!$N82*3)</f>
        <v>0</v>
      </c>
      <c r="DV61" s="28">
        <f>('3.Diagnóstico_Oportunidades'!$N82*DW61)</f>
        <v>0</v>
      </c>
      <c r="DW61" s="28">
        <f>('3.Diagnóstico_Oportunidades'!$N82*DX61)</f>
        <v>0</v>
      </c>
      <c r="DX61" s="28">
        <f>('3.Diagnóstico_Oportunidades'!$N82*DZ61)</f>
        <v>0</v>
      </c>
      <c r="DY61" s="28">
        <f>('3.Diagnóstico_Oportunidades'!$N82*DB61)</f>
        <v>0</v>
      </c>
      <c r="DZ61" s="28">
        <f>('3.Diagnóstico_Oportunidades'!$N82*DD61)</f>
        <v>0</v>
      </c>
      <c r="EA61" s="28">
        <f>('3.Diagnóstico_Oportunidades'!$N82*DE61)</f>
        <v>0</v>
      </c>
      <c r="EB61" s="28">
        <f>('3.Diagnóstico_Oportunidades'!$N82*DF61)</f>
        <v>0</v>
      </c>
      <c r="EC61" s="28">
        <f>('3.Diagnóstico_Oportunidades'!$N82*DH61)</f>
        <v>0</v>
      </c>
      <c r="ED61" s="28">
        <f>('3.Diagnóstico_Oportunidades'!$N82*DI61)</f>
        <v>0</v>
      </c>
      <c r="EE61" s="28">
        <f>('3.Diagnóstico_Oportunidades'!$N82*1)</f>
        <v>0</v>
      </c>
      <c r="EF61" s="28">
        <f>('3.Diagnóstico_Oportunidades'!$N82*2)</f>
        <v>0</v>
      </c>
      <c r="EG61" s="28">
        <f>('3.Diagnóstico_Oportunidades'!$N82*3)</f>
        <v>0</v>
      </c>
    </row>
    <row r="62" spans="1:137">
      <c r="A62" s="8" t="s">
        <v>22</v>
      </c>
      <c r="B62" s="98">
        <v>1</v>
      </c>
      <c r="C62" s="99">
        <v>3</v>
      </c>
      <c r="D62" s="98">
        <v>1</v>
      </c>
      <c r="E62" s="98">
        <v>3</v>
      </c>
      <c r="F62" s="98">
        <v>1</v>
      </c>
      <c r="G62" s="8" t="s">
        <v>22</v>
      </c>
      <c r="H62" s="27">
        <v>1</v>
      </c>
      <c r="I62" s="27">
        <v>1</v>
      </c>
      <c r="J62" s="27">
        <v>1</v>
      </c>
      <c r="K62" s="27">
        <v>1</v>
      </c>
      <c r="L62">
        <v>1</v>
      </c>
      <c r="M62" s="8" t="s">
        <v>22</v>
      </c>
      <c r="N62" s="27">
        <f t="shared" si="8"/>
        <v>1</v>
      </c>
      <c r="O62" s="27" t="s">
        <v>1065</v>
      </c>
      <c r="P62" s="140">
        <v>1</v>
      </c>
      <c r="Q62" s="27" t="s">
        <v>1065</v>
      </c>
      <c r="R62" s="8" t="s">
        <v>22</v>
      </c>
      <c r="S62">
        <v>1</v>
      </c>
      <c r="T62">
        <v>1</v>
      </c>
      <c r="U62">
        <v>1</v>
      </c>
      <c r="V62">
        <v>1</v>
      </c>
      <c r="W62">
        <v>1</v>
      </c>
      <c r="X62">
        <v>1</v>
      </c>
      <c r="Y62">
        <v>1</v>
      </c>
      <c r="Z62">
        <v>1</v>
      </c>
      <c r="AA62">
        <v>1</v>
      </c>
      <c r="AB62">
        <v>1</v>
      </c>
      <c r="AC62">
        <v>1</v>
      </c>
      <c r="AD62">
        <v>1</v>
      </c>
      <c r="AE62" s="8" t="s">
        <v>22</v>
      </c>
      <c r="AF62">
        <v>1</v>
      </c>
      <c r="AG62" s="21">
        <v>2</v>
      </c>
      <c r="AH62">
        <v>1</v>
      </c>
      <c r="AI62">
        <v>2</v>
      </c>
      <c r="AJ62">
        <v>1</v>
      </c>
      <c r="AK62">
        <v>3</v>
      </c>
      <c r="AL62">
        <v>3</v>
      </c>
      <c r="AM62" s="27">
        <v>2</v>
      </c>
      <c r="AN62">
        <v>1</v>
      </c>
      <c r="AO62" s="27" t="s">
        <v>1065</v>
      </c>
      <c r="AP62">
        <v>3</v>
      </c>
      <c r="AQ62">
        <v>1</v>
      </c>
      <c r="AR62">
        <v>1</v>
      </c>
      <c r="AS62" s="8" t="s">
        <v>22</v>
      </c>
      <c r="AT62" s="27" t="s">
        <v>1065</v>
      </c>
      <c r="AU62" s="27" t="s">
        <v>1065</v>
      </c>
      <c r="AV62" s="27" t="s">
        <v>1065</v>
      </c>
      <c r="AW62" s="27" t="s">
        <v>1065</v>
      </c>
      <c r="AX62" s="27" t="s">
        <v>1065</v>
      </c>
      <c r="AY62" s="27" t="s">
        <v>1065</v>
      </c>
      <c r="AZ62" s="27" t="s">
        <v>1065</v>
      </c>
      <c r="BA62" s="27" t="s">
        <v>1065</v>
      </c>
      <c r="BB62" s="27" t="s">
        <v>1065</v>
      </c>
      <c r="BC62" s="8" t="s">
        <v>22</v>
      </c>
      <c r="BD62" s="14">
        <v>1076</v>
      </c>
      <c r="BE62" s="14">
        <f>((SUM('3.Diagnóstico_Oportunidades'!$M$9:$N$11))*10000)/BD62</f>
        <v>0</v>
      </c>
      <c r="BF62" s="14"/>
      <c r="BQ62" s="28">
        <v>636263.43000000005</v>
      </c>
      <c r="BR62" s="8">
        <f>(SUM('3.Diagnóstico_Oportunidades'!$M$21:$N$22)*10000)/BQ62</f>
        <v>0</v>
      </c>
      <c r="BS62" s="28">
        <f t="shared" si="9"/>
        <v>1</v>
      </c>
      <c r="BT62" s="27">
        <f t="shared" si="10"/>
        <v>0</v>
      </c>
      <c r="BU62" s="28">
        <f>IF('3.Diagnóstico_Oportunidades'!BR62=0, 0,SUM(BS62:BT62))</f>
        <v>0</v>
      </c>
      <c r="BW62" s="124" t="s">
        <v>1102</v>
      </c>
      <c r="BX62" s="28">
        <v>4</v>
      </c>
      <c r="BY62" s="28">
        <v>4</v>
      </c>
      <c r="BZ62" s="28">
        <v>4</v>
      </c>
      <c r="CA62" s="149">
        <f>'3.Diagnóstico_Oportunidades'!N83*Criterios!BX62</f>
        <v>0</v>
      </c>
      <c r="CB62" s="149">
        <f>'3.Diagnóstico_Oportunidades'!N83*Criterios!BY62</f>
        <v>0</v>
      </c>
      <c r="CC62" s="149">
        <f>'3.Diagnóstico_Oportunidades'!N83*Criterios!BZ62</f>
        <v>0</v>
      </c>
      <c r="CF62" s="8" t="s">
        <v>131</v>
      </c>
      <c r="CG62" s="120">
        <f>('3.Diagnóstico_Oportunidades'!$M$22)/(BD63/100)</f>
        <v>0</v>
      </c>
      <c r="CH62" s="28">
        <f t="shared" si="1"/>
        <v>1</v>
      </c>
      <c r="CI62" s="27">
        <f t="shared" si="2"/>
        <v>0</v>
      </c>
      <c r="CJ62" s="28">
        <f t="shared" si="3"/>
        <v>0</v>
      </c>
      <c r="CK62" s="28">
        <f>('3.Diagnóstico_Oportunidades'!$M$22*10000/BQ63)</f>
        <v>0</v>
      </c>
      <c r="CL62" s="28">
        <f t="shared" si="4"/>
        <v>1</v>
      </c>
      <c r="CM62" s="27">
        <f t="shared" si="5"/>
        <v>0</v>
      </c>
      <c r="CN62" s="28">
        <f t="shared" si="6"/>
        <v>0</v>
      </c>
      <c r="CO62" s="28">
        <v>13</v>
      </c>
      <c r="CP62" s="28">
        <v>13</v>
      </c>
      <c r="CQ62" s="28">
        <v>13</v>
      </c>
      <c r="CR62" s="27">
        <f>'3.Diagnóstico_Oportunidades'!N83*Criterios!CO62</f>
        <v>0</v>
      </c>
      <c r="CS62" s="27">
        <f>'3.Diagnóstico_Oportunidades'!N83*Criterios!CP62</f>
        <v>0</v>
      </c>
      <c r="CT62" s="27">
        <f>'3.Diagnóstico_Oportunidades'!N83*Criterios!CQ62</f>
        <v>0</v>
      </c>
      <c r="CW62" s="26">
        <v>1</v>
      </c>
      <c r="CX62" s="24">
        <v>1</v>
      </c>
      <c r="CY62" s="27">
        <v>2</v>
      </c>
      <c r="CZ62" s="27">
        <v>2</v>
      </c>
      <c r="DA62" s="27">
        <v>2</v>
      </c>
      <c r="DB62" s="27">
        <v>2</v>
      </c>
      <c r="DC62" s="27">
        <v>2</v>
      </c>
      <c r="DD62" s="27">
        <v>2</v>
      </c>
      <c r="DE62" s="22">
        <v>1</v>
      </c>
      <c r="DF62" s="26">
        <v>1</v>
      </c>
      <c r="DG62" s="27">
        <v>1</v>
      </c>
      <c r="DH62" s="27">
        <v>1</v>
      </c>
      <c r="DI62" s="27">
        <v>2</v>
      </c>
      <c r="DJ62" s="28">
        <f>('3.Diagnóstico_Oportunidades'!$N83*CW62)</f>
        <v>0</v>
      </c>
      <c r="DK62" s="28">
        <f>('3.Diagnóstico_Oportunidades'!$N83*CX62)</f>
        <v>0</v>
      </c>
      <c r="DL62" s="28">
        <f>('3.Diagnóstico_Oportunidades'!$N83*CY62)</f>
        <v>0</v>
      </c>
      <c r="DM62" s="28">
        <f>('3.Diagnóstico_Oportunidades'!$N83*DA62)</f>
        <v>0</v>
      </c>
      <c r="DN62" s="28">
        <f>('3.Diagnóstico_Oportunidades'!$N83*DC62)</f>
        <v>0</v>
      </c>
      <c r="DO62" s="28">
        <f>('3.Diagnóstico_Oportunidades'!$N83*DE62)</f>
        <v>0</v>
      </c>
      <c r="DP62" s="28">
        <f>('3.Diagnóstico_Oportunidades'!$N83*DF62)</f>
        <v>0</v>
      </c>
      <c r="DQ62" s="28">
        <f>('3.Diagnóstico_Oportunidades'!$N83*DG62)</f>
        <v>0</v>
      </c>
      <c r="DR62" s="28">
        <f>('3.Diagnóstico_Oportunidades'!$N83*DI62)</f>
        <v>0</v>
      </c>
      <c r="DS62" s="28">
        <f>('3.Diagnóstico_Oportunidades'!$N83*1)</f>
        <v>0</v>
      </c>
      <c r="DT62" s="28">
        <f>('3.Diagnóstico_Oportunidades'!$N83*2)</f>
        <v>0</v>
      </c>
      <c r="DU62" s="28">
        <f>('3.Diagnóstico_Oportunidades'!$N83*3)</f>
        <v>0</v>
      </c>
      <c r="DV62" s="28">
        <f>('3.Diagnóstico_Oportunidades'!$N83*DW62)</f>
        <v>0</v>
      </c>
      <c r="DW62" s="28">
        <f>('3.Diagnóstico_Oportunidades'!$N83*DX62)</f>
        <v>0</v>
      </c>
      <c r="DX62" s="28">
        <f>('3.Diagnóstico_Oportunidades'!$N83*DZ62)</f>
        <v>0</v>
      </c>
      <c r="DY62" s="28">
        <f>('3.Diagnóstico_Oportunidades'!$N83*DB62)</f>
        <v>0</v>
      </c>
      <c r="DZ62" s="28">
        <f>('3.Diagnóstico_Oportunidades'!$N83*DD62)</f>
        <v>0</v>
      </c>
      <c r="EA62" s="28">
        <f>('3.Diagnóstico_Oportunidades'!$N83*DE62)</f>
        <v>0</v>
      </c>
      <c r="EB62" s="28">
        <f>('3.Diagnóstico_Oportunidades'!$N83*DF62)</f>
        <v>0</v>
      </c>
      <c r="EC62" s="28">
        <f>('3.Diagnóstico_Oportunidades'!$N83*DH62)</f>
        <v>0</v>
      </c>
      <c r="ED62" s="28">
        <f>('3.Diagnóstico_Oportunidades'!$N83*DI62)</f>
        <v>0</v>
      </c>
      <c r="EE62" s="28">
        <f>('3.Diagnóstico_Oportunidades'!$N83*1)</f>
        <v>0</v>
      </c>
      <c r="EF62" s="28">
        <f>('3.Diagnóstico_Oportunidades'!$N83*2)</f>
        <v>0</v>
      </c>
      <c r="EG62" s="28">
        <f>('3.Diagnóstico_Oportunidades'!$N83*3)</f>
        <v>0</v>
      </c>
    </row>
    <row r="63" spans="1:137">
      <c r="A63" s="8" t="s">
        <v>131</v>
      </c>
      <c r="B63" s="98">
        <v>2</v>
      </c>
      <c r="C63" s="99">
        <v>3</v>
      </c>
      <c r="D63" s="98">
        <v>2</v>
      </c>
      <c r="E63" s="98">
        <v>3</v>
      </c>
      <c r="F63" s="98">
        <v>3</v>
      </c>
      <c r="G63" s="8" t="s">
        <v>131</v>
      </c>
      <c r="H63" s="27">
        <v>1</v>
      </c>
      <c r="I63" s="27">
        <v>1</v>
      </c>
      <c r="J63" s="27">
        <v>1</v>
      </c>
      <c r="K63" s="27">
        <v>1</v>
      </c>
      <c r="L63">
        <v>1</v>
      </c>
      <c r="M63" s="8" t="s">
        <v>131</v>
      </c>
      <c r="N63" s="27">
        <f t="shared" si="8"/>
        <v>1</v>
      </c>
      <c r="O63" s="27" t="s">
        <v>1065</v>
      </c>
      <c r="P63" s="140">
        <v>1</v>
      </c>
      <c r="Q63" s="27" t="s">
        <v>1065</v>
      </c>
      <c r="R63" s="8" t="s">
        <v>131</v>
      </c>
      <c r="S63">
        <v>1</v>
      </c>
      <c r="T63">
        <v>1</v>
      </c>
      <c r="U63">
        <v>1</v>
      </c>
      <c r="V63">
        <v>1</v>
      </c>
      <c r="W63">
        <v>1</v>
      </c>
      <c r="X63">
        <v>1</v>
      </c>
      <c r="Y63">
        <v>1</v>
      </c>
      <c r="Z63">
        <v>1</v>
      </c>
      <c r="AA63">
        <v>1</v>
      </c>
      <c r="AB63">
        <v>1</v>
      </c>
      <c r="AC63">
        <v>1</v>
      </c>
      <c r="AD63">
        <v>1</v>
      </c>
      <c r="AE63" s="8" t="s">
        <v>131</v>
      </c>
      <c r="AF63">
        <v>1</v>
      </c>
      <c r="AG63" s="21">
        <v>2</v>
      </c>
      <c r="AH63">
        <v>3</v>
      </c>
      <c r="AI63">
        <v>3</v>
      </c>
      <c r="AJ63">
        <v>1</v>
      </c>
      <c r="AK63">
        <v>3</v>
      </c>
      <c r="AL63">
        <v>3</v>
      </c>
      <c r="AM63" s="27">
        <v>3</v>
      </c>
      <c r="AN63">
        <v>2</v>
      </c>
      <c r="AO63" s="27" t="s">
        <v>1065</v>
      </c>
      <c r="AP63">
        <v>3</v>
      </c>
      <c r="AQ63">
        <v>2</v>
      </c>
      <c r="AR63">
        <v>3</v>
      </c>
      <c r="AS63" s="8" t="s">
        <v>131</v>
      </c>
      <c r="AT63" s="27" t="s">
        <v>1065</v>
      </c>
      <c r="AU63" s="27" t="s">
        <v>1065</v>
      </c>
      <c r="AV63" s="27" t="s">
        <v>1065</v>
      </c>
      <c r="AW63" s="27" t="s">
        <v>1065</v>
      </c>
      <c r="AX63" s="27" t="s">
        <v>1065</v>
      </c>
      <c r="AY63" s="27" t="s">
        <v>1065</v>
      </c>
      <c r="AZ63" s="27" t="s">
        <v>1065</v>
      </c>
      <c r="BA63" s="27" t="s">
        <v>1065</v>
      </c>
      <c r="BB63" s="27" t="s">
        <v>1065</v>
      </c>
      <c r="BC63" s="8" t="s">
        <v>131</v>
      </c>
      <c r="BD63" s="14">
        <v>144</v>
      </c>
      <c r="BE63" s="14">
        <f>((SUM('3.Diagnóstico_Oportunidades'!$M$9:$N$11))*10000)/BD63</f>
        <v>0</v>
      </c>
      <c r="BF63" s="14"/>
      <c r="BQ63" s="28">
        <v>95442.31</v>
      </c>
      <c r="BR63" s="8">
        <f>(SUM('3.Diagnóstico_Oportunidades'!$M$21:$N$22)*10000)/BQ63</f>
        <v>0</v>
      </c>
      <c r="BS63" s="28">
        <f t="shared" si="9"/>
        <v>1</v>
      </c>
      <c r="BT63" s="27">
        <f t="shared" si="10"/>
        <v>0</v>
      </c>
      <c r="BU63" s="28">
        <f>IF('3.Diagnóstico_Oportunidades'!BR63=0, 0,SUM(BS63:BT63))</f>
        <v>0</v>
      </c>
      <c r="BW63" s="124" t="s">
        <v>1192</v>
      </c>
      <c r="BX63" s="28">
        <v>7</v>
      </c>
      <c r="BY63" s="28">
        <v>7</v>
      </c>
      <c r="BZ63" s="28">
        <v>7</v>
      </c>
      <c r="CA63" s="149">
        <f>'3.Diagnóstico_Oportunidades'!N84*Criterios!BX63</f>
        <v>0</v>
      </c>
      <c r="CB63" s="149">
        <f>'3.Diagnóstico_Oportunidades'!N84*Criterios!BY63</f>
        <v>0</v>
      </c>
      <c r="CC63" s="149">
        <f>'3.Diagnóstico_Oportunidades'!N84*Criterios!BZ63</f>
        <v>0</v>
      </c>
      <c r="CF63" s="8" t="s">
        <v>132</v>
      </c>
      <c r="CG63" s="120">
        <f>('3.Diagnóstico_Oportunidades'!$M$22)/(BD64/100)</f>
        <v>0</v>
      </c>
      <c r="CH63" s="28">
        <f t="shared" si="1"/>
        <v>1</v>
      </c>
      <c r="CI63" s="27">
        <f t="shared" si="2"/>
        <v>0</v>
      </c>
      <c r="CJ63" s="28">
        <f t="shared" si="3"/>
        <v>0</v>
      </c>
      <c r="CK63" s="28">
        <f>('3.Diagnóstico_Oportunidades'!$M$22*10000/BQ64)</f>
        <v>0</v>
      </c>
      <c r="CL63" s="28">
        <f t="shared" si="4"/>
        <v>1</v>
      </c>
      <c r="CM63" s="27">
        <f t="shared" si="5"/>
        <v>0</v>
      </c>
      <c r="CN63" s="28">
        <f t="shared" si="6"/>
        <v>0</v>
      </c>
      <c r="CO63" s="28">
        <v>14</v>
      </c>
      <c r="CP63" s="28">
        <v>14</v>
      </c>
      <c r="CQ63" s="28">
        <v>14</v>
      </c>
      <c r="CR63" s="27">
        <f>'3.Diagnóstico_Oportunidades'!N84*Criterios!CO63</f>
        <v>0</v>
      </c>
      <c r="CS63" s="27">
        <f>'3.Diagnóstico_Oportunidades'!N84*Criterios!CP63</f>
        <v>0</v>
      </c>
      <c r="CT63" s="27">
        <f>'3.Diagnóstico_Oportunidades'!N84*Criterios!CQ63</f>
        <v>0</v>
      </c>
      <c r="CW63" s="26">
        <v>1</v>
      </c>
      <c r="CX63" s="22">
        <v>2</v>
      </c>
      <c r="CY63" s="27">
        <v>2</v>
      </c>
      <c r="CZ63" s="27">
        <v>2</v>
      </c>
      <c r="DA63" s="27">
        <v>1</v>
      </c>
      <c r="DB63" s="27">
        <v>1</v>
      </c>
      <c r="DC63" s="27">
        <v>1</v>
      </c>
      <c r="DD63" s="27">
        <v>1</v>
      </c>
      <c r="DE63" s="22">
        <v>1</v>
      </c>
      <c r="DF63" s="26">
        <v>1</v>
      </c>
      <c r="DG63" s="27">
        <v>2</v>
      </c>
      <c r="DH63" s="27">
        <v>2</v>
      </c>
      <c r="DI63" s="27">
        <v>3</v>
      </c>
      <c r="DJ63" s="28">
        <f>('3.Diagnóstico_Oportunidades'!$N84*CW63)</f>
        <v>0</v>
      </c>
      <c r="DK63" s="28">
        <f>('3.Diagnóstico_Oportunidades'!$N84*CX63)</f>
        <v>0</v>
      </c>
      <c r="DL63" s="28">
        <f>('3.Diagnóstico_Oportunidades'!$N84*CY63)</f>
        <v>0</v>
      </c>
      <c r="DM63" s="28">
        <f>('3.Diagnóstico_Oportunidades'!$N84*DA63)</f>
        <v>0</v>
      </c>
      <c r="DN63" s="28">
        <f>('3.Diagnóstico_Oportunidades'!$N84*DC63)</f>
        <v>0</v>
      </c>
      <c r="DO63" s="28">
        <f>('3.Diagnóstico_Oportunidades'!$N84*DE63)</f>
        <v>0</v>
      </c>
      <c r="DP63" s="28">
        <f>('3.Diagnóstico_Oportunidades'!$N84*DF63)</f>
        <v>0</v>
      </c>
      <c r="DQ63" s="28">
        <f>('3.Diagnóstico_Oportunidades'!$N84*DG63)</f>
        <v>0</v>
      </c>
      <c r="DR63" s="28">
        <f>('3.Diagnóstico_Oportunidades'!$N84*DI63)</f>
        <v>0</v>
      </c>
      <c r="DS63" s="28">
        <f>('3.Diagnóstico_Oportunidades'!$N84*1)</f>
        <v>0</v>
      </c>
      <c r="DT63" s="28">
        <f>('3.Diagnóstico_Oportunidades'!$N84*2)</f>
        <v>0</v>
      </c>
      <c r="DU63" s="28">
        <f>('3.Diagnóstico_Oportunidades'!$N84*3)</f>
        <v>0</v>
      </c>
      <c r="DV63" s="28">
        <f>('3.Diagnóstico_Oportunidades'!$N84*DW63)</f>
        <v>0</v>
      </c>
      <c r="DW63" s="28">
        <f>('3.Diagnóstico_Oportunidades'!$N84*DX63)</f>
        <v>0</v>
      </c>
      <c r="DX63" s="28">
        <f>('3.Diagnóstico_Oportunidades'!$N84*DZ63)</f>
        <v>0</v>
      </c>
      <c r="DY63" s="28">
        <f>('3.Diagnóstico_Oportunidades'!$N84*DB63)</f>
        <v>0</v>
      </c>
      <c r="DZ63" s="28">
        <f>('3.Diagnóstico_Oportunidades'!$N84*DD63)</f>
        <v>0</v>
      </c>
      <c r="EA63" s="28">
        <f>('3.Diagnóstico_Oportunidades'!$N84*DE63)</f>
        <v>0</v>
      </c>
      <c r="EB63" s="28">
        <f>('3.Diagnóstico_Oportunidades'!$N84*DF63)</f>
        <v>0</v>
      </c>
      <c r="EC63" s="28">
        <f>('3.Diagnóstico_Oportunidades'!$N84*DH63)</f>
        <v>0</v>
      </c>
      <c r="ED63" s="28">
        <f>('3.Diagnóstico_Oportunidades'!$N84*DI63)</f>
        <v>0</v>
      </c>
      <c r="EE63" s="28">
        <f>('3.Diagnóstico_Oportunidades'!$N84*1)</f>
        <v>0</v>
      </c>
      <c r="EF63" s="28">
        <f>('3.Diagnóstico_Oportunidades'!$N84*2)</f>
        <v>0</v>
      </c>
      <c r="EG63" s="28">
        <f>('3.Diagnóstico_Oportunidades'!$N84*3)</f>
        <v>0</v>
      </c>
    </row>
    <row r="64" spans="1:137">
      <c r="A64" s="8" t="s">
        <v>132</v>
      </c>
      <c r="B64" s="98">
        <v>3</v>
      </c>
      <c r="C64" s="99">
        <v>3</v>
      </c>
      <c r="D64" s="98">
        <v>3</v>
      </c>
      <c r="E64" s="98">
        <v>3</v>
      </c>
      <c r="F64" s="98">
        <v>3</v>
      </c>
      <c r="G64" s="8" t="s">
        <v>132</v>
      </c>
      <c r="H64" s="27">
        <v>1</v>
      </c>
      <c r="I64" s="27">
        <v>1</v>
      </c>
      <c r="J64" s="27">
        <v>1</v>
      </c>
      <c r="K64" s="27">
        <v>1</v>
      </c>
      <c r="L64">
        <v>1</v>
      </c>
      <c r="M64" s="8" t="s">
        <v>132</v>
      </c>
      <c r="N64" s="27">
        <f t="shared" si="8"/>
        <v>1</v>
      </c>
      <c r="O64" s="27" t="s">
        <v>1065</v>
      </c>
      <c r="P64" s="140">
        <v>1</v>
      </c>
      <c r="Q64" s="27" t="s">
        <v>1065</v>
      </c>
      <c r="R64" s="8" t="s">
        <v>132</v>
      </c>
      <c r="S64">
        <v>1</v>
      </c>
      <c r="T64">
        <v>1</v>
      </c>
      <c r="U64">
        <v>1</v>
      </c>
      <c r="V64">
        <v>1</v>
      </c>
      <c r="W64">
        <v>1</v>
      </c>
      <c r="X64">
        <v>1</v>
      </c>
      <c r="Y64">
        <v>1</v>
      </c>
      <c r="Z64">
        <v>1</v>
      </c>
      <c r="AA64">
        <v>1</v>
      </c>
      <c r="AB64">
        <v>1</v>
      </c>
      <c r="AC64">
        <v>1</v>
      </c>
      <c r="AD64">
        <v>1</v>
      </c>
      <c r="AE64" s="8" t="s">
        <v>132</v>
      </c>
      <c r="AF64">
        <v>1</v>
      </c>
      <c r="AG64" s="21">
        <v>2</v>
      </c>
      <c r="AH64">
        <v>3</v>
      </c>
      <c r="AI64">
        <v>2</v>
      </c>
      <c r="AJ64">
        <v>3</v>
      </c>
      <c r="AK64">
        <v>3</v>
      </c>
      <c r="AL64">
        <v>3</v>
      </c>
      <c r="AM64" s="27">
        <v>2</v>
      </c>
      <c r="AN64">
        <v>1</v>
      </c>
      <c r="AO64" s="27" t="s">
        <v>1065</v>
      </c>
      <c r="AP64">
        <v>3</v>
      </c>
      <c r="AQ64">
        <v>2</v>
      </c>
      <c r="AR64">
        <v>3</v>
      </c>
      <c r="AS64" s="8" t="s">
        <v>132</v>
      </c>
      <c r="AT64" s="27" t="s">
        <v>1065</v>
      </c>
      <c r="AU64" s="27" t="s">
        <v>1065</v>
      </c>
      <c r="AV64" s="27" t="s">
        <v>1065</v>
      </c>
      <c r="AW64" s="27" t="s">
        <v>1065</v>
      </c>
      <c r="AX64" s="27" t="s">
        <v>1065</v>
      </c>
      <c r="AY64" s="27" t="s">
        <v>1065</v>
      </c>
      <c r="AZ64" s="27" t="s">
        <v>1065</v>
      </c>
      <c r="BA64" s="27" t="s">
        <v>1065</v>
      </c>
      <c r="BB64" s="27" t="s">
        <v>1065</v>
      </c>
      <c r="BC64" s="8" t="s">
        <v>132</v>
      </c>
      <c r="BD64" s="14">
        <v>253</v>
      </c>
      <c r="BE64" s="14">
        <f>((SUM('3.Diagnóstico_Oportunidades'!$M$9:$N$11))*10000)/BD64</f>
        <v>0</v>
      </c>
      <c r="BF64" s="14"/>
      <c r="BQ64" s="28">
        <v>179814.78</v>
      </c>
      <c r="BR64" s="8">
        <f>(SUM('3.Diagnóstico_Oportunidades'!$M$21:$N$22)*10000)/BQ64</f>
        <v>0</v>
      </c>
      <c r="BS64" s="28">
        <f t="shared" si="9"/>
        <v>1</v>
      </c>
      <c r="BT64" s="27">
        <f t="shared" si="10"/>
        <v>0</v>
      </c>
      <c r="BU64" s="28">
        <f>IF('3.Diagnóstico_Oportunidades'!BR64=0, 0,SUM(BS64:BT64))</f>
        <v>0</v>
      </c>
      <c r="BW64" s="124" t="s">
        <v>1103</v>
      </c>
      <c r="BX64" s="28">
        <v>7</v>
      </c>
      <c r="BY64" s="28">
        <v>7</v>
      </c>
      <c r="BZ64" s="28">
        <v>7</v>
      </c>
      <c r="CA64" s="149">
        <f>'3.Diagnóstico_Oportunidades'!N85*Criterios!BX64</f>
        <v>0</v>
      </c>
      <c r="CB64" s="149">
        <f>'3.Diagnóstico_Oportunidades'!N85*Criterios!BY64</f>
        <v>0</v>
      </c>
      <c r="CC64" s="149">
        <f>'3.Diagnóstico_Oportunidades'!N85*Criterios!BZ64</f>
        <v>0</v>
      </c>
      <c r="CF64" s="8" t="s">
        <v>23</v>
      </c>
      <c r="CG64" s="120">
        <f>('3.Diagnóstico_Oportunidades'!$M$22)/(BD65/100)</f>
        <v>0</v>
      </c>
      <c r="CH64" s="28">
        <f t="shared" si="1"/>
        <v>1</v>
      </c>
      <c r="CI64" s="27">
        <f t="shared" si="2"/>
        <v>0</v>
      </c>
      <c r="CJ64" s="28">
        <f t="shared" si="3"/>
        <v>0</v>
      </c>
      <c r="CK64" s="28">
        <f>('3.Diagnóstico_Oportunidades'!$M$22*10000/BQ65)</f>
        <v>0</v>
      </c>
      <c r="CL64" s="28">
        <f t="shared" si="4"/>
        <v>1</v>
      </c>
      <c r="CM64" s="27">
        <f t="shared" si="5"/>
        <v>0</v>
      </c>
      <c r="CN64" s="28">
        <f t="shared" si="6"/>
        <v>0</v>
      </c>
      <c r="CO64" s="28">
        <v>14</v>
      </c>
      <c r="CP64" s="28">
        <v>14</v>
      </c>
      <c r="CQ64" s="28">
        <v>14</v>
      </c>
      <c r="CR64" s="27">
        <f>'3.Diagnóstico_Oportunidades'!N85*Criterios!CO64</f>
        <v>0</v>
      </c>
      <c r="CS64" s="27">
        <f>'3.Diagnóstico_Oportunidades'!N85*Criterios!CP64</f>
        <v>0</v>
      </c>
      <c r="CT64" s="27">
        <f>'3.Diagnóstico_Oportunidades'!N85*Criterios!CQ64</f>
        <v>0</v>
      </c>
      <c r="CW64" s="26">
        <v>1</v>
      </c>
      <c r="CX64" s="22">
        <v>2</v>
      </c>
      <c r="CY64" s="27">
        <v>2</v>
      </c>
      <c r="CZ64" s="27">
        <v>2</v>
      </c>
      <c r="DA64" s="27">
        <v>1</v>
      </c>
      <c r="DB64" s="27">
        <v>1</v>
      </c>
      <c r="DC64" s="27">
        <v>1</v>
      </c>
      <c r="DD64" s="27">
        <v>1</v>
      </c>
      <c r="DE64" s="22">
        <v>1</v>
      </c>
      <c r="DF64" s="26">
        <v>1</v>
      </c>
      <c r="DG64" s="27">
        <v>2</v>
      </c>
      <c r="DH64" s="27">
        <v>2</v>
      </c>
      <c r="DI64" s="27">
        <v>3</v>
      </c>
      <c r="DJ64" s="28">
        <f>('3.Diagnóstico_Oportunidades'!$N85*CW64)</f>
        <v>0</v>
      </c>
      <c r="DK64" s="28">
        <f>('3.Diagnóstico_Oportunidades'!$N85*CX64)</f>
        <v>0</v>
      </c>
      <c r="DL64" s="28">
        <f>('3.Diagnóstico_Oportunidades'!$N85*CY64)</f>
        <v>0</v>
      </c>
      <c r="DM64" s="28">
        <f>('3.Diagnóstico_Oportunidades'!$N85*DA64)</f>
        <v>0</v>
      </c>
      <c r="DN64" s="28">
        <f>('3.Diagnóstico_Oportunidades'!$N85*DC64)</f>
        <v>0</v>
      </c>
      <c r="DO64" s="28">
        <f>('3.Diagnóstico_Oportunidades'!$N85*DE64)</f>
        <v>0</v>
      </c>
      <c r="DP64" s="28">
        <f>('3.Diagnóstico_Oportunidades'!$N85*DF64)</f>
        <v>0</v>
      </c>
      <c r="DQ64" s="28">
        <f>('3.Diagnóstico_Oportunidades'!$N85*DG64)</f>
        <v>0</v>
      </c>
      <c r="DR64" s="28">
        <f>('3.Diagnóstico_Oportunidades'!$N85*DI64)</f>
        <v>0</v>
      </c>
      <c r="DS64" s="28">
        <f>('3.Diagnóstico_Oportunidades'!$N85*1)</f>
        <v>0</v>
      </c>
      <c r="DT64" s="28">
        <f>('3.Diagnóstico_Oportunidades'!$N85*2)</f>
        <v>0</v>
      </c>
      <c r="DU64" s="28">
        <f>('3.Diagnóstico_Oportunidades'!$N85*3)</f>
        <v>0</v>
      </c>
      <c r="DV64" s="28">
        <f>('3.Diagnóstico_Oportunidades'!$N85*DW64)</f>
        <v>0</v>
      </c>
      <c r="DW64" s="28">
        <f>('3.Diagnóstico_Oportunidades'!$N85*DX64)</f>
        <v>0</v>
      </c>
      <c r="DX64" s="28">
        <f>('3.Diagnóstico_Oportunidades'!$N85*DZ64)</f>
        <v>0</v>
      </c>
      <c r="DY64" s="28">
        <f>('3.Diagnóstico_Oportunidades'!$N85*DB64)</f>
        <v>0</v>
      </c>
      <c r="DZ64" s="28">
        <f>('3.Diagnóstico_Oportunidades'!$N85*DD64)</f>
        <v>0</v>
      </c>
      <c r="EA64" s="28">
        <f>('3.Diagnóstico_Oportunidades'!$N85*DE64)</f>
        <v>0</v>
      </c>
      <c r="EB64" s="28">
        <f>('3.Diagnóstico_Oportunidades'!$N85*DF64)</f>
        <v>0</v>
      </c>
      <c r="EC64" s="28">
        <f>('3.Diagnóstico_Oportunidades'!$N85*DH64)</f>
        <v>0</v>
      </c>
      <c r="ED64" s="28">
        <f>('3.Diagnóstico_Oportunidades'!$N85*DI64)</f>
        <v>0</v>
      </c>
      <c r="EE64" s="28">
        <f>('3.Diagnóstico_Oportunidades'!$N85*1)</f>
        <v>0</v>
      </c>
      <c r="EF64" s="28">
        <f>('3.Diagnóstico_Oportunidades'!$N85*2)</f>
        <v>0</v>
      </c>
      <c r="EG64" s="28">
        <f>('3.Diagnóstico_Oportunidades'!$N85*3)</f>
        <v>0</v>
      </c>
    </row>
    <row r="65" spans="1:137">
      <c r="A65" s="8" t="s">
        <v>23</v>
      </c>
      <c r="B65" s="98">
        <v>2</v>
      </c>
      <c r="C65" s="99">
        <v>3</v>
      </c>
      <c r="D65" s="98">
        <v>2</v>
      </c>
      <c r="E65" s="98">
        <v>2</v>
      </c>
      <c r="F65" s="98">
        <v>2</v>
      </c>
      <c r="G65" s="8" t="s">
        <v>23</v>
      </c>
      <c r="H65" s="27">
        <v>2</v>
      </c>
      <c r="I65" s="27">
        <v>3</v>
      </c>
      <c r="J65" s="27">
        <v>2</v>
      </c>
      <c r="K65" s="27">
        <v>2</v>
      </c>
      <c r="L65">
        <v>2</v>
      </c>
      <c r="M65" s="8" t="s">
        <v>23</v>
      </c>
      <c r="N65" s="27">
        <f t="shared" si="8"/>
        <v>2</v>
      </c>
      <c r="O65" s="27" t="s">
        <v>1065</v>
      </c>
      <c r="P65" s="140">
        <v>2</v>
      </c>
      <c r="Q65" s="27" t="s">
        <v>1065</v>
      </c>
      <c r="R65" s="8" t="s">
        <v>23</v>
      </c>
      <c r="S65">
        <v>2</v>
      </c>
      <c r="T65">
        <v>2</v>
      </c>
      <c r="U65">
        <v>2</v>
      </c>
      <c r="V65">
        <v>2</v>
      </c>
      <c r="W65">
        <v>2</v>
      </c>
      <c r="X65">
        <v>2</v>
      </c>
      <c r="Y65">
        <v>2</v>
      </c>
      <c r="Z65">
        <v>2</v>
      </c>
      <c r="AA65">
        <v>2</v>
      </c>
      <c r="AB65">
        <v>2</v>
      </c>
      <c r="AC65">
        <v>2</v>
      </c>
      <c r="AD65">
        <v>2</v>
      </c>
      <c r="AE65" s="8" t="s">
        <v>23</v>
      </c>
      <c r="AF65">
        <v>1</v>
      </c>
      <c r="AG65" s="21">
        <v>1</v>
      </c>
      <c r="AH65">
        <v>2</v>
      </c>
      <c r="AI65">
        <v>1</v>
      </c>
      <c r="AJ65">
        <v>3</v>
      </c>
      <c r="AK65">
        <v>2</v>
      </c>
      <c r="AL65">
        <v>3</v>
      </c>
      <c r="AM65" s="27">
        <v>1</v>
      </c>
      <c r="AN65">
        <v>1</v>
      </c>
      <c r="AO65" s="27" t="s">
        <v>1065</v>
      </c>
      <c r="AP65">
        <v>3</v>
      </c>
      <c r="AQ65">
        <v>2</v>
      </c>
      <c r="AR65">
        <v>3</v>
      </c>
      <c r="AS65" s="8" t="s">
        <v>23</v>
      </c>
      <c r="AT65" s="27" t="s">
        <v>1065</v>
      </c>
      <c r="AU65" s="27" t="s">
        <v>1065</v>
      </c>
      <c r="AV65" s="27" t="s">
        <v>1065</v>
      </c>
      <c r="AW65" s="27" t="s">
        <v>1065</v>
      </c>
      <c r="AX65" s="27" t="s">
        <v>1065</v>
      </c>
      <c r="AY65" s="27" t="s">
        <v>1065</v>
      </c>
      <c r="AZ65" s="27" t="s">
        <v>1065</v>
      </c>
      <c r="BA65" s="27" t="s">
        <v>1065</v>
      </c>
      <c r="BB65" s="27" t="s">
        <v>1065</v>
      </c>
      <c r="BC65" s="8" t="s">
        <v>23</v>
      </c>
      <c r="BD65" s="14">
        <v>7271</v>
      </c>
      <c r="BE65" s="14">
        <f>((SUM('3.Diagnóstico_Oportunidades'!$M$9:$N$11))*10000)/BD65</f>
        <v>0</v>
      </c>
      <c r="BF65" s="14"/>
      <c r="BQ65" s="28">
        <v>1562404.43</v>
      </c>
      <c r="BR65" s="8">
        <f>(SUM('3.Diagnóstico_Oportunidades'!$M$21:$N$22)*10000)/BQ65</f>
        <v>0</v>
      </c>
      <c r="BS65" s="28">
        <f t="shared" si="9"/>
        <v>1</v>
      </c>
      <c r="BT65" s="27">
        <f t="shared" si="10"/>
        <v>0</v>
      </c>
      <c r="BU65" s="28">
        <f>IF('3.Diagnóstico_Oportunidades'!BR65=0, 0,SUM(BS65:BT65))</f>
        <v>0</v>
      </c>
      <c r="BW65" s="124" t="s">
        <v>1172</v>
      </c>
      <c r="BX65" s="28">
        <v>7</v>
      </c>
      <c r="BY65" s="28">
        <v>7</v>
      </c>
      <c r="BZ65" s="28">
        <v>7</v>
      </c>
      <c r="CA65" s="149">
        <f>'3.Diagnóstico_Oportunidades'!N86*Criterios!BX65</f>
        <v>0</v>
      </c>
      <c r="CB65" s="149">
        <f>'3.Diagnóstico_Oportunidades'!N86*Criterios!BY65</f>
        <v>0</v>
      </c>
      <c r="CC65" s="149">
        <f>'3.Diagnóstico_Oportunidades'!N86*Criterios!BZ65</f>
        <v>0</v>
      </c>
      <c r="CF65" s="8" t="s">
        <v>204</v>
      </c>
      <c r="CG65" s="120">
        <f>('3.Diagnóstico_Oportunidades'!$M$22)/(BD66/100)</f>
        <v>0</v>
      </c>
      <c r="CH65" s="28">
        <f t="shared" si="1"/>
        <v>1</v>
      </c>
      <c r="CI65" s="27">
        <f t="shared" si="2"/>
        <v>0</v>
      </c>
      <c r="CJ65" s="28">
        <f t="shared" si="3"/>
        <v>0</v>
      </c>
      <c r="CK65" s="28">
        <f>('3.Diagnóstico_Oportunidades'!$M$22*10000/BQ66)</f>
        <v>0</v>
      </c>
      <c r="CL65" s="28">
        <f t="shared" si="4"/>
        <v>1</v>
      </c>
      <c r="CM65" s="27">
        <f t="shared" si="5"/>
        <v>0</v>
      </c>
      <c r="CN65" s="28">
        <f t="shared" si="6"/>
        <v>0</v>
      </c>
      <c r="CO65" s="28">
        <v>21</v>
      </c>
      <c r="CP65" s="28">
        <v>19</v>
      </c>
      <c r="CQ65" s="28">
        <v>21</v>
      </c>
      <c r="CR65" s="27">
        <f>'3.Diagnóstico_Oportunidades'!N86*Criterios!CO65</f>
        <v>0</v>
      </c>
      <c r="CS65" s="27">
        <f>'3.Diagnóstico_Oportunidades'!N86*Criterios!CP65</f>
        <v>0</v>
      </c>
      <c r="CT65" s="27">
        <f>'3.Diagnóstico_Oportunidades'!N86*Criterios!CQ65</f>
        <v>0</v>
      </c>
      <c r="CW65" s="25">
        <v>3</v>
      </c>
      <c r="CX65" s="25">
        <v>3</v>
      </c>
      <c r="CY65" s="27">
        <v>2</v>
      </c>
      <c r="CZ65" s="22">
        <v>1</v>
      </c>
      <c r="DA65" s="27">
        <v>2</v>
      </c>
      <c r="DB65" s="22">
        <v>1</v>
      </c>
      <c r="DC65" s="27">
        <v>2</v>
      </c>
      <c r="DD65" s="22">
        <v>2</v>
      </c>
      <c r="DE65" s="22">
        <v>2</v>
      </c>
      <c r="DF65" s="25">
        <v>3</v>
      </c>
      <c r="DG65" s="27">
        <v>3</v>
      </c>
      <c r="DH65" s="22">
        <v>3</v>
      </c>
      <c r="DI65" s="22">
        <v>1</v>
      </c>
      <c r="DJ65" s="28">
        <f>('3.Diagnóstico_Oportunidades'!$N86*CW65)</f>
        <v>0</v>
      </c>
      <c r="DK65" s="28">
        <f>('3.Diagnóstico_Oportunidades'!$N86*CX65)</f>
        <v>0</v>
      </c>
      <c r="DL65" s="28">
        <f>('3.Diagnóstico_Oportunidades'!$N86*CY65)</f>
        <v>0</v>
      </c>
      <c r="DM65" s="28">
        <f>('3.Diagnóstico_Oportunidades'!$N86*DA65)</f>
        <v>0</v>
      </c>
      <c r="DN65" s="28">
        <f>('3.Diagnóstico_Oportunidades'!$N86*DC65)</f>
        <v>0</v>
      </c>
      <c r="DO65" s="28">
        <f>('3.Diagnóstico_Oportunidades'!$N86*DE65)</f>
        <v>0</v>
      </c>
      <c r="DP65" s="28">
        <f>('3.Diagnóstico_Oportunidades'!$N86*DF65)</f>
        <v>0</v>
      </c>
      <c r="DQ65" s="28">
        <f>('3.Diagnóstico_Oportunidades'!$N86*DG65)</f>
        <v>0</v>
      </c>
      <c r="DR65" s="28">
        <f>('3.Diagnóstico_Oportunidades'!$N86*DI65)</f>
        <v>0</v>
      </c>
      <c r="DS65" s="28">
        <f>('3.Diagnóstico_Oportunidades'!$N86*1)</f>
        <v>0</v>
      </c>
      <c r="DT65" s="28">
        <f>('3.Diagnóstico_Oportunidades'!$N86*2)</f>
        <v>0</v>
      </c>
      <c r="DU65" s="28">
        <f>('3.Diagnóstico_Oportunidades'!$N86*3)</f>
        <v>0</v>
      </c>
      <c r="DV65" s="28">
        <f>('3.Diagnóstico_Oportunidades'!$N86*DW65)</f>
        <v>0</v>
      </c>
      <c r="DW65" s="28">
        <f>('3.Diagnóstico_Oportunidades'!$N86*DX65)</f>
        <v>0</v>
      </c>
      <c r="DX65" s="28">
        <f>('3.Diagnóstico_Oportunidades'!$N86*DZ65)</f>
        <v>0</v>
      </c>
      <c r="DY65" s="28">
        <f>('3.Diagnóstico_Oportunidades'!$N86*DB65)</f>
        <v>0</v>
      </c>
      <c r="DZ65" s="28">
        <f>('3.Diagnóstico_Oportunidades'!$N86*DD65)</f>
        <v>0</v>
      </c>
      <c r="EA65" s="28">
        <f>('3.Diagnóstico_Oportunidades'!$N86*DE65)</f>
        <v>0</v>
      </c>
      <c r="EB65" s="28">
        <f>('3.Diagnóstico_Oportunidades'!$N86*DF65)</f>
        <v>0</v>
      </c>
      <c r="EC65" s="28">
        <f>('3.Diagnóstico_Oportunidades'!$N86*DH65)</f>
        <v>0</v>
      </c>
      <c r="ED65" s="28">
        <f>('3.Diagnóstico_Oportunidades'!$N86*DI65)</f>
        <v>0</v>
      </c>
      <c r="EE65" s="28">
        <f>('3.Diagnóstico_Oportunidades'!$N86*1)</f>
        <v>0</v>
      </c>
      <c r="EF65" s="28">
        <f>('3.Diagnóstico_Oportunidades'!$N86*2)</f>
        <v>0</v>
      </c>
      <c r="EG65" s="28">
        <f>('3.Diagnóstico_Oportunidades'!$N86*3)</f>
        <v>0</v>
      </c>
    </row>
    <row r="66" spans="1:137">
      <c r="A66" s="8" t="s">
        <v>204</v>
      </c>
      <c r="B66" s="98">
        <v>1</v>
      </c>
      <c r="C66" s="99">
        <v>3</v>
      </c>
      <c r="D66" s="98">
        <v>1</v>
      </c>
      <c r="E66" s="98">
        <v>1</v>
      </c>
      <c r="F66" s="98">
        <v>1</v>
      </c>
      <c r="G66" s="8" t="s">
        <v>204</v>
      </c>
      <c r="H66" s="27">
        <v>1</v>
      </c>
      <c r="I66" s="27">
        <v>3</v>
      </c>
      <c r="J66" s="27">
        <v>3</v>
      </c>
      <c r="K66" s="27">
        <v>2</v>
      </c>
      <c r="L66">
        <v>2</v>
      </c>
      <c r="M66" s="8" t="s">
        <v>204</v>
      </c>
      <c r="N66" s="27">
        <f t="shared" si="8"/>
        <v>2</v>
      </c>
      <c r="O66" s="27" t="s">
        <v>1065</v>
      </c>
      <c r="P66" s="140">
        <v>2</v>
      </c>
      <c r="Q66" s="27" t="s">
        <v>1065</v>
      </c>
      <c r="R66" s="8" t="s">
        <v>204</v>
      </c>
      <c r="S66">
        <v>1</v>
      </c>
      <c r="T66">
        <v>1</v>
      </c>
      <c r="U66">
        <v>1</v>
      </c>
      <c r="V66">
        <v>1</v>
      </c>
      <c r="W66">
        <v>2</v>
      </c>
      <c r="X66">
        <v>1</v>
      </c>
      <c r="Y66">
        <v>2</v>
      </c>
      <c r="Z66">
        <v>2</v>
      </c>
      <c r="AA66">
        <v>1</v>
      </c>
      <c r="AB66">
        <v>2</v>
      </c>
      <c r="AC66">
        <v>1</v>
      </c>
      <c r="AD66">
        <v>2</v>
      </c>
      <c r="AE66" s="8" t="s">
        <v>204</v>
      </c>
      <c r="AF66">
        <v>3</v>
      </c>
      <c r="AG66" s="21">
        <v>1</v>
      </c>
      <c r="AH66">
        <v>1</v>
      </c>
      <c r="AI66">
        <v>1</v>
      </c>
      <c r="AJ66">
        <v>1</v>
      </c>
      <c r="AK66">
        <v>2</v>
      </c>
      <c r="AL66">
        <v>1</v>
      </c>
      <c r="AM66" s="27">
        <v>1</v>
      </c>
      <c r="AN66">
        <v>1</v>
      </c>
      <c r="AO66" s="27" t="s">
        <v>1065</v>
      </c>
      <c r="AP66">
        <v>1</v>
      </c>
      <c r="AQ66">
        <v>1</v>
      </c>
      <c r="AR66">
        <v>1</v>
      </c>
      <c r="AS66" s="8" t="s">
        <v>204</v>
      </c>
      <c r="AT66" s="27" t="s">
        <v>1065</v>
      </c>
      <c r="AU66" s="27" t="s">
        <v>1065</v>
      </c>
      <c r="AV66" s="27" t="s">
        <v>1065</v>
      </c>
      <c r="AW66" s="27" t="s">
        <v>1065</v>
      </c>
      <c r="AX66" s="27" t="s">
        <v>1065</v>
      </c>
      <c r="AY66" s="27" t="s">
        <v>1065</v>
      </c>
      <c r="AZ66" s="27" t="s">
        <v>1065</v>
      </c>
      <c r="BA66" s="27" t="s">
        <v>1065</v>
      </c>
      <c r="BB66" s="27" t="s">
        <v>1065</v>
      </c>
      <c r="BC66" s="8" t="s">
        <v>204</v>
      </c>
      <c r="BD66" s="14">
        <v>465</v>
      </c>
      <c r="BE66" s="14">
        <f>((SUM('3.Diagnóstico_Oportunidades'!$M$9:$N$11))*10000)/BD66</f>
        <v>0</v>
      </c>
      <c r="BF66" s="14"/>
      <c r="BQ66" s="28">
        <v>1024102.09</v>
      </c>
      <c r="BR66" s="8">
        <f>(SUM('3.Diagnóstico_Oportunidades'!$M$21:$N$22)*10000)/BQ66</f>
        <v>0</v>
      </c>
      <c r="BS66" s="28">
        <f t="shared" si="9"/>
        <v>1</v>
      </c>
      <c r="BT66" s="27">
        <f t="shared" si="10"/>
        <v>0</v>
      </c>
      <c r="BU66" s="28">
        <f>IF('3.Diagnóstico_Oportunidades'!BR66=0, 0,SUM(BS66:BT66))</f>
        <v>0</v>
      </c>
      <c r="BW66" s="124" t="s">
        <v>244</v>
      </c>
      <c r="BX66" s="28">
        <v>6</v>
      </c>
      <c r="BY66" s="28">
        <v>6</v>
      </c>
      <c r="BZ66" s="28">
        <v>6</v>
      </c>
      <c r="CA66" s="149">
        <f>'3.Diagnóstico_Oportunidades'!N87*Criterios!BX66</f>
        <v>0</v>
      </c>
      <c r="CB66" s="149">
        <f>'3.Diagnóstico_Oportunidades'!N87*Criterios!BY66</f>
        <v>0</v>
      </c>
      <c r="CC66" s="149">
        <f>'3.Diagnóstico_Oportunidades'!N87*Criterios!BZ66</f>
        <v>0</v>
      </c>
      <c r="CF66" s="8" t="s">
        <v>133</v>
      </c>
      <c r="CG66" s="120">
        <f>('3.Diagnóstico_Oportunidades'!$M$22)/(BD67/100)</f>
        <v>0</v>
      </c>
      <c r="CH66" s="28">
        <f t="shared" si="1"/>
        <v>1</v>
      </c>
      <c r="CI66" s="27">
        <f t="shared" si="2"/>
        <v>0</v>
      </c>
      <c r="CJ66" s="28">
        <f t="shared" si="3"/>
        <v>0</v>
      </c>
      <c r="CK66" s="28">
        <f>('3.Diagnóstico_Oportunidades'!$M$22*10000/BQ67)</f>
        <v>0</v>
      </c>
      <c r="CL66" s="28">
        <f t="shared" si="4"/>
        <v>1</v>
      </c>
      <c r="CM66" s="27">
        <f t="shared" si="5"/>
        <v>0</v>
      </c>
      <c r="CN66" s="28">
        <f t="shared" si="6"/>
        <v>0</v>
      </c>
      <c r="CO66" s="28">
        <v>16</v>
      </c>
      <c r="CP66" s="28">
        <v>15</v>
      </c>
      <c r="CQ66" s="28">
        <v>16</v>
      </c>
      <c r="CR66" s="27">
        <f>'3.Diagnóstico_Oportunidades'!N87*Criterios!CO66</f>
        <v>0</v>
      </c>
      <c r="CS66" s="27">
        <f>'3.Diagnóstico_Oportunidades'!N87*Criterios!CP66</f>
        <v>0</v>
      </c>
      <c r="CT66" s="27">
        <f>'3.Diagnóstico_Oportunidades'!N87*Criterios!CQ66</f>
        <v>0</v>
      </c>
      <c r="CW66" s="26">
        <v>1</v>
      </c>
      <c r="CX66" s="22">
        <v>2</v>
      </c>
      <c r="CY66" s="27">
        <v>2</v>
      </c>
      <c r="CZ66" s="22">
        <v>1</v>
      </c>
      <c r="DA66" s="27">
        <v>2</v>
      </c>
      <c r="DB66" s="22">
        <v>2</v>
      </c>
      <c r="DC66" s="27">
        <v>2</v>
      </c>
      <c r="DD66" s="22">
        <v>2</v>
      </c>
      <c r="DE66" s="22">
        <v>2</v>
      </c>
      <c r="DF66" s="26">
        <v>1</v>
      </c>
      <c r="DG66" s="27">
        <v>3</v>
      </c>
      <c r="DH66" s="22">
        <v>3</v>
      </c>
      <c r="DI66" s="22">
        <v>1</v>
      </c>
      <c r="DJ66" s="28">
        <f>('3.Diagnóstico_Oportunidades'!$N87*CW66)</f>
        <v>0</v>
      </c>
      <c r="DK66" s="28">
        <f>('3.Diagnóstico_Oportunidades'!$N87*CX66)</f>
        <v>0</v>
      </c>
      <c r="DL66" s="28">
        <f>('3.Diagnóstico_Oportunidades'!$N87*CY66)</f>
        <v>0</v>
      </c>
      <c r="DM66" s="28">
        <f>('3.Diagnóstico_Oportunidades'!$N87*DA66)</f>
        <v>0</v>
      </c>
      <c r="DN66" s="28">
        <f>('3.Diagnóstico_Oportunidades'!$N87*DC66)</f>
        <v>0</v>
      </c>
      <c r="DO66" s="28">
        <f>('3.Diagnóstico_Oportunidades'!$N87*DE66)</f>
        <v>0</v>
      </c>
      <c r="DP66" s="28">
        <f>('3.Diagnóstico_Oportunidades'!$N87*DF66)</f>
        <v>0</v>
      </c>
      <c r="DQ66" s="28">
        <f>('3.Diagnóstico_Oportunidades'!$N87*DG66)</f>
        <v>0</v>
      </c>
      <c r="DR66" s="28">
        <f>('3.Diagnóstico_Oportunidades'!$N87*DI66)</f>
        <v>0</v>
      </c>
      <c r="DS66" s="28">
        <f>('3.Diagnóstico_Oportunidades'!$N87*1)</f>
        <v>0</v>
      </c>
      <c r="DT66" s="28">
        <f>('3.Diagnóstico_Oportunidades'!$N87*2)</f>
        <v>0</v>
      </c>
      <c r="DU66" s="28">
        <f>('3.Diagnóstico_Oportunidades'!$N87*3)</f>
        <v>0</v>
      </c>
      <c r="DV66" s="28">
        <f>('3.Diagnóstico_Oportunidades'!$N87*DW66)</f>
        <v>0</v>
      </c>
      <c r="DW66" s="28">
        <f>('3.Diagnóstico_Oportunidades'!$N87*DX66)</f>
        <v>0</v>
      </c>
      <c r="DX66" s="28">
        <f>('3.Diagnóstico_Oportunidades'!$N87*DZ66)</f>
        <v>0</v>
      </c>
      <c r="DY66" s="28">
        <f>('3.Diagnóstico_Oportunidades'!$N87*DB66)</f>
        <v>0</v>
      </c>
      <c r="DZ66" s="28">
        <f>('3.Diagnóstico_Oportunidades'!$N87*DD66)</f>
        <v>0</v>
      </c>
      <c r="EA66" s="28">
        <f>('3.Diagnóstico_Oportunidades'!$N87*DE66)</f>
        <v>0</v>
      </c>
      <c r="EB66" s="28">
        <f>('3.Diagnóstico_Oportunidades'!$N87*DF66)</f>
        <v>0</v>
      </c>
      <c r="EC66" s="28">
        <f>('3.Diagnóstico_Oportunidades'!$N87*DH66)</f>
        <v>0</v>
      </c>
      <c r="ED66" s="28">
        <f>('3.Diagnóstico_Oportunidades'!$N87*DI66)</f>
        <v>0</v>
      </c>
      <c r="EE66" s="28">
        <f>('3.Diagnóstico_Oportunidades'!$N87*1)</f>
        <v>0</v>
      </c>
      <c r="EF66" s="28">
        <f>('3.Diagnóstico_Oportunidades'!$N87*2)</f>
        <v>0</v>
      </c>
      <c r="EG66" s="28">
        <f>('3.Diagnóstico_Oportunidades'!$N87*3)</f>
        <v>0</v>
      </c>
    </row>
    <row r="67" spans="1:137">
      <c r="A67" s="8" t="s">
        <v>133</v>
      </c>
      <c r="B67" s="98">
        <v>2</v>
      </c>
      <c r="C67" s="99">
        <v>3</v>
      </c>
      <c r="D67" s="98">
        <v>2</v>
      </c>
      <c r="E67" s="98">
        <v>3</v>
      </c>
      <c r="F67" s="98">
        <v>2</v>
      </c>
      <c r="G67" s="8" t="s">
        <v>133</v>
      </c>
      <c r="H67" s="27">
        <v>2</v>
      </c>
      <c r="I67" s="27">
        <v>3</v>
      </c>
      <c r="J67" s="27">
        <v>2</v>
      </c>
      <c r="K67" s="27">
        <v>1</v>
      </c>
      <c r="L67">
        <v>2</v>
      </c>
      <c r="M67" s="8" t="s">
        <v>133</v>
      </c>
      <c r="N67" s="27">
        <f t="shared" si="8"/>
        <v>2</v>
      </c>
      <c r="O67" s="27" t="s">
        <v>1065</v>
      </c>
      <c r="P67" s="140">
        <v>1</v>
      </c>
      <c r="Q67" s="27" t="s">
        <v>1065</v>
      </c>
      <c r="R67" s="8" t="s">
        <v>133</v>
      </c>
      <c r="S67">
        <v>2</v>
      </c>
      <c r="T67">
        <v>2</v>
      </c>
      <c r="U67">
        <v>2</v>
      </c>
      <c r="V67">
        <v>1</v>
      </c>
      <c r="W67">
        <v>2</v>
      </c>
      <c r="X67">
        <v>2</v>
      </c>
      <c r="Y67">
        <v>2</v>
      </c>
      <c r="Z67">
        <v>2</v>
      </c>
      <c r="AA67">
        <v>2</v>
      </c>
      <c r="AB67">
        <v>2</v>
      </c>
      <c r="AC67">
        <v>1</v>
      </c>
      <c r="AD67">
        <v>2</v>
      </c>
      <c r="AE67" s="8" t="s">
        <v>133</v>
      </c>
      <c r="AF67">
        <v>1</v>
      </c>
      <c r="AG67" s="21">
        <v>2</v>
      </c>
      <c r="AH67">
        <v>3</v>
      </c>
      <c r="AI67">
        <v>2</v>
      </c>
      <c r="AJ67">
        <v>1</v>
      </c>
      <c r="AK67">
        <v>3</v>
      </c>
      <c r="AL67">
        <v>3</v>
      </c>
      <c r="AM67" s="27">
        <v>3</v>
      </c>
      <c r="AN67">
        <v>2</v>
      </c>
      <c r="AO67" s="27" t="s">
        <v>1065</v>
      </c>
      <c r="AP67">
        <v>3</v>
      </c>
      <c r="AQ67">
        <v>1</v>
      </c>
      <c r="AR67">
        <v>2</v>
      </c>
      <c r="AS67" s="8" t="s">
        <v>133</v>
      </c>
      <c r="AT67" s="27" t="s">
        <v>1065</v>
      </c>
      <c r="AU67" s="27" t="s">
        <v>1065</v>
      </c>
      <c r="AV67" s="27" t="s">
        <v>1065</v>
      </c>
      <c r="AW67" s="27" t="s">
        <v>1065</v>
      </c>
      <c r="AX67" s="27" t="s">
        <v>1065</v>
      </c>
      <c r="AY67" s="27" t="s">
        <v>1065</v>
      </c>
      <c r="AZ67" s="27" t="s">
        <v>1065</v>
      </c>
      <c r="BA67" s="27" t="s">
        <v>1065</v>
      </c>
      <c r="BB67" s="27" t="s">
        <v>1065</v>
      </c>
      <c r="BC67" s="8" t="s">
        <v>133</v>
      </c>
      <c r="BD67" s="14">
        <v>1099</v>
      </c>
      <c r="BE67" s="14">
        <f>((SUM('3.Diagnóstico_Oportunidades'!$M$9:$N$11))*10000)/BD67</f>
        <v>0</v>
      </c>
      <c r="BF67" s="14"/>
      <c r="BQ67" s="28">
        <v>680536.66</v>
      </c>
      <c r="BR67" s="8">
        <f>(SUM('3.Diagnóstico_Oportunidades'!$M$21:$N$22)*10000)/BQ67</f>
        <v>0</v>
      </c>
      <c r="BS67" s="28">
        <f t="shared" si="9"/>
        <v>1</v>
      </c>
      <c r="BT67" s="27">
        <f t="shared" si="10"/>
        <v>0</v>
      </c>
      <c r="BU67" s="28">
        <f>IF('3.Diagnóstico_Oportunidades'!BR67=0, 0,SUM(BS67:BT67))</f>
        <v>0</v>
      </c>
      <c r="BW67" s="128" t="s">
        <v>1104</v>
      </c>
      <c r="BX67" s="28">
        <v>7</v>
      </c>
      <c r="BY67" s="28">
        <v>7</v>
      </c>
      <c r="BZ67" s="28">
        <v>7</v>
      </c>
      <c r="CA67" s="149">
        <f>'3.Diagnóstico_Oportunidades'!N88*Criterios!BX67</f>
        <v>0</v>
      </c>
      <c r="CB67" s="149">
        <f>'3.Diagnóstico_Oportunidades'!N88*Criterios!BY67</f>
        <v>0</v>
      </c>
      <c r="CC67" s="149">
        <f>'3.Diagnóstico_Oportunidades'!N88*Criterios!BZ67</f>
        <v>0</v>
      </c>
      <c r="CF67" s="8" t="s">
        <v>134</v>
      </c>
      <c r="CG67" s="120">
        <f>('3.Diagnóstico_Oportunidades'!$M$22)/(BD68/100)</f>
        <v>0</v>
      </c>
      <c r="CH67" s="28">
        <f t="shared" ref="CH67:CH130" si="19">IF(CG67&gt;11,3,0)+IF(CG67&lt;5,1,0)</f>
        <v>1</v>
      </c>
      <c r="CI67" s="27">
        <f t="shared" ref="CI67:CI130" si="20">IF(CH67=0, 2,0)</f>
        <v>0</v>
      </c>
      <c r="CJ67" s="28">
        <f t="shared" ref="CJ67:CJ130" si="21">IF(CG67=0,0,SUM(CH67:CI67))</f>
        <v>0</v>
      </c>
      <c r="CK67" s="28">
        <f>('3.Diagnóstico_Oportunidades'!$M$22*10000/BQ68)</f>
        <v>0</v>
      </c>
      <c r="CL67" s="28">
        <f t="shared" ref="CL67:CL130" si="22">IF(CK67&lt;7, 1,0)+IF(CK67&gt;19,3,0)</f>
        <v>1</v>
      </c>
      <c r="CM67" s="27">
        <f t="shared" ref="CM67:CM130" si="23">IF(CL67=0,2,0)</f>
        <v>0</v>
      </c>
      <c r="CN67" s="28">
        <f t="shared" ref="CN67:CN130" si="24">IF(CK67=0,0,SUM(CL67:CM67))</f>
        <v>0</v>
      </c>
      <c r="CO67" s="28">
        <v>15.5</v>
      </c>
      <c r="CP67" s="28">
        <v>15.25</v>
      </c>
      <c r="CQ67" s="28">
        <v>15.5</v>
      </c>
      <c r="CR67" s="27">
        <f>'3.Diagnóstico_Oportunidades'!N88*Criterios!CO67</f>
        <v>0</v>
      </c>
      <c r="CS67" s="27">
        <f>'3.Diagnóstico_Oportunidades'!N88*Criterios!CP67</f>
        <v>0</v>
      </c>
      <c r="CT67" s="27">
        <f>'3.Diagnóstico_Oportunidades'!N88*Criterios!CQ67</f>
        <v>0</v>
      </c>
      <c r="CW67" s="28">
        <v>1.5</v>
      </c>
      <c r="CX67" s="28">
        <v>2</v>
      </c>
      <c r="CY67" s="28">
        <v>1.75</v>
      </c>
      <c r="CZ67" s="28">
        <v>1.5</v>
      </c>
      <c r="DA67" s="28">
        <v>1</v>
      </c>
      <c r="DB67" s="28">
        <v>1</v>
      </c>
      <c r="DC67" s="28">
        <v>1</v>
      </c>
      <c r="DD67" s="28">
        <v>1</v>
      </c>
      <c r="DE67" s="28">
        <v>1.75</v>
      </c>
      <c r="DF67" s="28">
        <v>1.5</v>
      </c>
      <c r="DG67" s="28">
        <v>2</v>
      </c>
      <c r="DH67" s="28">
        <v>2</v>
      </c>
      <c r="DI67" s="28">
        <v>3</v>
      </c>
      <c r="DJ67" s="28">
        <f>('3.Diagnóstico_Oportunidades'!$N88*CW67)</f>
        <v>0</v>
      </c>
      <c r="DK67" s="28">
        <f>('3.Diagnóstico_Oportunidades'!$N88*CX67)</f>
        <v>0</v>
      </c>
      <c r="DL67" s="28">
        <f>('3.Diagnóstico_Oportunidades'!$N88*CY67)</f>
        <v>0</v>
      </c>
      <c r="DM67" s="28">
        <f>('3.Diagnóstico_Oportunidades'!$N88*DA67)</f>
        <v>0</v>
      </c>
      <c r="DN67" s="28">
        <f>('3.Diagnóstico_Oportunidades'!$N88*DC67)</f>
        <v>0</v>
      </c>
      <c r="DO67" s="28">
        <f>('3.Diagnóstico_Oportunidades'!$N88*DE67)</f>
        <v>0</v>
      </c>
      <c r="DP67" s="28">
        <f>('3.Diagnóstico_Oportunidades'!$N88*DF67)</f>
        <v>0</v>
      </c>
      <c r="DQ67" s="28">
        <f>('3.Diagnóstico_Oportunidades'!$N88*DG67)</f>
        <v>0</v>
      </c>
      <c r="DR67" s="28">
        <f>('3.Diagnóstico_Oportunidades'!$N88*DI67)</f>
        <v>0</v>
      </c>
      <c r="DS67" s="28">
        <f>('3.Diagnóstico_Oportunidades'!$N88*1)</f>
        <v>0</v>
      </c>
      <c r="DT67" s="28">
        <f>('3.Diagnóstico_Oportunidades'!$N88*2)</f>
        <v>0</v>
      </c>
      <c r="DU67" s="28">
        <f>('3.Diagnóstico_Oportunidades'!$N88*3)</f>
        <v>0</v>
      </c>
      <c r="DV67" s="28">
        <f>('3.Diagnóstico_Oportunidades'!$N88*DW67)</f>
        <v>0</v>
      </c>
      <c r="DW67" s="28">
        <f>('3.Diagnóstico_Oportunidades'!$N88*DX67)</f>
        <v>0</v>
      </c>
      <c r="DX67" s="28">
        <f>('3.Diagnóstico_Oportunidades'!$N88*DZ67)</f>
        <v>0</v>
      </c>
      <c r="DY67" s="28">
        <f>('3.Diagnóstico_Oportunidades'!$N88*DB67)</f>
        <v>0</v>
      </c>
      <c r="DZ67" s="28">
        <f>('3.Diagnóstico_Oportunidades'!$N88*DD67)</f>
        <v>0</v>
      </c>
      <c r="EA67" s="28">
        <f>('3.Diagnóstico_Oportunidades'!$N88*DE67)</f>
        <v>0</v>
      </c>
      <c r="EB67" s="28">
        <f>('3.Diagnóstico_Oportunidades'!$N88*DF67)</f>
        <v>0</v>
      </c>
      <c r="EC67" s="28">
        <f>('3.Diagnóstico_Oportunidades'!$N88*DH67)</f>
        <v>0</v>
      </c>
      <c r="ED67" s="28">
        <f>('3.Diagnóstico_Oportunidades'!$N88*DI67)</f>
        <v>0</v>
      </c>
      <c r="EE67" s="28">
        <f>('3.Diagnóstico_Oportunidades'!$N88*1)</f>
        <v>0</v>
      </c>
      <c r="EF67" s="28">
        <f>('3.Diagnóstico_Oportunidades'!$N88*2)</f>
        <v>0</v>
      </c>
      <c r="EG67" s="28">
        <f>('3.Diagnóstico_Oportunidades'!$N88*3)</f>
        <v>0</v>
      </c>
    </row>
    <row r="68" spans="1:137">
      <c r="A68" s="8" t="s">
        <v>134</v>
      </c>
      <c r="B68" s="98">
        <v>1</v>
      </c>
      <c r="C68" s="99">
        <v>3</v>
      </c>
      <c r="D68" s="98">
        <v>1</v>
      </c>
      <c r="E68" s="98">
        <v>3</v>
      </c>
      <c r="F68" s="98">
        <v>1</v>
      </c>
      <c r="G68" s="8" t="s">
        <v>134</v>
      </c>
      <c r="H68" s="27">
        <v>1</v>
      </c>
      <c r="I68" s="27">
        <v>1</v>
      </c>
      <c r="J68" s="27">
        <v>2</v>
      </c>
      <c r="K68" s="27">
        <v>1</v>
      </c>
      <c r="L68">
        <v>1</v>
      </c>
      <c r="M68" s="8" t="s">
        <v>134</v>
      </c>
      <c r="N68" s="27">
        <f t="shared" ref="N68:N131" si="25">SUM(L68:M68)</f>
        <v>1</v>
      </c>
      <c r="O68" s="27" t="s">
        <v>1065</v>
      </c>
      <c r="P68" s="140">
        <v>1</v>
      </c>
      <c r="Q68" s="27" t="s">
        <v>1065</v>
      </c>
      <c r="R68" s="8" t="s">
        <v>134</v>
      </c>
      <c r="S68">
        <v>1</v>
      </c>
      <c r="T68">
        <v>1</v>
      </c>
      <c r="U68">
        <v>1</v>
      </c>
      <c r="V68">
        <v>1</v>
      </c>
      <c r="W68">
        <v>1</v>
      </c>
      <c r="X68">
        <v>1</v>
      </c>
      <c r="Y68">
        <v>1</v>
      </c>
      <c r="Z68">
        <v>1</v>
      </c>
      <c r="AA68">
        <v>1</v>
      </c>
      <c r="AB68">
        <v>1</v>
      </c>
      <c r="AC68">
        <v>1</v>
      </c>
      <c r="AD68">
        <v>1</v>
      </c>
      <c r="AE68" s="8" t="s">
        <v>134</v>
      </c>
      <c r="AF68">
        <v>1</v>
      </c>
      <c r="AG68" s="21">
        <v>2</v>
      </c>
      <c r="AH68">
        <v>1</v>
      </c>
      <c r="AI68">
        <v>2</v>
      </c>
      <c r="AJ68">
        <v>1</v>
      </c>
      <c r="AK68">
        <v>3</v>
      </c>
      <c r="AL68">
        <v>3</v>
      </c>
      <c r="AM68" s="27">
        <v>2</v>
      </c>
      <c r="AN68">
        <v>1</v>
      </c>
      <c r="AO68" s="27" t="s">
        <v>1065</v>
      </c>
      <c r="AP68">
        <v>3</v>
      </c>
      <c r="AQ68">
        <v>2</v>
      </c>
      <c r="AR68">
        <v>1</v>
      </c>
      <c r="AS68" s="8" t="s">
        <v>134</v>
      </c>
      <c r="AT68" s="27" t="s">
        <v>1065</v>
      </c>
      <c r="AU68" s="27" t="s">
        <v>1065</v>
      </c>
      <c r="AV68" s="27" t="s">
        <v>1065</v>
      </c>
      <c r="AW68" s="27" t="s">
        <v>1065</v>
      </c>
      <c r="AX68" s="27" t="s">
        <v>1065</v>
      </c>
      <c r="AY68" s="27" t="s">
        <v>1065</v>
      </c>
      <c r="AZ68" s="27" t="s">
        <v>1065</v>
      </c>
      <c r="BA68" s="27" t="s">
        <v>1065</v>
      </c>
      <c r="BB68" s="27" t="s">
        <v>1065</v>
      </c>
      <c r="BC68" s="8" t="s">
        <v>134</v>
      </c>
      <c r="BD68" s="14">
        <v>14584</v>
      </c>
      <c r="BE68" s="14">
        <f>((SUM('3.Diagnóstico_Oportunidades'!$M$9:$N$11))*10000)/BD68</f>
        <v>0</v>
      </c>
      <c r="BF68" s="14"/>
      <c r="BQ68" s="28">
        <v>5099317.2300000004</v>
      </c>
      <c r="BR68" s="8">
        <f>(SUM('3.Diagnóstico_Oportunidades'!$M$21:$N$22)*10000)/BQ68</f>
        <v>0</v>
      </c>
      <c r="BS68" s="28">
        <f t="shared" ref="BS68:BS131" si="26">IF(BR68&lt;7, 1,0)+IF(BR68&gt;19, 3,0)</f>
        <v>1</v>
      </c>
      <c r="BT68" s="27">
        <f t="shared" ref="BT68:BT131" si="27">IF(BS68=0, 2,0)</f>
        <v>0</v>
      </c>
      <c r="BU68" s="28">
        <f>IF('3.Diagnóstico_Oportunidades'!BR68=0, 0,SUM(BS68:BT68))</f>
        <v>0</v>
      </c>
      <c r="BW68" s="124" t="s">
        <v>245</v>
      </c>
      <c r="BX68" s="28">
        <v>7</v>
      </c>
      <c r="BY68" s="28">
        <v>7</v>
      </c>
      <c r="BZ68" s="28">
        <v>7</v>
      </c>
      <c r="CA68" s="149">
        <f>'3.Diagnóstico_Oportunidades'!N89*Criterios!BX68</f>
        <v>0</v>
      </c>
      <c r="CB68" s="149">
        <f>'3.Diagnóstico_Oportunidades'!N89*Criterios!BY68</f>
        <v>0</v>
      </c>
      <c r="CC68" s="149">
        <f>'3.Diagnóstico_Oportunidades'!N89*Criterios!BZ68</f>
        <v>0</v>
      </c>
      <c r="CF68" s="8" t="s">
        <v>24</v>
      </c>
      <c r="CG68" s="120">
        <f>('3.Diagnóstico_Oportunidades'!$M$22)/(BD69/100)</f>
        <v>0</v>
      </c>
      <c r="CH68" s="28">
        <f t="shared" si="19"/>
        <v>1</v>
      </c>
      <c r="CI68" s="27">
        <f t="shared" si="20"/>
        <v>0</v>
      </c>
      <c r="CJ68" s="28">
        <f t="shared" si="21"/>
        <v>0</v>
      </c>
      <c r="CK68" s="28">
        <f>('3.Diagnóstico_Oportunidades'!$M$22*10000/BQ69)</f>
        <v>0</v>
      </c>
      <c r="CL68" s="28">
        <f t="shared" si="22"/>
        <v>1</v>
      </c>
      <c r="CM68" s="27">
        <f t="shared" si="23"/>
        <v>0</v>
      </c>
      <c r="CN68" s="28">
        <f t="shared" si="24"/>
        <v>0</v>
      </c>
      <c r="CO68" s="28">
        <v>18</v>
      </c>
      <c r="CP68" s="28">
        <v>17</v>
      </c>
      <c r="CQ68" s="28">
        <v>18</v>
      </c>
      <c r="CR68" s="27">
        <f>'3.Diagnóstico_Oportunidades'!N89*Criterios!CO68</f>
        <v>0</v>
      </c>
      <c r="CS68" s="27">
        <f>'3.Diagnóstico_Oportunidades'!N89*Criterios!CP68</f>
        <v>0</v>
      </c>
      <c r="CT68" s="27">
        <f>'3.Diagnóstico_Oportunidades'!N89*Criterios!CQ68</f>
        <v>0</v>
      </c>
      <c r="CW68" s="27">
        <v>3</v>
      </c>
      <c r="CX68" s="22">
        <v>2</v>
      </c>
      <c r="CY68" s="27">
        <v>2</v>
      </c>
      <c r="CZ68" s="22">
        <v>1</v>
      </c>
      <c r="DA68" s="27">
        <v>1</v>
      </c>
      <c r="DB68" s="22">
        <v>1</v>
      </c>
      <c r="DC68" s="27">
        <v>1</v>
      </c>
      <c r="DD68" s="22">
        <v>1</v>
      </c>
      <c r="DE68" s="22">
        <v>2</v>
      </c>
      <c r="DF68" s="26">
        <v>2</v>
      </c>
      <c r="DG68" s="27">
        <v>2</v>
      </c>
      <c r="DH68" s="22">
        <v>2</v>
      </c>
      <c r="DI68" s="22">
        <v>3</v>
      </c>
      <c r="DJ68" s="28">
        <f>('3.Diagnóstico_Oportunidades'!$N89*CW68)</f>
        <v>0</v>
      </c>
      <c r="DK68" s="28">
        <f>('3.Diagnóstico_Oportunidades'!$N89*CX68)</f>
        <v>0</v>
      </c>
      <c r="DL68" s="28">
        <f>('3.Diagnóstico_Oportunidades'!$N89*CY68)</f>
        <v>0</v>
      </c>
      <c r="DM68" s="28">
        <f>('3.Diagnóstico_Oportunidades'!$N89*DA68)</f>
        <v>0</v>
      </c>
      <c r="DN68" s="28">
        <f>('3.Diagnóstico_Oportunidades'!$N89*DC68)</f>
        <v>0</v>
      </c>
      <c r="DO68" s="28">
        <f>('3.Diagnóstico_Oportunidades'!$N89*DE68)</f>
        <v>0</v>
      </c>
      <c r="DP68" s="28">
        <f>('3.Diagnóstico_Oportunidades'!$N89*DF68)</f>
        <v>0</v>
      </c>
      <c r="DQ68" s="28">
        <f>('3.Diagnóstico_Oportunidades'!$N89*DG68)</f>
        <v>0</v>
      </c>
      <c r="DR68" s="28">
        <f>('3.Diagnóstico_Oportunidades'!$N89*DI68)</f>
        <v>0</v>
      </c>
      <c r="DS68" s="28">
        <f>('3.Diagnóstico_Oportunidades'!$N89*1)</f>
        <v>0</v>
      </c>
      <c r="DT68" s="28">
        <f>('3.Diagnóstico_Oportunidades'!$N89*2)</f>
        <v>0</v>
      </c>
      <c r="DU68" s="28">
        <f>('3.Diagnóstico_Oportunidades'!$N89*3)</f>
        <v>0</v>
      </c>
      <c r="DV68" s="28">
        <f>('3.Diagnóstico_Oportunidades'!$N89*DW68)</f>
        <v>0</v>
      </c>
      <c r="DW68" s="28">
        <f>('3.Diagnóstico_Oportunidades'!$N89*DX68)</f>
        <v>0</v>
      </c>
      <c r="DX68" s="28">
        <f>('3.Diagnóstico_Oportunidades'!$N89*DZ68)</f>
        <v>0</v>
      </c>
      <c r="DY68" s="28">
        <f>('3.Diagnóstico_Oportunidades'!$N89*DB68)</f>
        <v>0</v>
      </c>
      <c r="DZ68" s="28">
        <f>('3.Diagnóstico_Oportunidades'!$N89*DD68)</f>
        <v>0</v>
      </c>
      <c r="EA68" s="28">
        <f>('3.Diagnóstico_Oportunidades'!$N89*DE68)</f>
        <v>0</v>
      </c>
      <c r="EB68" s="28">
        <f>('3.Diagnóstico_Oportunidades'!$N89*DF68)</f>
        <v>0</v>
      </c>
      <c r="EC68" s="28">
        <f>('3.Diagnóstico_Oportunidades'!$N89*DH68)</f>
        <v>0</v>
      </c>
      <c r="ED68" s="28">
        <f>('3.Diagnóstico_Oportunidades'!$N89*DI68)</f>
        <v>0</v>
      </c>
      <c r="EE68" s="28">
        <f>('3.Diagnóstico_Oportunidades'!$N89*1)</f>
        <v>0</v>
      </c>
      <c r="EF68" s="28">
        <f>('3.Diagnóstico_Oportunidades'!$N89*2)</f>
        <v>0</v>
      </c>
      <c r="EG68" s="28">
        <f>('3.Diagnóstico_Oportunidades'!$N89*3)</f>
        <v>0</v>
      </c>
    </row>
    <row r="69" spans="1:137">
      <c r="A69" s="8" t="s">
        <v>24</v>
      </c>
      <c r="B69" s="98">
        <v>2</v>
      </c>
      <c r="C69" s="99">
        <v>3</v>
      </c>
      <c r="D69" s="98">
        <v>1</v>
      </c>
      <c r="E69" s="98">
        <v>3</v>
      </c>
      <c r="F69" s="98">
        <v>1</v>
      </c>
      <c r="G69" s="8" t="s">
        <v>24</v>
      </c>
      <c r="H69" s="27">
        <v>1</v>
      </c>
      <c r="I69" s="27">
        <v>1</v>
      </c>
      <c r="J69" s="27">
        <v>2</v>
      </c>
      <c r="K69" s="27">
        <v>1</v>
      </c>
      <c r="L69">
        <v>2</v>
      </c>
      <c r="M69" s="8" t="s">
        <v>24</v>
      </c>
      <c r="N69" s="27">
        <f t="shared" si="25"/>
        <v>2</v>
      </c>
      <c r="O69" s="27" t="s">
        <v>1065</v>
      </c>
      <c r="P69" s="140">
        <v>1</v>
      </c>
      <c r="Q69" s="27" t="s">
        <v>1065</v>
      </c>
      <c r="R69" s="8" t="s">
        <v>24</v>
      </c>
      <c r="S69">
        <v>1</v>
      </c>
      <c r="T69">
        <v>1</v>
      </c>
      <c r="U69">
        <v>1</v>
      </c>
      <c r="V69">
        <v>1</v>
      </c>
      <c r="W69">
        <v>2</v>
      </c>
      <c r="X69">
        <v>1</v>
      </c>
      <c r="Y69">
        <v>2</v>
      </c>
      <c r="Z69">
        <v>1</v>
      </c>
      <c r="AA69">
        <v>1</v>
      </c>
      <c r="AB69">
        <v>2</v>
      </c>
      <c r="AC69">
        <v>1</v>
      </c>
      <c r="AD69">
        <v>2</v>
      </c>
      <c r="AE69" s="8" t="s">
        <v>24</v>
      </c>
      <c r="AF69">
        <v>1</v>
      </c>
      <c r="AG69" s="21">
        <v>2</v>
      </c>
      <c r="AH69">
        <v>1</v>
      </c>
      <c r="AI69">
        <v>2</v>
      </c>
      <c r="AJ69">
        <v>2</v>
      </c>
      <c r="AK69">
        <v>3</v>
      </c>
      <c r="AL69">
        <v>3</v>
      </c>
      <c r="AM69" s="27">
        <v>2</v>
      </c>
      <c r="AN69">
        <v>2</v>
      </c>
      <c r="AO69">
        <v>1</v>
      </c>
      <c r="AP69">
        <v>3</v>
      </c>
      <c r="AQ69">
        <v>3</v>
      </c>
      <c r="AR69">
        <v>2</v>
      </c>
      <c r="AS69" s="8" t="s">
        <v>24</v>
      </c>
      <c r="AT69" s="27" t="s">
        <v>1065</v>
      </c>
      <c r="AU69" s="27" t="s">
        <v>1065</v>
      </c>
      <c r="AV69" s="27" t="s">
        <v>1065</v>
      </c>
      <c r="AW69" s="27" t="s">
        <v>1065</v>
      </c>
      <c r="AX69" s="27" t="s">
        <v>1065</v>
      </c>
      <c r="AY69" s="27" t="s">
        <v>1065</v>
      </c>
      <c r="AZ69" s="27" t="s">
        <v>1065</v>
      </c>
      <c r="BA69" s="27" t="s">
        <v>1065</v>
      </c>
      <c r="BB69" s="27" t="s">
        <v>1065</v>
      </c>
      <c r="BC69" s="8" t="s">
        <v>24</v>
      </c>
      <c r="BD69" s="14">
        <v>16784</v>
      </c>
      <c r="BE69" s="14">
        <f>((SUM('3.Diagnóstico_Oportunidades'!$M$9:$N$11))*10000)/BD69</f>
        <v>0</v>
      </c>
      <c r="BF69" s="14"/>
      <c r="BQ69" s="28">
        <v>2126578.73</v>
      </c>
      <c r="BR69" s="8">
        <f>(SUM('3.Diagnóstico_Oportunidades'!$M$21:$N$22)*10000)/BQ69</f>
        <v>0</v>
      </c>
      <c r="BS69" s="28">
        <f t="shared" si="26"/>
        <v>1</v>
      </c>
      <c r="BT69" s="27">
        <f t="shared" si="27"/>
        <v>0</v>
      </c>
      <c r="BU69" s="28">
        <f>IF('3.Diagnóstico_Oportunidades'!BR69=0, 0,SUM(BS69:BT69))</f>
        <v>0</v>
      </c>
      <c r="BW69" s="124" t="s">
        <v>1159</v>
      </c>
      <c r="BX69" s="28">
        <v>7</v>
      </c>
      <c r="BY69" s="28">
        <v>7</v>
      </c>
      <c r="BZ69" s="28">
        <v>7</v>
      </c>
      <c r="CA69" s="149">
        <f>'3.Diagnóstico_Oportunidades'!N90*Criterios!BX69</f>
        <v>0</v>
      </c>
      <c r="CB69" s="149">
        <f>'3.Diagnóstico_Oportunidades'!N90*Criterios!BY69</f>
        <v>0</v>
      </c>
      <c r="CC69" s="149">
        <f>'3.Diagnóstico_Oportunidades'!N90*Criterios!BZ69</f>
        <v>0</v>
      </c>
      <c r="CF69" s="8" t="s">
        <v>205</v>
      </c>
      <c r="CG69" s="120">
        <f>('3.Diagnóstico_Oportunidades'!$M$22)/(BD70/100)</f>
        <v>0</v>
      </c>
      <c r="CH69" s="28">
        <f t="shared" si="19"/>
        <v>1</v>
      </c>
      <c r="CI69" s="27">
        <f t="shared" si="20"/>
        <v>0</v>
      </c>
      <c r="CJ69" s="28">
        <f t="shared" si="21"/>
        <v>0</v>
      </c>
      <c r="CK69" s="28">
        <f>('3.Diagnóstico_Oportunidades'!$M$22*10000/BQ70)</f>
        <v>0</v>
      </c>
      <c r="CL69" s="28">
        <f t="shared" si="22"/>
        <v>1</v>
      </c>
      <c r="CM69" s="27">
        <f t="shared" si="23"/>
        <v>0</v>
      </c>
      <c r="CN69" s="28">
        <f t="shared" si="24"/>
        <v>0</v>
      </c>
      <c r="CO69" s="28">
        <v>16</v>
      </c>
      <c r="CP69" s="28">
        <v>16</v>
      </c>
      <c r="CQ69" s="28">
        <v>16</v>
      </c>
      <c r="CR69" s="27">
        <f>'3.Diagnóstico_Oportunidades'!N90*Criterios!CO69</f>
        <v>0</v>
      </c>
      <c r="CS69" s="27">
        <f>'3.Diagnóstico_Oportunidades'!N90*Criterios!CP69</f>
        <v>0</v>
      </c>
      <c r="CT69" s="27">
        <f>'3.Diagnóstico_Oportunidades'!N90*Criterios!CQ69</f>
        <v>0</v>
      </c>
      <c r="CW69" s="26">
        <v>1</v>
      </c>
      <c r="CX69" s="22">
        <v>2</v>
      </c>
      <c r="CY69" s="27">
        <v>1</v>
      </c>
      <c r="CZ69" s="22">
        <v>1</v>
      </c>
      <c r="DA69" s="27">
        <v>1</v>
      </c>
      <c r="DB69" s="22">
        <v>1</v>
      </c>
      <c r="DC69" s="27">
        <v>1</v>
      </c>
      <c r="DD69" s="22">
        <v>1</v>
      </c>
      <c r="DE69" s="22">
        <v>3</v>
      </c>
      <c r="DF69" s="26">
        <v>2</v>
      </c>
      <c r="DG69" s="27">
        <v>2</v>
      </c>
      <c r="DH69" s="22">
        <v>2</v>
      </c>
      <c r="DI69" s="22">
        <v>3</v>
      </c>
      <c r="DJ69" s="28">
        <f>('3.Diagnóstico_Oportunidades'!$N90*CW69)</f>
        <v>0</v>
      </c>
      <c r="DK69" s="28">
        <f>('3.Diagnóstico_Oportunidades'!$N90*CX69)</f>
        <v>0</v>
      </c>
      <c r="DL69" s="28">
        <f>('3.Diagnóstico_Oportunidades'!$N90*CY69)</f>
        <v>0</v>
      </c>
      <c r="DM69" s="28">
        <f>('3.Diagnóstico_Oportunidades'!$N90*DA69)</f>
        <v>0</v>
      </c>
      <c r="DN69" s="28">
        <f>('3.Diagnóstico_Oportunidades'!$N90*DC69)</f>
        <v>0</v>
      </c>
      <c r="DO69" s="28">
        <f>('3.Diagnóstico_Oportunidades'!$N90*DE69)</f>
        <v>0</v>
      </c>
      <c r="DP69" s="28">
        <f>('3.Diagnóstico_Oportunidades'!$N90*DF69)</f>
        <v>0</v>
      </c>
      <c r="DQ69" s="28">
        <f>('3.Diagnóstico_Oportunidades'!$N90*DG69)</f>
        <v>0</v>
      </c>
      <c r="DR69" s="28">
        <f>('3.Diagnóstico_Oportunidades'!$N90*DI69)</f>
        <v>0</v>
      </c>
      <c r="DS69" s="28">
        <f>('3.Diagnóstico_Oportunidades'!$N90*1)</f>
        <v>0</v>
      </c>
      <c r="DT69" s="28">
        <f>('3.Diagnóstico_Oportunidades'!$N90*2)</f>
        <v>0</v>
      </c>
      <c r="DU69" s="28">
        <f>('3.Diagnóstico_Oportunidades'!$N90*3)</f>
        <v>0</v>
      </c>
      <c r="DV69" s="28">
        <f>('3.Diagnóstico_Oportunidades'!$N90*DW69)</f>
        <v>0</v>
      </c>
      <c r="DW69" s="28">
        <f>('3.Diagnóstico_Oportunidades'!$N90*DX69)</f>
        <v>0</v>
      </c>
      <c r="DX69" s="28">
        <f>('3.Diagnóstico_Oportunidades'!$N90*DZ69)</f>
        <v>0</v>
      </c>
      <c r="DY69" s="28">
        <f>('3.Diagnóstico_Oportunidades'!$N90*DB69)</f>
        <v>0</v>
      </c>
      <c r="DZ69" s="28">
        <f>('3.Diagnóstico_Oportunidades'!$N90*DD69)</f>
        <v>0</v>
      </c>
      <c r="EA69" s="28">
        <f>('3.Diagnóstico_Oportunidades'!$N90*DE69)</f>
        <v>0</v>
      </c>
      <c r="EB69" s="28">
        <f>('3.Diagnóstico_Oportunidades'!$N90*DF69)</f>
        <v>0</v>
      </c>
      <c r="EC69" s="28">
        <f>('3.Diagnóstico_Oportunidades'!$N90*DH69)</f>
        <v>0</v>
      </c>
      <c r="ED69" s="28">
        <f>('3.Diagnóstico_Oportunidades'!$N90*DI69)</f>
        <v>0</v>
      </c>
      <c r="EE69" s="28">
        <f>('3.Diagnóstico_Oportunidades'!$N90*1)</f>
        <v>0</v>
      </c>
      <c r="EF69" s="28">
        <f>('3.Diagnóstico_Oportunidades'!$N90*2)</f>
        <v>0</v>
      </c>
      <c r="EG69" s="28">
        <f>('3.Diagnóstico_Oportunidades'!$N90*3)</f>
        <v>0</v>
      </c>
    </row>
    <row r="70" spans="1:137">
      <c r="A70" s="8" t="s">
        <v>205</v>
      </c>
      <c r="B70" s="98">
        <v>3</v>
      </c>
      <c r="C70" s="99">
        <v>3</v>
      </c>
      <c r="D70" s="98">
        <v>3</v>
      </c>
      <c r="E70" s="98">
        <v>3</v>
      </c>
      <c r="F70" s="98">
        <v>3</v>
      </c>
      <c r="G70" s="8" t="s">
        <v>205</v>
      </c>
      <c r="H70" s="27">
        <v>3</v>
      </c>
      <c r="I70" s="27">
        <v>3</v>
      </c>
      <c r="J70" s="27">
        <v>3</v>
      </c>
      <c r="K70" s="27">
        <v>2</v>
      </c>
      <c r="L70">
        <v>3</v>
      </c>
      <c r="M70" s="8" t="s">
        <v>205</v>
      </c>
      <c r="N70" s="27">
        <f t="shared" si="25"/>
        <v>3</v>
      </c>
      <c r="O70" s="27" t="s">
        <v>1065</v>
      </c>
      <c r="P70" s="140">
        <v>2</v>
      </c>
      <c r="Q70" s="27" t="s">
        <v>1065</v>
      </c>
      <c r="R70" s="8" t="s">
        <v>205</v>
      </c>
      <c r="S70">
        <v>3</v>
      </c>
      <c r="T70">
        <v>3</v>
      </c>
      <c r="U70">
        <v>3</v>
      </c>
      <c r="V70">
        <v>2</v>
      </c>
      <c r="W70">
        <v>3</v>
      </c>
      <c r="X70">
        <v>3</v>
      </c>
      <c r="Y70">
        <v>3</v>
      </c>
      <c r="Z70">
        <v>3</v>
      </c>
      <c r="AA70">
        <v>3</v>
      </c>
      <c r="AB70">
        <v>3</v>
      </c>
      <c r="AC70">
        <v>3</v>
      </c>
      <c r="AD70">
        <v>3</v>
      </c>
      <c r="AE70" s="8" t="s">
        <v>205</v>
      </c>
      <c r="AF70">
        <v>1</v>
      </c>
      <c r="AG70" s="21">
        <v>2</v>
      </c>
      <c r="AH70">
        <v>3</v>
      </c>
      <c r="AI70">
        <v>2</v>
      </c>
      <c r="AJ70">
        <v>1</v>
      </c>
      <c r="AK70">
        <v>3</v>
      </c>
      <c r="AL70">
        <v>3</v>
      </c>
      <c r="AM70" s="27">
        <v>2</v>
      </c>
      <c r="AN70">
        <v>3</v>
      </c>
      <c r="AO70" s="27" t="s">
        <v>1065</v>
      </c>
      <c r="AP70">
        <v>3</v>
      </c>
      <c r="AQ70">
        <v>2</v>
      </c>
      <c r="AR70">
        <v>3</v>
      </c>
      <c r="AS70" s="8" t="s">
        <v>205</v>
      </c>
      <c r="AT70" s="27" t="s">
        <v>1065</v>
      </c>
      <c r="AU70" s="27" t="s">
        <v>1065</v>
      </c>
      <c r="AV70" s="27" t="s">
        <v>1065</v>
      </c>
      <c r="AW70" s="27" t="s">
        <v>1065</v>
      </c>
      <c r="AX70" s="27" t="s">
        <v>1065</v>
      </c>
      <c r="AY70" s="27" t="s">
        <v>1065</v>
      </c>
      <c r="AZ70" s="27" t="s">
        <v>1065</v>
      </c>
      <c r="BA70" s="27" t="s">
        <v>1065</v>
      </c>
      <c r="BB70" s="27" t="s">
        <v>1065</v>
      </c>
      <c r="BC70" s="8" t="s">
        <v>205</v>
      </c>
      <c r="BD70" s="14">
        <v>538</v>
      </c>
      <c r="BE70" s="14">
        <f>((SUM('3.Diagnóstico_Oportunidades'!$M$9:$N$11))*10000)/BD70</f>
        <v>0</v>
      </c>
      <c r="BF70" s="14"/>
      <c r="BQ70" s="28">
        <v>1699202.25</v>
      </c>
      <c r="BR70" s="8">
        <f>(SUM('3.Diagnóstico_Oportunidades'!$M$21:$N$22)*10000)/BQ70</f>
        <v>0</v>
      </c>
      <c r="BS70" s="28">
        <f t="shared" si="26"/>
        <v>1</v>
      </c>
      <c r="BT70" s="27">
        <f t="shared" si="27"/>
        <v>0</v>
      </c>
      <c r="BU70" s="28">
        <f>IF('3.Diagnóstico_Oportunidades'!BR70=0, 0,SUM(BS70:BT70))</f>
        <v>0</v>
      </c>
      <c r="BW70" s="124" t="s">
        <v>246</v>
      </c>
      <c r="BX70" s="28">
        <v>7</v>
      </c>
      <c r="BY70" s="28">
        <v>7</v>
      </c>
      <c r="BZ70" s="28">
        <v>7</v>
      </c>
      <c r="CA70" s="149">
        <f>'3.Diagnóstico_Oportunidades'!N91*Criterios!BX70</f>
        <v>0</v>
      </c>
      <c r="CB70" s="149">
        <f>'3.Diagnóstico_Oportunidades'!N91*Criterios!BY70</f>
        <v>0</v>
      </c>
      <c r="CC70" s="149">
        <f>'3.Diagnóstico_Oportunidades'!N91*Criterios!BZ70</f>
        <v>0</v>
      </c>
      <c r="CF70" s="8" t="s">
        <v>25</v>
      </c>
      <c r="CG70" s="120">
        <f>('3.Diagnóstico_Oportunidades'!$M$22)/(BD71/100)</f>
        <v>0</v>
      </c>
      <c r="CH70" s="28">
        <f t="shared" si="19"/>
        <v>1</v>
      </c>
      <c r="CI70" s="27">
        <f t="shared" si="20"/>
        <v>0</v>
      </c>
      <c r="CJ70" s="28">
        <f t="shared" si="21"/>
        <v>0</v>
      </c>
      <c r="CK70" s="28">
        <f>('3.Diagnóstico_Oportunidades'!$M$22*10000/BQ71)</f>
        <v>0</v>
      </c>
      <c r="CL70" s="28">
        <f t="shared" si="22"/>
        <v>1</v>
      </c>
      <c r="CM70" s="27">
        <f t="shared" si="23"/>
        <v>0</v>
      </c>
      <c r="CN70" s="28">
        <f t="shared" si="24"/>
        <v>0</v>
      </c>
      <c r="CO70" s="28">
        <v>14</v>
      </c>
      <c r="CP70" s="28">
        <v>14</v>
      </c>
      <c r="CQ70" s="28">
        <v>14</v>
      </c>
      <c r="CR70" s="27">
        <f>'3.Diagnóstico_Oportunidades'!N91*Criterios!CO70</f>
        <v>0</v>
      </c>
      <c r="CS70" s="27">
        <f>'3.Diagnóstico_Oportunidades'!N91*Criterios!CP70</f>
        <v>0</v>
      </c>
      <c r="CT70" s="27">
        <f>'3.Diagnóstico_Oportunidades'!N91*Criterios!CQ70</f>
        <v>0</v>
      </c>
      <c r="CW70" s="26">
        <v>1</v>
      </c>
      <c r="CX70" s="22">
        <v>2</v>
      </c>
      <c r="CY70" s="27">
        <v>2</v>
      </c>
      <c r="CZ70" s="22">
        <v>2</v>
      </c>
      <c r="DA70" s="22">
        <v>1</v>
      </c>
      <c r="DB70" s="22">
        <v>1</v>
      </c>
      <c r="DC70" s="27">
        <v>1</v>
      </c>
      <c r="DD70" s="22">
        <v>1</v>
      </c>
      <c r="DE70" s="22">
        <v>1</v>
      </c>
      <c r="DF70" s="26">
        <v>1</v>
      </c>
      <c r="DG70" s="27">
        <v>2</v>
      </c>
      <c r="DH70" s="22">
        <v>2</v>
      </c>
      <c r="DI70" s="22">
        <v>3</v>
      </c>
      <c r="DJ70" s="28">
        <f>('3.Diagnóstico_Oportunidades'!$N91*CW70)</f>
        <v>0</v>
      </c>
      <c r="DK70" s="28">
        <f>('3.Diagnóstico_Oportunidades'!$N91*CX70)</f>
        <v>0</v>
      </c>
      <c r="DL70" s="28">
        <f>('3.Diagnóstico_Oportunidades'!$N91*CY70)</f>
        <v>0</v>
      </c>
      <c r="DM70" s="28">
        <f>('3.Diagnóstico_Oportunidades'!$N91*DA70)</f>
        <v>0</v>
      </c>
      <c r="DN70" s="28">
        <f>('3.Diagnóstico_Oportunidades'!$N91*DC70)</f>
        <v>0</v>
      </c>
      <c r="DO70" s="28">
        <f>('3.Diagnóstico_Oportunidades'!$N91*DE70)</f>
        <v>0</v>
      </c>
      <c r="DP70" s="28">
        <f>('3.Diagnóstico_Oportunidades'!$N91*DF70)</f>
        <v>0</v>
      </c>
      <c r="DQ70" s="28">
        <f>('3.Diagnóstico_Oportunidades'!$N91*DG70)</f>
        <v>0</v>
      </c>
      <c r="DR70" s="28">
        <f>('3.Diagnóstico_Oportunidades'!$N91*DI70)</f>
        <v>0</v>
      </c>
      <c r="DS70" s="28">
        <f>('3.Diagnóstico_Oportunidades'!$N91*1)</f>
        <v>0</v>
      </c>
      <c r="DT70" s="28">
        <f>('3.Diagnóstico_Oportunidades'!$N91*2)</f>
        <v>0</v>
      </c>
      <c r="DU70" s="28">
        <f>('3.Diagnóstico_Oportunidades'!$N91*3)</f>
        <v>0</v>
      </c>
      <c r="DV70" s="28">
        <f>('3.Diagnóstico_Oportunidades'!$N91*DW70)</f>
        <v>0</v>
      </c>
      <c r="DW70" s="28">
        <f>('3.Diagnóstico_Oportunidades'!$N91*DX70)</f>
        <v>0</v>
      </c>
      <c r="DX70" s="28">
        <f>('3.Diagnóstico_Oportunidades'!$N91*DZ70)</f>
        <v>0</v>
      </c>
      <c r="DY70" s="28">
        <f>('3.Diagnóstico_Oportunidades'!$N91*DB70)</f>
        <v>0</v>
      </c>
      <c r="DZ70" s="28">
        <f>('3.Diagnóstico_Oportunidades'!$N91*DD70)</f>
        <v>0</v>
      </c>
      <c r="EA70" s="28">
        <f>('3.Diagnóstico_Oportunidades'!$N91*DE70)</f>
        <v>0</v>
      </c>
      <c r="EB70" s="28">
        <f>('3.Diagnóstico_Oportunidades'!$N91*DF70)</f>
        <v>0</v>
      </c>
      <c r="EC70" s="28">
        <f>('3.Diagnóstico_Oportunidades'!$N91*DH70)</f>
        <v>0</v>
      </c>
      <c r="ED70" s="28">
        <f>('3.Diagnóstico_Oportunidades'!$N91*DI70)</f>
        <v>0</v>
      </c>
      <c r="EE70" s="28">
        <f>('3.Diagnóstico_Oportunidades'!$N91*1)</f>
        <v>0</v>
      </c>
      <c r="EF70" s="28">
        <f>('3.Diagnóstico_Oportunidades'!$N91*2)</f>
        <v>0</v>
      </c>
      <c r="EG70" s="28">
        <f>('3.Diagnóstico_Oportunidades'!$N91*3)</f>
        <v>0</v>
      </c>
    </row>
    <row r="71" spans="1:137">
      <c r="A71" s="8" t="s">
        <v>25</v>
      </c>
      <c r="B71" s="98">
        <v>1</v>
      </c>
      <c r="C71" s="99">
        <v>3</v>
      </c>
      <c r="D71" s="98">
        <v>1</v>
      </c>
      <c r="E71" s="98">
        <v>3</v>
      </c>
      <c r="F71" s="98">
        <v>1</v>
      </c>
      <c r="G71" s="8" t="s">
        <v>25</v>
      </c>
      <c r="H71" s="27">
        <v>1</v>
      </c>
      <c r="I71" s="27">
        <v>1</v>
      </c>
      <c r="J71" s="27">
        <v>1</v>
      </c>
      <c r="K71" s="27">
        <v>1</v>
      </c>
      <c r="L71">
        <v>1</v>
      </c>
      <c r="M71" s="8" t="s">
        <v>25</v>
      </c>
      <c r="N71" s="27">
        <f t="shared" si="25"/>
        <v>1</v>
      </c>
      <c r="O71" s="27" t="s">
        <v>1065</v>
      </c>
      <c r="P71" s="140">
        <v>1</v>
      </c>
      <c r="Q71" s="27" t="s">
        <v>1065</v>
      </c>
      <c r="R71" s="8" t="s">
        <v>25</v>
      </c>
      <c r="S71">
        <v>1</v>
      </c>
      <c r="T71">
        <v>1</v>
      </c>
      <c r="U71">
        <v>1</v>
      </c>
      <c r="V71">
        <v>1</v>
      </c>
      <c r="W71">
        <v>1</v>
      </c>
      <c r="X71">
        <v>1</v>
      </c>
      <c r="Y71">
        <v>1</v>
      </c>
      <c r="Z71">
        <v>1</v>
      </c>
      <c r="AA71">
        <v>1</v>
      </c>
      <c r="AB71">
        <v>1</v>
      </c>
      <c r="AC71">
        <v>1</v>
      </c>
      <c r="AD71">
        <v>1</v>
      </c>
      <c r="AE71" s="8" t="s">
        <v>25</v>
      </c>
      <c r="AF71">
        <v>1</v>
      </c>
      <c r="AG71" s="21">
        <v>2</v>
      </c>
      <c r="AH71">
        <v>1</v>
      </c>
      <c r="AI71">
        <v>2</v>
      </c>
      <c r="AJ71">
        <v>2</v>
      </c>
      <c r="AK71">
        <v>3</v>
      </c>
      <c r="AL71">
        <v>3</v>
      </c>
      <c r="AM71" s="27">
        <v>2</v>
      </c>
      <c r="AN71">
        <v>1</v>
      </c>
      <c r="AO71">
        <v>2</v>
      </c>
      <c r="AP71">
        <v>3</v>
      </c>
      <c r="AQ71">
        <v>2</v>
      </c>
      <c r="AR71">
        <v>1</v>
      </c>
      <c r="AS71" s="8" t="s">
        <v>25</v>
      </c>
      <c r="AT71" s="27" t="s">
        <v>1065</v>
      </c>
      <c r="AU71" s="27" t="s">
        <v>1065</v>
      </c>
      <c r="AV71" s="27" t="s">
        <v>1065</v>
      </c>
      <c r="AW71" s="27" t="s">
        <v>1065</v>
      </c>
      <c r="AX71" s="27" t="s">
        <v>1065</v>
      </c>
      <c r="AY71" s="27" t="s">
        <v>1065</v>
      </c>
      <c r="AZ71" s="27" t="s">
        <v>1065</v>
      </c>
      <c r="BA71" s="27" t="s">
        <v>1065</v>
      </c>
      <c r="BB71" s="27" t="s">
        <v>1065</v>
      </c>
      <c r="BC71" s="8" t="s">
        <v>25</v>
      </c>
      <c r="BD71" s="14">
        <v>1232</v>
      </c>
      <c r="BE71" s="14">
        <f>((SUM('3.Diagnóstico_Oportunidades'!$M$9:$N$11))*10000)/BD71</f>
        <v>0</v>
      </c>
      <c r="BF71" s="14"/>
      <c r="BQ71" s="28">
        <v>824784.25</v>
      </c>
      <c r="BR71" s="8">
        <f>(SUM('3.Diagnóstico_Oportunidades'!$M$21:$N$22)*10000)/BQ71</f>
        <v>0</v>
      </c>
      <c r="BS71" s="28">
        <f t="shared" si="26"/>
        <v>1</v>
      </c>
      <c r="BT71" s="27">
        <f t="shared" si="27"/>
        <v>0</v>
      </c>
      <c r="BU71" s="28">
        <f>IF('3.Diagnóstico_Oportunidades'!BR71=0, 0,SUM(BS71:BT71))</f>
        <v>0</v>
      </c>
      <c r="BW71" s="124" t="s">
        <v>1160</v>
      </c>
      <c r="BX71" s="28">
        <v>7</v>
      </c>
      <c r="BY71" s="28">
        <v>7</v>
      </c>
      <c r="BZ71" s="28">
        <v>7</v>
      </c>
      <c r="CA71" s="149">
        <f>'3.Diagnóstico_Oportunidades'!N92*Criterios!BX71</f>
        <v>0</v>
      </c>
      <c r="CB71" s="149">
        <f>'3.Diagnóstico_Oportunidades'!N92*Criterios!BY71</f>
        <v>0</v>
      </c>
      <c r="CC71" s="149">
        <f>'3.Diagnóstico_Oportunidades'!N92*Criterios!BZ71</f>
        <v>0</v>
      </c>
      <c r="CF71" s="8" t="s">
        <v>26</v>
      </c>
      <c r="CG71" s="120">
        <f>('3.Diagnóstico_Oportunidades'!$M$22)/(BD72/100)</f>
        <v>0</v>
      </c>
      <c r="CH71" s="28">
        <f t="shared" si="19"/>
        <v>1</v>
      </c>
      <c r="CI71" s="27">
        <f t="shared" si="20"/>
        <v>0</v>
      </c>
      <c r="CJ71" s="28">
        <f t="shared" si="21"/>
        <v>0</v>
      </c>
      <c r="CK71" s="28">
        <f>('3.Diagnóstico_Oportunidades'!$M$22*10000/BQ72)</f>
        <v>0</v>
      </c>
      <c r="CL71" s="28">
        <f t="shared" si="22"/>
        <v>1</v>
      </c>
      <c r="CM71" s="27">
        <f t="shared" si="23"/>
        <v>0</v>
      </c>
      <c r="CN71" s="28">
        <f t="shared" si="24"/>
        <v>0</v>
      </c>
      <c r="CO71" s="28">
        <v>14</v>
      </c>
      <c r="CP71" s="28">
        <v>14</v>
      </c>
      <c r="CQ71" s="28">
        <v>14</v>
      </c>
      <c r="CR71" s="27">
        <f>'3.Diagnóstico_Oportunidades'!N92*Criterios!CO71</f>
        <v>0</v>
      </c>
      <c r="CS71" s="27">
        <f>'3.Diagnóstico_Oportunidades'!N92*Criterios!CP71</f>
        <v>0</v>
      </c>
      <c r="CT71" s="27">
        <f>'3.Diagnóstico_Oportunidades'!N92*Criterios!CQ71</f>
        <v>0</v>
      </c>
      <c r="CW71" s="26">
        <v>1</v>
      </c>
      <c r="CX71" s="22">
        <v>2</v>
      </c>
      <c r="CY71" s="27">
        <v>2</v>
      </c>
      <c r="CZ71" s="22">
        <v>2</v>
      </c>
      <c r="DA71" s="22">
        <v>1</v>
      </c>
      <c r="DB71" s="22">
        <v>1</v>
      </c>
      <c r="DC71" s="27">
        <v>1</v>
      </c>
      <c r="DD71" s="22">
        <v>1</v>
      </c>
      <c r="DE71" s="22">
        <v>1</v>
      </c>
      <c r="DF71" s="26">
        <v>1</v>
      </c>
      <c r="DG71" s="27">
        <v>2</v>
      </c>
      <c r="DH71" s="22">
        <v>2</v>
      </c>
      <c r="DI71" s="22">
        <v>3</v>
      </c>
      <c r="DJ71" s="28">
        <f>('3.Diagnóstico_Oportunidades'!$N92*CW71)</f>
        <v>0</v>
      </c>
      <c r="DK71" s="28">
        <f>('3.Diagnóstico_Oportunidades'!$N92*CX71)</f>
        <v>0</v>
      </c>
      <c r="DL71" s="28">
        <f>('3.Diagnóstico_Oportunidades'!$N92*CY71)</f>
        <v>0</v>
      </c>
      <c r="DM71" s="28">
        <f>('3.Diagnóstico_Oportunidades'!$N92*DA71)</f>
        <v>0</v>
      </c>
      <c r="DN71" s="28">
        <f>('3.Diagnóstico_Oportunidades'!$N92*DC71)</f>
        <v>0</v>
      </c>
      <c r="DO71" s="28">
        <f>('3.Diagnóstico_Oportunidades'!$N92*DE71)</f>
        <v>0</v>
      </c>
      <c r="DP71" s="28">
        <f>('3.Diagnóstico_Oportunidades'!$N92*DF71)</f>
        <v>0</v>
      </c>
      <c r="DQ71" s="28">
        <f>('3.Diagnóstico_Oportunidades'!$N92*DG71)</f>
        <v>0</v>
      </c>
      <c r="DR71" s="28">
        <f>('3.Diagnóstico_Oportunidades'!$N92*DI71)</f>
        <v>0</v>
      </c>
      <c r="DS71" s="28">
        <f>('3.Diagnóstico_Oportunidades'!$N92*1)</f>
        <v>0</v>
      </c>
      <c r="DT71" s="28">
        <f>('3.Diagnóstico_Oportunidades'!$N92*2)</f>
        <v>0</v>
      </c>
      <c r="DU71" s="28">
        <f>('3.Diagnóstico_Oportunidades'!$N92*3)</f>
        <v>0</v>
      </c>
      <c r="DV71" s="28">
        <f>('3.Diagnóstico_Oportunidades'!$N92*DW71)</f>
        <v>0</v>
      </c>
      <c r="DW71" s="28">
        <f>('3.Diagnóstico_Oportunidades'!$N92*DX71)</f>
        <v>0</v>
      </c>
      <c r="DX71" s="28">
        <f>('3.Diagnóstico_Oportunidades'!$N92*DZ71)</f>
        <v>0</v>
      </c>
      <c r="DY71" s="28">
        <f>('3.Diagnóstico_Oportunidades'!$N92*DB71)</f>
        <v>0</v>
      </c>
      <c r="DZ71" s="28">
        <f>('3.Diagnóstico_Oportunidades'!$N92*DD71)</f>
        <v>0</v>
      </c>
      <c r="EA71" s="28">
        <f>('3.Diagnóstico_Oportunidades'!$N92*DE71)</f>
        <v>0</v>
      </c>
      <c r="EB71" s="28">
        <f>('3.Diagnóstico_Oportunidades'!$N92*DF71)</f>
        <v>0</v>
      </c>
      <c r="EC71" s="28">
        <f>('3.Diagnóstico_Oportunidades'!$N92*DH71)</f>
        <v>0</v>
      </c>
      <c r="ED71" s="28">
        <f>('3.Diagnóstico_Oportunidades'!$N92*DI71)</f>
        <v>0</v>
      </c>
      <c r="EE71" s="28">
        <f>('3.Diagnóstico_Oportunidades'!$N92*1)</f>
        <v>0</v>
      </c>
      <c r="EF71" s="28">
        <f>('3.Diagnóstico_Oportunidades'!$N92*2)</f>
        <v>0</v>
      </c>
      <c r="EG71" s="28">
        <f>('3.Diagnóstico_Oportunidades'!$N92*3)</f>
        <v>0</v>
      </c>
    </row>
    <row r="72" spans="1:137">
      <c r="A72" s="8" t="s">
        <v>26</v>
      </c>
      <c r="B72" s="98">
        <v>1</v>
      </c>
      <c r="C72" s="99">
        <v>3</v>
      </c>
      <c r="D72" s="98">
        <v>1</v>
      </c>
      <c r="E72" s="98">
        <v>3</v>
      </c>
      <c r="F72" s="98">
        <v>1</v>
      </c>
      <c r="G72" s="8" t="s">
        <v>26</v>
      </c>
      <c r="H72" s="27">
        <v>1</v>
      </c>
      <c r="I72" s="27">
        <v>3</v>
      </c>
      <c r="J72" s="27">
        <v>2</v>
      </c>
      <c r="K72" s="27">
        <v>1</v>
      </c>
      <c r="L72">
        <v>2</v>
      </c>
      <c r="M72" s="8" t="s">
        <v>26</v>
      </c>
      <c r="N72" s="27">
        <f t="shared" si="25"/>
        <v>2</v>
      </c>
      <c r="O72" s="27" t="s">
        <v>1065</v>
      </c>
      <c r="P72" s="140">
        <v>1</v>
      </c>
      <c r="Q72" s="27" t="s">
        <v>1065</v>
      </c>
      <c r="R72" s="8" t="s">
        <v>26</v>
      </c>
      <c r="S72">
        <v>1</v>
      </c>
      <c r="T72">
        <v>1</v>
      </c>
      <c r="U72">
        <v>2</v>
      </c>
      <c r="V72">
        <v>1</v>
      </c>
      <c r="W72">
        <v>2</v>
      </c>
      <c r="X72">
        <v>2</v>
      </c>
      <c r="Y72">
        <v>2</v>
      </c>
      <c r="Z72">
        <v>2</v>
      </c>
      <c r="AA72">
        <v>2</v>
      </c>
      <c r="AB72">
        <v>2</v>
      </c>
      <c r="AC72">
        <v>1</v>
      </c>
      <c r="AD72">
        <v>2</v>
      </c>
      <c r="AE72" s="8" t="s">
        <v>26</v>
      </c>
      <c r="AF72">
        <v>1</v>
      </c>
      <c r="AG72" s="21">
        <v>2</v>
      </c>
      <c r="AH72">
        <v>2</v>
      </c>
      <c r="AI72">
        <v>2</v>
      </c>
      <c r="AJ72">
        <v>2</v>
      </c>
      <c r="AK72">
        <v>3</v>
      </c>
      <c r="AL72">
        <v>3</v>
      </c>
      <c r="AM72" s="27">
        <v>1</v>
      </c>
      <c r="AN72">
        <v>1</v>
      </c>
      <c r="AO72" s="27" t="s">
        <v>1065</v>
      </c>
      <c r="AP72">
        <v>3</v>
      </c>
      <c r="AQ72">
        <v>1</v>
      </c>
      <c r="AR72">
        <v>2</v>
      </c>
      <c r="AS72" s="8" t="s">
        <v>26</v>
      </c>
      <c r="AT72" s="27" t="s">
        <v>1065</v>
      </c>
      <c r="AU72" s="27" t="s">
        <v>1065</v>
      </c>
      <c r="AV72" s="27" t="s">
        <v>1065</v>
      </c>
      <c r="AW72" s="27" t="s">
        <v>1065</v>
      </c>
      <c r="AX72" s="27" t="s">
        <v>1065</v>
      </c>
      <c r="AY72" s="27" t="s">
        <v>1065</v>
      </c>
      <c r="AZ72" s="27" t="s">
        <v>1065</v>
      </c>
      <c r="BA72" s="27" t="s">
        <v>1065</v>
      </c>
      <c r="BB72" s="27" t="s">
        <v>1065</v>
      </c>
      <c r="BC72" s="8" t="s">
        <v>26</v>
      </c>
      <c r="BD72" s="14">
        <v>4537</v>
      </c>
      <c r="BE72" s="14">
        <f>((SUM('3.Diagnóstico_Oportunidades'!$M$9:$N$11))*10000)/BD72</f>
        <v>0</v>
      </c>
      <c r="BF72" s="14"/>
      <c r="BQ72" s="28">
        <v>1920570.34</v>
      </c>
      <c r="BR72" s="8">
        <f>(SUM('3.Diagnóstico_Oportunidades'!$M$21:$N$22)*10000)/BQ72</f>
        <v>0</v>
      </c>
      <c r="BS72" s="28">
        <f t="shared" si="26"/>
        <v>1</v>
      </c>
      <c r="BT72" s="27">
        <f t="shared" si="27"/>
        <v>0</v>
      </c>
      <c r="BU72" s="28">
        <f>IF('3.Diagnóstico_Oportunidades'!BR72=0, 0,SUM(BS72:BT72))</f>
        <v>0</v>
      </c>
      <c r="BW72" s="124" t="s">
        <v>1161</v>
      </c>
      <c r="BX72" s="28">
        <v>4</v>
      </c>
      <c r="BY72" s="28">
        <v>4</v>
      </c>
      <c r="BZ72" s="28">
        <v>4</v>
      </c>
      <c r="CA72" s="149">
        <f>'3.Diagnóstico_Oportunidades'!N93*Criterios!BX72</f>
        <v>0</v>
      </c>
      <c r="CB72" s="149">
        <f>'3.Diagnóstico_Oportunidades'!N93*Criterios!BY72</f>
        <v>0</v>
      </c>
      <c r="CC72" s="149">
        <f>'3.Diagnóstico_Oportunidades'!N93*Criterios!BZ72</f>
        <v>0</v>
      </c>
      <c r="CF72" s="8" t="s">
        <v>135</v>
      </c>
      <c r="CG72" s="120">
        <f>('3.Diagnóstico_Oportunidades'!$M$22)/(BD73/100)</f>
        <v>0</v>
      </c>
      <c r="CH72" s="28">
        <f t="shared" si="19"/>
        <v>1</v>
      </c>
      <c r="CI72" s="27">
        <f t="shared" si="20"/>
        <v>0</v>
      </c>
      <c r="CJ72" s="28">
        <f t="shared" si="21"/>
        <v>0</v>
      </c>
      <c r="CK72" s="28">
        <f>('3.Diagnóstico_Oportunidades'!$M$22*10000/BQ73)</f>
        <v>0</v>
      </c>
      <c r="CL72" s="28">
        <f t="shared" si="22"/>
        <v>1</v>
      </c>
      <c r="CM72" s="27">
        <f t="shared" si="23"/>
        <v>0</v>
      </c>
      <c r="CN72" s="28">
        <f t="shared" si="24"/>
        <v>0</v>
      </c>
      <c r="CO72" s="28">
        <v>15</v>
      </c>
      <c r="CP72" s="28">
        <v>15</v>
      </c>
      <c r="CQ72" s="28">
        <v>15</v>
      </c>
      <c r="CR72" s="27">
        <f>'3.Diagnóstico_Oportunidades'!N93*Criterios!CO72</f>
        <v>0</v>
      </c>
      <c r="CS72" s="27">
        <f>'3.Diagnóstico_Oportunidades'!N93*Criterios!CP72</f>
        <v>0</v>
      </c>
      <c r="CT72" s="27">
        <f>'3.Diagnóstico_Oportunidades'!N93*Criterios!CQ72</f>
        <v>0</v>
      </c>
      <c r="CW72" s="26">
        <v>1</v>
      </c>
      <c r="CX72" s="22">
        <v>2</v>
      </c>
      <c r="CY72" s="27">
        <v>2</v>
      </c>
      <c r="CZ72" s="22">
        <v>2</v>
      </c>
      <c r="DA72" s="27">
        <v>3</v>
      </c>
      <c r="DB72" s="22">
        <v>3</v>
      </c>
      <c r="DC72" s="27">
        <v>3</v>
      </c>
      <c r="DD72" s="22">
        <v>3</v>
      </c>
      <c r="DE72" s="22">
        <v>1</v>
      </c>
      <c r="DF72" s="26">
        <v>1</v>
      </c>
      <c r="DG72" s="27">
        <v>1</v>
      </c>
      <c r="DH72" s="22">
        <v>1</v>
      </c>
      <c r="DI72" s="22">
        <v>1</v>
      </c>
      <c r="DJ72" s="28">
        <f>('3.Diagnóstico_Oportunidades'!$N93*CW72)</f>
        <v>0</v>
      </c>
      <c r="DK72" s="28">
        <f>('3.Diagnóstico_Oportunidades'!$N93*CX72)</f>
        <v>0</v>
      </c>
      <c r="DL72" s="28">
        <f>('3.Diagnóstico_Oportunidades'!$N93*CY72)</f>
        <v>0</v>
      </c>
      <c r="DM72" s="28">
        <f>('3.Diagnóstico_Oportunidades'!$N93*DA72)</f>
        <v>0</v>
      </c>
      <c r="DN72" s="28">
        <f>('3.Diagnóstico_Oportunidades'!$N93*DC72)</f>
        <v>0</v>
      </c>
      <c r="DO72" s="28">
        <f>('3.Diagnóstico_Oportunidades'!$N93*DE72)</f>
        <v>0</v>
      </c>
      <c r="DP72" s="28">
        <f>('3.Diagnóstico_Oportunidades'!$N93*DF72)</f>
        <v>0</v>
      </c>
      <c r="DQ72" s="28">
        <f>('3.Diagnóstico_Oportunidades'!$N93*DG72)</f>
        <v>0</v>
      </c>
      <c r="DR72" s="28">
        <f>('3.Diagnóstico_Oportunidades'!$N93*DI72)</f>
        <v>0</v>
      </c>
      <c r="DS72" s="28">
        <f>('3.Diagnóstico_Oportunidades'!$N93*1)</f>
        <v>0</v>
      </c>
      <c r="DT72" s="28">
        <f>('3.Diagnóstico_Oportunidades'!$N93*2)</f>
        <v>0</v>
      </c>
      <c r="DU72" s="28">
        <f>('3.Diagnóstico_Oportunidades'!$N93*3)</f>
        <v>0</v>
      </c>
      <c r="DV72" s="28">
        <f>('3.Diagnóstico_Oportunidades'!$N93*DW72)</f>
        <v>0</v>
      </c>
      <c r="DW72" s="28">
        <f>('3.Diagnóstico_Oportunidades'!$N93*DX72)</f>
        <v>0</v>
      </c>
      <c r="DX72" s="28">
        <f>('3.Diagnóstico_Oportunidades'!$N93*DZ72)</f>
        <v>0</v>
      </c>
      <c r="DY72" s="28">
        <f>('3.Diagnóstico_Oportunidades'!$N93*DB72)</f>
        <v>0</v>
      </c>
      <c r="DZ72" s="28">
        <f>('3.Diagnóstico_Oportunidades'!$N93*DD72)</f>
        <v>0</v>
      </c>
      <c r="EA72" s="28">
        <f>('3.Diagnóstico_Oportunidades'!$N93*DE72)</f>
        <v>0</v>
      </c>
      <c r="EB72" s="28">
        <f>('3.Diagnóstico_Oportunidades'!$N93*DF72)</f>
        <v>0</v>
      </c>
      <c r="EC72" s="28">
        <f>('3.Diagnóstico_Oportunidades'!$N93*DH72)</f>
        <v>0</v>
      </c>
      <c r="ED72" s="28">
        <f>('3.Diagnóstico_Oportunidades'!$N93*DI72)</f>
        <v>0</v>
      </c>
      <c r="EE72" s="28">
        <f>('3.Diagnóstico_Oportunidades'!$N93*1)</f>
        <v>0</v>
      </c>
      <c r="EF72" s="28">
        <f>('3.Diagnóstico_Oportunidades'!$N93*2)</f>
        <v>0</v>
      </c>
      <c r="EG72" s="28">
        <f>('3.Diagnóstico_Oportunidades'!$N93*3)</f>
        <v>0</v>
      </c>
    </row>
    <row r="73" spans="1:137">
      <c r="A73" s="8" t="s">
        <v>135</v>
      </c>
      <c r="B73" s="98">
        <v>3</v>
      </c>
      <c r="C73" s="99">
        <v>3</v>
      </c>
      <c r="D73" s="98">
        <v>2</v>
      </c>
      <c r="E73" s="98">
        <v>3</v>
      </c>
      <c r="F73" s="98">
        <v>3</v>
      </c>
      <c r="G73" s="8" t="s">
        <v>135</v>
      </c>
      <c r="H73" s="27">
        <v>1</v>
      </c>
      <c r="I73" s="27">
        <v>1</v>
      </c>
      <c r="J73" s="27">
        <v>1</v>
      </c>
      <c r="K73" s="27">
        <v>1</v>
      </c>
      <c r="L73">
        <v>1</v>
      </c>
      <c r="M73" s="8" t="s">
        <v>135</v>
      </c>
      <c r="N73" s="27">
        <f t="shared" si="25"/>
        <v>1</v>
      </c>
      <c r="O73" s="27" t="s">
        <v>1065</v>
      </c>
      <c r="P73" s="140">
        <v>1</v>
      </c>
      <c r="Q73" s="27" t="s">
        <v>1065</v>
      </c>
      <c r="R73" s="8" t="s">
        <v>135</v>
      </c>
      <c r="S73">
        <v>1</v>
      </c>
      <c r="T73">
        <v>1</v>
      </c>
      <c r="U73">
        <v>1</v>
      </c>
      <c r="V73">
        <v>1</v>
      </c>
      <c r="W73">
        <v>2</v>
      </c>
      <c r="X73">
        <v>1</v>
      </c>
      <c r="Y73">
        <v>1</v>
      </c>
      <c r="Z73">
        <v>1</v>
      </c>
      <c r="AA73">
        <v>1</v>
      </c>
      <c r="AB73">
        <v>1</v>
      </c>
      <c r="AC73">
        <v>1</v>
      </c>
      <c r="AD73">
        <v>1</v>
      </c>
      <c r="AE73" s="8" t="s">
        <v>135</v>
      </c>
      <c r="AF73">
        <v>1</v>
      </c>
      <c r="AG73" s="21">
        <v>2</v>
      </c>
      <c r="AH73">
        <v>3</v>
      </c>
      <c r="AI73">
        <v>2</v>
      </c>
      <c r="AJ73">
        <v>3</v>
      </c>
      <c r="AK73">
        <v>3</v>
      </c>
      <c r="AL73">
        <v>3</v>
      </c>
      <c r="AM73" s="27">
        <v>2</v>
      </c>
      <c r="AN73">
        <v>2</v>
      </c>
      <c r="AO73" s="27" t="s">
        <v>1065</v>
      </c>
      <c r="AP73">
        <v>3</v>
      </c>
      <c r="AQ73">
        <v>2</v>
      </c>
      <c r="AR73">
        <v>3</v>
      </c>
      <c r="AS73" s="8" t="s">
        <v>135</v>
      </c>
      <c r="AT73" s="27" t="s">
        <v>1065</v>
      </c>
      <c r="AU73" s="27" t="s">
        <v>1065</v>
      </c>
      <c r="AV73" s="27" t="s">
        <v>1065</v>
      </c>
      <c r="AW73" s="27" t="s">
        <v>1065</v>
      </c>
      <c r="AX73" s="27" t="s">
        <v>1065</v>
      </c>
      <c r="AY73" s="27" t="s">
        <v>1065</v>
      </c>
      <c r="AZ73" s="27" t="s">
        <v>1065</v>
      </c>
      <c r="BA73" s="27" t="s">
        <v>1065</v>
      </c>
      <c r="BB73" s="27" t="s">
        <v>1065</v>
      </c>
      <c r="BC73" s="8" t="s">
        <v>135</v>
      </c>
      <c r="BD73" s="14">
        <v>598</v>
      </c>
      <c r="BE73" s="14">
        <f>((SUM('3.Diagnóstico_Oportunidades'!$M$9:$N$11))*10000)/BD73</f>
        <v>0</v>
      </c>
      <c r="BF73" s="14"/>
      <c r="BQ73" s="28">
        <v>120187.54</v>
      </c>
      <c r="BR73" s="8">
        <f>(SUM('3.Diagnóstico_Oportunidades'!$M$21:$N$22)*10000)/BQ73</f>
        <v>0</v>
      </c>
      <c r="BS73" s="28">
        <f t="shared" si="26"/>
        <v>1</v>
      </c>
      <c r="BT73" s="27">
        <f t="shared" si="27"/>
        <v>0</v>
      </c>
      <c r="BU73" s="28">
        <f>IF('3.Diagnóstico_Oportunidades'!BR73=0, 0,SUM(BS73:BT73))</f>
        <v>0</v>
      </c>
      <c r="BW73" s="124" t="s">
        <v>523</v>
      </c>
      <c r="BX73" s="28">
        <v>5</v>
      </c>
      <c r="BY73" s="28">
        <v>5</v>
      </c>
      <c r="BZ73" s="28">
        <v>5</v>
      </c>
      <c r="CA73" s="149">
        <f>'3.Diagnóstico_Oportunidades'!N94*Criterios!BX73</f>
        <v>0</v>
      </c>
      <c r="CB73" s="149">
        <f>'3.Diagnóstico_Oportunidades'!N94*Criterios!BY73</f>
        <v>0</v>
      </c>
      <c r="CC73" s="149">
        <f>'3.Diagnóstico_Oportunidades'!N94*Criterios!BZ73</f>
        <v>0</v>
      </c>
      <c r="CF73" s="8" t="s">
        <v>136</v>
      </c>
      <c r="CG73" s="120">
        <f>('3.Diagnóstico_Oportunidades'!$M$22)/(BD74/100)</f>
        <v>0</v>
      </c>
      <c r="CH73" s="28">
        <f t="shared" si="19"/>
        <v>1</v>
      </c>
      <c r="CI73" s="27">
        <f t="shared" si="20"/>
        <v>0</v>
      </c>
      <c r="CJ73" s="28">
        <f t="shared" si="21"/>
        <v>0</v>
      </c>
      <c r="CK73" s="28">
        <f>('3.Diagnóstico_Oportunidades'!$M$22*10000/BQ74)</f>
        <v>0</v>
      </c>
      <c r="CL73" s="28">
        <f t="shared" si="22"/>
        <v>1</v>
      </c>
      <c r="CM73" s="27">
        <f t="shared" si="23"/>
        <v>0</v>
      </c>
      <c r="CN73" s="28">
        <f t="shared" si="24"/>
        <v>0</v>
      </c>
      <c r="CO73" s="28">
        <v>14</v>
      </c>
      <c r="CP73" s="28">
        <v>14</v>
      </c>
      <c r="CQ73" s="28">
        <v>14</v>
      </c>
      <c r="CR73" s="27">
        <f>'3.Diagnóstico_Oportunidades'!N94*Criterios!CO73</f>
        <v>0</v>
      </c>
      <c r="CS73" s="27">
        <f>'3.Diagnóstico_Oportunidades'!N94*Criterios!CP73</f>
        <v>0</v>
      </c>
      <c r="CT73" s="27">
        <f>'3.Diagnóstico_Oportunidades'!N94*Criterios!CQ73</f>
        <v>0</v>
      </c>
      <c r="CW73" s="26">
        <v>1</v>
      </c>
      <c r="CX73" s="22">
        <v>2</v>
      </c>
      <c r="CY73" s="27">
        <v>2</v>
      </c>
      <c r="CZ73" s="22">
        <v>2</v>
      </c>
      <c r="DA73" s="27">
        <v>2</v>
      </c>
      <c r="DB73" s="22">
        <v>2</v>
      </c>
      <c r="DC73" s="27">
        <v>2</v>
      </c>
      <c r="DD73" s="22">
        <v>2</v>
      </c>
      <c r="DE73" s="22">
        <v>1</v>
      </c>
      <c r="DF73" s="26">
        <v>1</v>
      </c>
      <c r="DG73" s="27">
        <v>2</v>
      </c>
      <c r="DH73" s="22">
        <v>2</v>
      </c>
      <c r="DI73" s="22">
        <v>1</v>
      </c>
      <c r="DJ73" s="28">
        <f>('3.Diagnóstico_Oportunidades'!$N94*CW73)</f>
        <v>0</v>
      </c>
      <c r="DK73" s="28">
        <f>('3.Diagnóstico_Oportunidades'!$N94*CX73)</f>
        <v>0</v>
      </c>
      <c r="DL73" s="28">
        <f>('3.Diagnóstico_Oportunidades'!$N94*CY73)</f>
        <v>0</v>
      </c>
      <c r="DM73" s="28">
        <f>('3.Diagnóstico_Oportunidades'!$N94*DA73)</f>
        <v>0</v>
      </c>
      <c r="DN73" s="28">
        <f>('3.Diagnóstico_Oportunidades'!$N94*DC73)</f>
        <v>0</v>
      </c>
      <c r="DO73" s="28">
        <f>('3.Diagnóstico_Oportunidades'!$N94*DE73)</f>
        <v>0</v>
      </c>
      <c r="DP73" s="28">
        <f>('3.Diagnóstico_Oportunidades'!$N94*DF73)</f>
        <v>0</v>
      </c>
      <c r="DQ73" s="28">
        <f>('3.Diagnóstico_Oportunidades'!$N94*DG73)</f>
        <v>0</v>
      </c>
      <c r="DR73" s="28">
        <f>('3.Diagnóstico_Oportunidades'!$N94*DI73)</f>
        <v>0</v>
      </c>
      <c r="DS73" s="28">
        <f>('3.Diagnóstico_Oportunidades'!$N94*1)</f>
        <v>0</v>
      </c>
      <c r="DT73" s="28">
        <f>('3.Diagnóstico_Oportunidades'!$N94*2)</f>
        <v>0</v>
      </c>
      <c r="DU73" s="28">
        <f>('3.Diagnóstico_Oportunidades'!$N94*3)</f>
        <v>0</v>
      </c>
      <c r="DV73" s="28">
        <f>('3.Diagnóstico_Oportunidades'!$N94*DW73)</f>
        <v>0</v>
      </c>
      <c r="DW73" s="28">
        <f>('3.Diagnóstico_Oportunidades'!$N94*DX73)</f>
        <v>0</v>
      </c>
      <c r="DX73" s="28">
        <f>('3.Diagnóstico_Oportunidades'!$N94*DZ73)</f>
        <v>0</v>
      </c>
      <c r="DY73" s="28">
        <f>('3.Diagnóstico_Oportunidades'!$N94*DB73)</f>
        <v>0</v>
      </c>
      <c r="DZ73" s="28">
        <f>('3.Diagnóstico_Oportunidades'!$N94*DD73)</f>
        <v>0</v>
      </c>
      <c r="EA73" s="28">
        <f>('3.Diagnóstico_Oportunidades'!$N94*DE73)</f>
        <v>0</v>
      </c>
      <c r="EB73" s="28">
        <f>('3.Diagnóstico_Oportunidades'!$N94*DF73)</f>
        <v>0</v>
      </c>
      <c r="EC73" s="28">
        <f>('3.Diagnóstico_Oportunidades'!$N94*DH73)</f>
        <v>0</v>
      </c>
      <c r="ED73" s="28">
        <f>('3.Diagnóstico_Oportunidades'!$N94*DI73)</f>
        <v>0</v>
      </c>
      <c r="EE73" s="28">
        <f>('3.Diagnóstico_Oportunidades'!$N94*1)</f>
        <v>0</v>
      </c>
      <c r="EF73" s="28">
        <f>('3.Diagnóstico_Oportunidades'!$N94*2)</f>
        <v>0</v>
      </c>
      <c r="EG73" s="28">
        <f>('3.Diagnóstico_Oportunidades'!$N94*3)</f>
        <v>0</v>
      </c>
    </row>
    <row r="74" spans="1:137">
      <c r="A74" s="8" t="s">
        <v>136</v>
      </c>
      <c r="B74" s="98">
        <v>3</v>
      </c>
      <c r="C74" s="99">
        <v>3</v>
      </c>
      <c r="D74" s="98">
        <v>2</v>
      </c>
      <c r="E74" s="98">
        <v>3</v>
      </c>
      <c r="F74" s="98">
        <v>2</v>
      </c>
      <c r="G74" s="8" t="s">
        <v>136</v>
      </c>
      <c r="H74" s="27">
        <v>1</v>
      </c>
      <c r="I74" s="27">
        <v>2</v>
      </c>
      <c r="J74" s="27">
        <v>2</v>
      </c>
      <c r="K74" s="27">
        <v>1</v>
      </c>
      <c r="L74">
        <v>1</v>
      </c>
      <c r="M74" s="8" t="s">
        <v>136</v>
      </c>
      <c r="N74" s="27">
        <f t="shared" si="25"/>
        <v>1</v>
      </c>
      <c r="O74" s="27" t="s">
        <v>1065</v>
      </c>
      <c r="P74" s="140">
        <v>1</v>
      </c>
      <c r="Q74" s="27" t="s">
        <v>1065</v>
      </c>
      <c r="R74" s="8" t="s">
        <v>136</v>
      </c>
      <c r="S74">
        <v>1</v>
      </c>
      <c r="T74">
        <v>1</v>
      </c>
      <c r="U74">
        <v>1</v>
      </c>
      <c r="V74">
        <v>1</v>
      </c>
      <c r="W74">
        <v>1</v>
      </c>
      <c r="X74">
        <v>1</v>
      </c>
      <c r="Y74">
        <v>1</v>
      </c>
      <c r="Z74">
        <v>1</v>
      </c>
      <c r="AA74">
        <v>1</v>
      </c>
      <c r="AB74">
        <v>1</v>
      </c>
      <c r="AC74">
        <v>1</v>
      </c>
      <c r="AD74">
        <v>1</v>
      </c>
      <c r="AE74" s="8" t="s">
        <v>136</v>
      </c>
      <c r="AF74">
        <v>1</v>
      </c>
      <c r="AG74" s="21">
        <v>2</v>
      </c>
      <c r="AH74">
        <v>3</v>
      </c>
      <c r="AI74">
        <v>2</v>
      </c>
      <c r="AJ74">
        <v>2</v>
      </c>
      <c r="AK74">
        <v>3</v>
      </c>
      <c r="AL74">
        <v>3</v>
      </c>
      <c r="AM74" s="27">
        <v>2</v>
      </c>
      <c r="AN74">
        <v>1</v>
      </c>
      <c r="AO74" s="27" t="s">
        <v>1065</v>
      </c>
      <c r="AP74">
        <v>3</v>
      </c>
      <c r="AQ74">
        <v>2</v>
      </c>
      <c r="AR74">
        <v>3</v>
      </c>
      <c r="AS74" s="8" t="s">
        <v>136</v>
      </c>
      <c r="AT74" s="27" t="s">
        <v>1065</v>
      </c>
      <c r="AU74" s="27" t="s">
        <v>1065</v>
      </c>
      <c r="AV74" s="27" t="s">
        <v>1065</v>
      </c>
      <c r="AW74" s="27" t="s">
        <v>1065</v>
      </c>
      <c r="AX74" s="27" t="s">
        <v>1065</v>
      </c>
      <c r="AY74" s="27" t="s">
        <v>1065</v>
      </c>
      <c r="AZ74" s="27" t="s">
        <v>1065</v>
      </c>
      <c r="BA74" s="27" t="s">
        <v>1065</v>
      </c>
      <c r="BB74" s="27" t="s">
        <v>1065</v>
      </c>
      <c r="BC74" s="8" t="s">
        <v>136</v>
      </c>
      <c r="BD74" s="14">
        <v>534</v>
      </c>
      <c r="BE74" s="14">
        <f>((SUM('3.Diagnóstico_Oportunidades'!$M$9:$N$11))*10000)/BD74</f>
        <v>0</v>
      </c>
      <c r="BF74" s="14"/>
      <c r="BQ74" s="28">
        <v>251074.39</v>
      </c>
      <c r="BR74" s="8">
        <f>(SUM('3.Diagnóstico_Oportunidades'!$M$21:$N$22)*10000)/BQ74</f>
        <v>0</v>
      </c>
      <c r="BS74" s="28">
        <f t="shared" si="26"/>
        <v>1</v>
      </c>
      <c r="BT74" s="27">
        <f t="shared" si="27"/>
        <v>0</v>
      </c>
      <c r="BU74" s="28">
        <f>IF('3.Diagnóstico_Oportunidades'!BR74=0, 0,SUM(BS74:BT74))</f>
        <v>0</v>
      </c>
      <c r="BW74" s="124" t="s">
        <v>247</v>
      </c>
      <c r="BX74" s="28">
        <v>5</v>
      </c>
      <c r="BY74" s="28">
        <v>4</v>
      </c>
      <c r="BZ74" s="28">
        <v>5</v>
      </c>
      <c r="CA74" s="149">
        <f>'3.Diagnóstico_Oportunidades'!N95*Criterios!BX74</f>
        <v>0</v>
      </c>
      <c r="CB74" s="149">
        <f>'3.Diagnóstico_Oportunidades'!N95*Criterios!BY74</f>
        <v>0</v>
      </c>
      <c r="CC74" s="149">
        <f>'3.Diagnóstico_Oportunidades'!N95*Criterios!BZ74</f>
        <v>0</v>
      </c>
      <c r="CF74" s="8" t="s">
        <v>27</v>
      </c>
      <c r="CG74" s="120">
        <f>('3.Diagnóstico_Oportunidades'!$M$22)/(BD75/100)</f>
        <v>0</v>
      </c>
      <c r="CH74" s="28">
        <f t="shared" si="19"/>
        <v>1</v>
      </c>
      <c r="CI74" s="27">
        <f t="shared" si="20"/>
        <v>0</v>
      </c>
      <c r="CJ74" s="28">
        <f t="shared" si="21"/>
        <v>0</v>
      </c>
      <c r="CK74" s="28">
        <f>('3.Diagnóstico_Oportunidades'!$M$22*10000/BQ75)</f>
        <v>0</v>
      </c>
      <c r="CL74" s="28">
        <f t="shared" si="22"/>
        <v>1</v>
      </c>
      <c r="CM74" s="27">
        <f t="shared" si="23"/>
        <v>0</v>
      </c>
      <c r="CN74" s="28">
        <f t="shared" si="24"/>
        <v>0</v>
      </c>
      <c r="CO74" s="28">
        <v>15</v>
      </c>
      <c r="CP74" s="28">
        <v>16</v>
      </c>
      <c r="CQ74" s="28">
        <v>15</v>
      </c>
      <c r="CR74" s="27">
        <f>'3.Diagnóstico_Oportunidades'!N95*Criterios!CO74</f>
        <v>0</v>
      </c>
      <c r="CS74" s="27">
        <f>'3.Diagnóstico_Oportunidades'!N95*Criterios!CP74</f>
        <v>0</v>
      </c>
      <c r="CT74" s="27">
        <f>'3.Diagnóstico_Oportunidades'!N95*Criterios!CQ74</f>
        <v>0</v>
      </c>
      <c r="CW74" s="26">
        <v>1</v>
      </c>
      <c r="CX74" s="22">
        <v>2</v>
      </c>
      <c r="CY74" s="27">
        <v>3</v>
      </c>
      <c r="CZ74" s="22">
        <v>3</v>
      </c>
      <c r="DA74" s="27">
        <v>2</v>
      </c>
      <c r="DB74" s="22">
        <v>3</v>
      </c>
      <c r="DC74" s="27">
        <v>2</v>
      </c>
      <c r="DD74" s="22">
        <v>3</v>
      </c>
      <c r="DE74" s="22">
        <v>1</v>
      </c>
      <c r="DF74" s="26">
        <v>1</v>
      </c>
      <c r="DG74" s="27">
        <v>2</v>
      </c>
      <c r="DH74" s="22">
        <v>1</v>
      </c>
      <c r="DI74" s="22">
        <v>1</v>
      </c>
      <c r="DJ74" s="28">
        <f>('3.Diagnóstico_Oportunidades'!$N95*CW74)</f>
        <v>0</v>
      </c>
      <c r="DK74" s="28">
        <f>('3.Diagnóstico_Oportunidades'!$N95*CX74)</f>
        <v>0</v>
      </c>
      <c r="DL74" s="28">
        <f>('3.Diagnóstico_Oportunidades'!$N95*CY74)</f>
        <v>0</v>
      </c>
      <c r="DM74" s="28">
        <f>('3.Diagnóstico_Oportunidades'!$N95*DA74)</f>
        <v>0</v>
      </c>
      <c r="DN74" s="28">
        <f>('3.Diagnóstico_Oportunidades'!$N95*DC74)</f>
        <v>0</v>
      </c>
      <c r="DO74" s="28">
        <f>('3.Diagnóstico_Oportunidades'!$N95*DE74)</f>
        <v>0</v>
      </c>
      <c r="DP74" s="28">
        <f>('3.Diagnóstico_Oportunidades'!$N95*DF74)</f>
        <v>0</v>
      </c>
      <c r="DQ74" s="28">
        <f>('3.Diagnóstico_Oportunidades'!$N95*DG74)</f>
        <v>0</v>
      </c>
      <c r="DR74" s="28">
        <f>('3.Diagnóstico_Oportunidades'!$N95*DI74)</f>
        <v>0</v>
      </c>
      <c r="DS74" s="28">
        <f>('3.Diagnóstico_Oportunidades'!$N95*1)</f>
        <v>0</v>
      </c>
      <c r="DT74" s="28">
        <f>('3.Diagnóstico_Oportunidades'!$N95*2)</f>
        <v>0</v>
      </c>
      <c r="DU74" s="28">
        <f>('3.Diagnóstico_Oportunidades'!$N95*3)</f>
        <v>0</v>
      </c>
      <c r="DV74" s="28">
        <f>('3.Diagnóstico_Oportunidades'!$N95*DW74)</f>
        <v>0</v>
      </c>
      <c r="DW74" s="28">
        <f>('3.Diagnóstico_Oportunidades'!$N95*DX74)</f>
        <v>0</v>
      </c>
      <c r="DX74" s="28">
        <f>('3.Diagnóstico_Oportunidades'!$N95*DZ74)</f>
        <v>0</v>
      </c>
      <c r="DY74" s="28">
        <f>('3.Diagnóstico_Oportunidades'!$N95*DB74)</f>
        <v>0</v>
      </c>
      <c r="DZ74" s="28">
        <f>('3.Diagnóstico_Oportunidades'!$N95*DD74)</f>
        <v>0</v>
      </c>
      <c r="EA74" s="28">
        <f>('3.Diagnóstico_Oportunidades'!$N95*DE74)</f>
        <v>0</v>
      </c>
      <c r="EB74" s="28">
        <f>('3.Diagnóstico_Oportunidades'!$N95*DF74)</f>
        <v>0</v>
      </c>
      <c r="EC74" s="28">
        <f>('3.Diagnóstico_Oportunidades'!$N95*DH74)</f>
        <v>0</v>
      </c>
      <c r="ED74" s="28">
        <f>('3.Diagnóstico_Oportunidades'!$N95*DI74)</f>
        <v>0</v>
      </c>
      <c r="EE74" s="28">
        <f>('3.Diagnóstico_Oportunidades'!$N95*1)</f>
        <v>0</v>
      </c>
      <c r="EF74" s="28">
        <f>('3.Diagnóstico_Oportunidades'!$N95*2)</f>
        <v>0</v>
      </c>
      <c r="EG74" s="28">
        <f>('3.Diagnóstico_Oportunidades'!$N95*3)</f>
        <v>0</v>
      </c>
    </row>
    <row r="75" spans="1:137">
      <c r="A75" s="8" t="s">
        <v>27</v>
      </c>
      <c r="B75" s="98">
        <v>1</v>
      </c>
      <c r="C75" s="99">
        <v>3</v>
      </c>
      <c r="D75" s="98">
        <v>1</v>
      </c>
      <c r="E75" s="98">
        <v>1</v>
      </c>
      <c r="F75" s="98">
        <v>1</v>
      </c>
      <c r="G75" s="8" t="s">
        <v>27</v>
      </c>
      <c r="H75" s="27">
        <v>2</v>
      </c>
      <c r="I75" s="27">
        <v>1</v>
      </c>
      <c r="J75" s="27">
        <v>3</v>
      </c>
      <c r="K75" s="27">
        <v>2</v>
      </c>
      <c r="L75">
        <v>2</v>
      </c>
      <c r="M75" s="8" t="s">
        <v>27</v>
      </c>
      <c r="N75" s="27">
        <f t="shared" si="25"/>
        <v>2</v>
      </c>
      <c r="O75" s="27">
        <v>3</v>
      </c>
      <c r="P75" s="140">
        <v>2</v>
      </c>
      <c r="Q75" s="27">
        <v>2</v>
      </c>
      <c r="R75" s="8" t="s">
        <v>27</v>
      </c>
      <c r="S75">
        <v>2</v>
      </c>
      <c r="T75">
        <v>2</v>
      </c>
      <c r="U75">
        <v>2</v>
      </c>
      <c r="V75">
        <v>2</v>
      </c>
      <c r="W75">
        <v>2</v>
      </c>
      <c r="X75">
        <v>2</v>
      </c>
      <c r="Y75">
        <v>2</v>
      </c>
      <c r="Z75">
        <v>2</v>
      </c>
      <c r="AA75">
        <v>2</v>
      </c>
      <c r="AB75">
        <v>2</v>
      </c>
      <c r="AC75">
        <v>2</v>
      </c>
      <c r="AD75">
        <v>2</v>
      </c>
      <c r="AE75" s="8" t="s">
        <v>27</v>
      </c>
      <c r="AF75">
        <v>1</v>
      </c>
      <c r="AG75" s="21">
        <v>1</v>
      </c>
      <c r="AH75">
        <v>1</v>
      </c>
      <c r="AI75">
        <v>1</v>
      </c>
      <c r="AJ75">
        <v>2</v>
      </c>
      <c r="AK75">
        <v>1</v>
      </c>
      <c r="AL75">
        <v>1</v>
      </c>
      <c r="AM75" s="27">
        <v>1</v>
      </c>
      <c r="AN75">
        <v>1</v>
      </c>
      <c r="AO75" s="27" t="s">
        <v>1065</v>
      </c>
      <c r="AP75">
        <v>3</v>
      </c>
      <c r="AQ75">
        <v>2</v>
      </c>
      <c r="AR75">
        <v>1</v>
      </c>
      <c r="AS75" s="8" t="s">
        <v>27</v>
      </c>
      <c r="AT75" s="28">
        <v>1</v>
      </c>
      <c r="AU75" s="28">
        <v>1</v>
      </c>
      <c r="AV75" s="28">
        <v>2</v>
      </c>
      <c r="AW75" s="28">
        <v>2</v>
      </c>
      <c r="AX75" s="28">
        <v>2</v>
      </c>
      <c r="AY75" s="28">
        <v>1</v>
      </c>
      <c r="AZ75" s="28">
        <v>1</v>
      </c>
      <c r="BA75" s="28">
        <v>1</v>
      </c>
      <c r="BB75" s="28">
        <v>1</v>
      </c>
      <c r="BC75" s="8" t="s">
        <v>27</v>
      </c>
      <c r="BD75" s="14">
        <v>346405</v>
      </c>
      <c r="BE75" s="14">
        <f>((SUM('3.Diagnóstico_Oportunidades'!$M$9:$N$11))*10000)/BD75</f>
        <v>0</v>
      </c>
      <c r="BF75" s="14"/>
      <c r="BQ75" s="28">
        <v>17960763.6701</v>
      </c>
      <c r="BR75" s="8">
        <f>(SUM('3.Diagnóstico_Oportunidades'!$M$21:$N$22)*10000)/BQ75</f>
        <v>0</v>
      </c>
      <c r="BS75" s="28">
        <f t="shared" si="26"/>
        <v>1</v>
      </c>
      <c r="BT75" s="27">
        <f t="shared" si="27"/>
        <v>0</v>
      </c>
      <c r="BU75" s="28">
        <f>IF('3.Diagnóstico_Oportunidades'!BR75=0, 0,SUM(BS75:BT75))</f>
        <v>0</v>
      </c>
      <c r="BW75" s="124" t="s">
        <v>542</v>
      </c>
      <c r="BX75" s="28">
        <v>4</v>
      </c>
      <c r="BY75" s="28">
        <v>3</v>
      </c>
      <c r="BZ75" s="28">
        <v>4</v>
      </c>
      <c r="CA75" s="149">
        <f>'3.Diagnóstico_Oportunidades'!N96*Criterios!BX75</f>
        <v>0</v>
      </c>
      <c r="CB75" s="149">
        <f>'3.Diagnóstico_Oportunidades'!N96*Criterios!BY75</f>
        <v>0</v>
      </c>
      <c r="CC75" s="149">
        <f>'3.Diagnóstico_Oportunidades'!N96*Criterios!BZ75</f>
        <v>0</v>
      </c>
      <c r="CF75" s="8" t="s">
        <v>28</v>
      </c>
      <c r="CG75" s="120">
        <f>('3.Diagnóstico_Oportunidades'!$M$22)/(BD76/100)</f>
        <v>0</v>
      </c>
      <c r="CH75" s="28">
        <f t="shared" si="19"/>
        <v>1</v>
      </c>
      <c r="CI75" s="27">
        <f t="shared" si="20"/>
        <v>0</v>
      </c>
      <c r="CJ75" s="28">
        <f t="shared" si="21"/>
        <v>0</v>
      </c>
      <c r="CK75" s="28">
        <f>('3.Diagnóstico_Oportunidades'!$M$22*10000/BQ76)</f>
        <v>0</v>
      </c>
      <c r="CL75" s="28">
        <f t="shared" si="22"/>
        <v>1</v>
      </c>
      <c r="CM75" s="27">
        <f t="shared" si="23"/>
        <v>0</v>
      </c>
      <c r="CN75" s="28">
        <f t="shared" si="24"/>
        <v>0</v>
      </c>
      <c r="CO75" s="28">
        <v>13</v>
      </c>
      <c r="CP75" s="28">
        <v>13</v>
      </c>
      <c r="CQ75" s="28">
        <v>13</v>
      </c>
      <c r="CR75" s="27">
        <f>'3.Diagnóstico_Oportunidades'!N96*Criterios!CO75</f>
        <v>0</v>
      </c>
      <c r="CS75" s="27">
        <f>'3.Diagnóstico_Oportunidades'!N96*Criterios!CP75</f>
        <v>0</v>
      </c>
      <c r="CT75" s="27">
        <f>'3.Diagnóstico_Oportunidades'!N96*Criterios!CQ75</f>
        <v>0</v>
      </c>
      <c r="CW75" s="26">
        <v>1</v>
      </c>
      <c r="CX75" s="24">
        <v>1</v>
      </c>
      <c r="CY75" s="27">
        <v>2</v>
      </c>
      <c r="CZ75" s="22">
        <v>1</v>
      </c>
      <c r="DA75" s="27">
        <v>2</v>
      </c>
      <c r="DB75" s="22">
        <v>3</v>
      </c>
      <c r="DC75" s="27">
        <v>2</v>
      </c>
      <c r="DD75" s="22">
        <v>3</v>
      </c>
      <c r="DE75" s="22">
        <v>1</v>
      </c>
      <c r="DF75" s="26">
        <v>1</v>
      </c>
      <c r="DG75" s="27">
        <v>2</v>
      </c>
      <c r="DH75" s="22">
        <v>1</v>
      </c>
      <c r="DI75" s="22">
        <v>1</v>
      </c>
      <c r="DJ75" s="28">
        <f>('3.Diagnóstico_Oportunidades'!$N96*CW75)</f>
        <v>0</v>
      </c>
      <c r="DK75" s="28">
        <f>('3.Diagnóstico_Oportunidades'!$N96*CX75)</f>
        <v>0</v>
      </c>
      <c r="DL75" s="28">
        <f>('3.Diagnóstico_Oportunidades'!$N96*CY75)</f>
        <v>0</v>
      </c>
      <c r="DM75" s="28">
        <f>('3.Diagnóstico_Oportunidades'!$N96*DA75)</f>
        <v>0</v>
      </c>
      <c r="DN75" s="28">
        <f>('3.Diagnóstico_Oportunidades'!$N96*DC75)</f>
        <v>0</v>
      </c>
      <c r="DO75" s="28">
        <f>('3.Diagnóstico_Oportunidades'!$N96*DE75)</f>
        <v>0</v>
      </c>
      <c r="DP75" s="28">
        <f>('3.Diagnóstico_Oportunidades'!$N96*DF75)</f>
        <v>0</v>
      </c>
      <c r="DQ75" s="28">
        <f>('3.Diagnóstico_Oportunidades'!$N96*DG75)</f>
        <v>0</v>
      </c>
      <c r="DR75" s="28">
        <f>('3.Diagnóstico_Oportunidades'!$N96*DI75)</f>
        <v>0</v>
      </c>
      <c r="DS75" s="28">
        <f>('3.Diagnóstico_Oportunidades'!$N96*1)</f>
        <v>0</v>
      </c>
      <c r="DT75" s="28">
        <f>('3.Diagnóstico_Oportunidades'!$N96*2)</f>
        <v>0</v>
      </c>
      <c r="DU75" s="28">
        <f>('3.Diagnóstico_Oportunidades'!$N96*3)</f>
        <v>0</v>
      </c>
      <c r="DV75" s="28">
        <f>('3.Diagnóstico_Oportunidades'!$N96*DW75)</f>
        <v>0</v>
      </c>
      <c r="DW75" s="28">
        <f>('3.Diagnóstico_Oportunidades'!$N96*DX75)</f>
        <v>0</v>
      </c>
      <c r="DX75" s="28">
        <f>('3.Diagnóstico_Oportunidades'!$N96*DZ75)</f>
        <v>0</v>
      </c>
      <c r="DY75" s="28">
        <f>('3.Diagnóstico_Oportunidades'!$N96*DB75)</f>
        <v>0</v>
      </c>
      <c r="DZ75" s="28">
        <f>('3.Diagnóstico_Oportunidades'!$N96*DD75)</f>
        <v>0</v>
      </c>
      <c r="EA75" s="28">
        <f>('3.Diagnóstico_Oportunidades'!$N96*DE75)</f>
        <v>0</v>
      </c>
      <c r="EB75" s="28">
        <f>('3.Diagnóstico_Oportunidades'!$N96*DF75)</f>
        <v>0</v>
      </c>
      <c r="EC75" s="28">
        <f>('3.Diagnóstico_Oportunidades'!$N96*DH75)</f>
        <v>0</v>
      </c>
      <c r="ED75" s="28">
        <f>('3.Diagnóstico_Oportunidades'!$N96*DI75)</f>
        <v>0</v>
      </c>
      <c r="EE75" s="28">
        <f>('3.Diagnóstico_Oportunidades'!$N96*1)</f>
        <v>0</v>
      </c>
      <c r="EF75" s="28">
        <f>('3.Diagnóstico_Oportunidades'!$N96*2)</f>
        <v>0</v>
      </c>
      <c r="EG75" s="28">
        <f>('3.Diagnóstico_Oportunidades'!$N96*3)</f>
        <v>0</v>
      </c>
    </row>
    <row r="76" spans="1:137">
      <c r="A76" s="8" t="s">
        <v>28</v>
      </c>
      <c r="B76" s="98">
        <v>2</v>
      </c>
      <c r="C76" s="99">
        <v>3</v>
      </c>
      <c r="D76" s="98">
        <v>1</v>
      </c>
      <c r="E76" s="98">
        <v>3</v>
      </c>
      <c r="F76" s="98">
        <v>2</v>
      </c>
      <c r="G76" s="8" t="s">
        <v>28</v>
      </c>
      <c r="H76" s="27">
        <v>1</v>
      </c>
      <c r="I76" s="27">
        <v>2</v>
      </c>
      <c r="J76" s="27">
        <v>3</v>
      </c>
      <c r="K76" s="27">
        <v>2</v>
      </c>
      <c r="L76">
        <v>1</v>
      </c>
      <c r="M76" s="8" t="s">
        <v>28</v>
      </c>
      <c r="N76" s="27">
        <f t="shared" si="25"/>
        <v>1</v>
      </c>
      <c r="O76" s="27" t="s">
        <v>1065</v>
      </c>
      <c r="P76" s="140">
        <v>2</v>
      </c>
      <c r="Q76" s="27" t="s">
        <v>1065</v>
      </c>
      <c r="R76" s="8" t="s">
        <v>28</v>
      </c>
      <c r="S76">
        <v>1</v>
      </c>
      <c r="T76">
        <v>1</v>
      </c>
      <c r="U76">
        <v>1</v>
      </c>
      <c r="V76">
        <v>1</v>
      </c>
      <c r="W76">
        <v>1</v>
      </c>
      <c r="X76">
        <v>1</v>
      </c>
      <c r="Y76">
        <v>1</v>
      </c>
      <c r="Z76">
        <v>1</v>
      </c>
      <c r="AA76">
        <v>1</v>
      </c>
      <c r="AB76">
        <v>1</v>
      </c>
      <c r="AC76">
        <v>1</v>
      </c>
      <c r="AD76">
        <v>1</v>
      </c>
      <c r="AE76" s="8" t="s">
        <v>28</v>
      </c>
      <c r="AF76">
        <v>1</v>
      </c>
      <c r="AG76" s="21">
        <v>2</v>
      </c>
      <c r="AH76">
        <v>2</v>
      </c>
      <c r="AI76">
        <v>2</v>
      </c>
      <c r="AJ76">
        <v>2</v>
      </c>
      <c r="AK76">
        <v>3</v>
      </c>
      <c r="AL76">
        <v>3</v>
      </c>
      <c r="AM76" s="27">
        <v>2</v>
      </c>
      <c r="AN76">
        <v>2</v>
      </c>
      <c r="AO76">
        <v>3</v>
      </c>
      <c r="AP76">
        <v>3</v>
      </c>
      <c r="AQ76">
        <v>3</v>
      </c>
      <c r="AR76">
        <v>3</v>
      </c>
      <c r="AS76" s="8" t="s">
        <v>28</v>
      </c>
      <c r="AT76" s="27" t="s">
        <v>1065</v>
      </c>
      <c r="AU76" s="27" t="s">
        <v>1065</v>
      </c>
      <c r="AV76" s="27" t="s">
        <v>1065</v>
      </c>
      <c r="AW76" s="27" t="s">
        <v>1065</v>
      </c>
      <c r="AX76" s="27" t="s">
        <v>1065</v>
      </c>
      <c r="AY76" s="27" t="s">
        <v>1065</v>
      </c>
      <c r="AZ76" s="27" t="s">
        <v>1065</v>
      </c>
      <c r="BA76" s="27" t="s">
        <v>1065</v>
      </c>
      <c r="BB76" s="27" t="s">
        <v>1065</v>
      </c>
      <c r="BC76" s="8" t="s">
        <v>28</v>
      </c>
      <c r="BD76" s="14">
        <v>1649</v>
      </c>
      <c r="BE76" s="14">
        <f>((SUM('3.Diagnóstico_Oportunidades'!$M$9:$N$11))*10000)/BD76</f>
        <v>0</v>
      </c>
      <c r="BF76" s="14"/>
      <c r="BQ76" s="28">
        <v>871559.08</v>
      </c>
      <c r="BR76" s="8">
        <f>(SUM('3.Diagnóstico_Oportunidades'!$M$21:$N$22)*10000)/BQ76</f>
        <v>0</v>
      </c>
      <c r="BS76" s="28">
        <f t="shared" si="26"/>
        <v>1</v>
      </c>
      <c r="BT76" s="27">
        <f t="shared" si="27"/>
        <v>0</v>
      </c>
      <c r="BU76" s="28">
        <f>IF('3.Diagnóstico_Oportunidades'!BR76=0, 0,SUM(BS76:BT76))</f>
        <v>0</v>
      </c>
      <c r="BW76" s="124" t="s">
        <v>543</v>
      </c>
      <c r="BX76" s="28">
        <v>3</v>
      </c>
      <c r="BY76" s="28">
        <v>4</v>
      </c>
      <c r="BZ76" s="28">
        <v>3</v>
      </c>
      <c r="CA76" s="149">
        <f>'3.Diagnóstico_Oportunidades'!N97*Criterios!BX76</f>
        <v>0</v>
      </c>
      <c r="CB76" s="149">
        <f>'3.Diagnóstico_Oportunidades'!N97*Criterios!BY76</f>
        <v>0</v>
      </c>
      <c r="CC76" s="149">
        <f>'3.Diagnóstico_Oportunidades'!N97*Criterios!BZ76</f>
        <v>0</v>
      </c>
      <c r="CF76" s="8" t="s">
        <v>940</v>
      </c>
      <c r="CG76" s="120">
        <f>('3.Diagnóstico_Oportunidades'!$M$22)/(BD77/100)</f>
        <v>0</v>
      </c>
      <c r="CH76" s="28">
        <f t="shared" si="19"/>
        <v>1</v>
      </c>
      <c r="CI76" s="27">
        <f t="shared" si="20"/>
        <v>0</v>
      </c>
      <c r="CJ76" s="28">
        <f t="shared" si="21"/>
        <v>0</v>
      </c>
      <c r="CK76" s="28">
        <f>('3.Diagnóstico_Oportunidades'!$M$22*10000/BQ77)</f>
        <v>0</v>
      </c>
      <c r="CL76" s="28">
        <f t="shared" si="22"/>
        <v>1</v>
      </c>
      <c r="CM76" s="27">
        <f t="shared" si="23"/>
        <v>0</v>
      </c>
      <c r="CN76" s="28">
        <f t="shared" si="24"/>
        <v>0</v>
      </c>
      <c r="CO76" s="28">
        <v>12</v>
      </c>
      <c r="CP76" s="28">
        <v>12</v>
      </c>
      <c r="CQ76" s="28">
        <v>12</v>
      </c>
      <c r="CR76" s="27">
        <f>'3.Diagnóstico_Oportunidades'!N97*Criterios!CO76</f>
        <v>0</v>
      </c>
      <c r="CS76" s="27">
        <f>'3.Diagnóstico_Oportunidades'!N97*Criterios!CP76</f>
        <v>0</v>
      </c>
      <c r="CT76" s="27">
        <f>'3.Diagnóstico_Oportunidades'!N97*Criterios!CQ76</f>
        <v>0</v>
      </c>
      <c r="CW76" s="26">
        <v>1</v>
      </c>
      <c r="CX76" s="24">
        <v>1</v>
      </c>
      <c r="CY76" s="27">
        <v>2</v>
      </c>
      <c r="CZ76" s="22">
        <v>1</v>
      </c>
      <c r="DA76" s="27">
        <v>2</v>
      </c>
      <c r="DB76" s="22">
        <v>2</v>
      </c>
      <c r="DC76" s="27">
        <v>2</v>
      </c>
      <c r="DD76" s="22">
        <v>2</v>
      </c>
      <c r="DE76" s="22">
        <v>1</v>
      </c>
      <c r="DF76" s="26">
        <v>1</v>
      </c>
      <c r="DG76" s="27">
        <v>1</v>
      </c>
      <c r="DH76" s="22">
        <v>2</v>
      </c>
      <c r="DI76" s="22">
        <v>1</v>
      </c>
      <c r="DJ76" s="28">
        <f>('3.Diagnóstico_Oportunidades'!$N97*CW76)</f>
        <v>0</v>
      </c>
      <c r="DK76" s="28">
        <f>('3.Diagnóstico_Oportunidades'!$N97*CX76)</f>
        <v>0</v>
      </c>
      <c r="DL76" s="28">
        <f>('3.Diagnóstico_Oportunidades'!$N97*CY76)</f>
        <v>0</v>
      </c>
      <c r="DM76" s="28">
        <f>('3.Diagnóstico_Oportunidades'!$N97*DA76)</f>
        <v>0</v>
      </c>
      <c r="DN76" s="28">
        <f>('3.Diagnóstico_Oportunidades'!$N97*DC76)</f>
        <v>0</v>
      </c>
      <c r="DO76" s="28">
        <f>('3.Diagnóstico_Oportunidades'!$N97*DE76)</f>
        <v>0</v>
      </c>
      <c r="DP76" s="28">
        <f>('3.Diagnóstico_Oportunidades'!$N97*DF76)</f>
        <v>0</v>
      </c>
      <c r="DQ76" s="28">
        <f>('3.Diagnóstico_Oportunidades'!$N97*DG76)</f>
        <v>0</v>
      </c>
      <c r="DR76" s="28">
        <f>('3.Diagnóstico_Oportunidades'!$N97*DI76)</f>
        <v>0</v>
      </c>
      <c r="DS76" s="28">
        <f>('3.Diagnóstico_Oportunidades'!$N97*1)</f>
        <v>0</v>
      </c>
      <c r="DT76" s="28">
        <f>('3.Diagnóstico_Oportunidades'!$N97*2)</f>
        <v>0</v>
      </c>
      <c r="DU76" s="28">
        <f>('3.Diagnóstico_Oportunidades'!$N97*3)</f>
        <v>0</v>
      </c>
      <c r="DV76" s="28">
        <f>('3.Diagnóstico_Oportunidades'!$N97*DW76)</f>
        <v>0</v>
      </c>
      <c r="DW76" s="28">
        <f>('3.Diagnóstico_Oportunidades'!$N97*DX76)</f>
        <v>0</v>
      </c>
      <c r="DX76" s="28">
        <f>('3.Diagnóstico_Oportunidades'!$N97*DZ76)</f>
        <v>0</v>
      </c>
      <c r="DY76" s="28">
        <f>('3.Diagnóstico_Oportunidades'!$N97*DB76)</f>
        <v>0</v>
      </c>
      <c r="DZ76" s="28">
        <f>('3.Diagnóstico_Oportunidades'!$N97*DD76)</f>
        <v>0</v>
      </c>
      <c r="EA76" s="28">
        <f>('3.Diagnóstico_Oportunidades'!$N97*DE76)</f>
        <v>0</v>
      </c>
      <c r="EB76" s="28">
        <f>('3.Diagnóstico_Oportunidades'!$N97*DF76)</f>
        <v>0</v>
      </c>
      <c r="EC76" s="28">
        <f>('3.Diagnóstico_Oportunidades'!$N97*DH76)</f>
        <v>0</v>
      </c>
      <c r="ED76" s="28">
        <f>('3.Diagnóstico_Oportunidades'!$N97*DI76)</f>
        <v>0</v>
      </c>
      <c r="EE76" s="28">
        <f>('3.Diagnóstico_Oportunidades'!$N97*1)</f>
        <v>0</v>
      </c>
      <c r="EF76" s="28">
        <f>('3.Diagnóstico_Oportunidades'!$N97*2)</f>
        <v>0</v>
      </c>
      <c r="EG76" s="28">
        <f>('3.Diagnóstico_Oportunidades'!$N97*3)</f>
        <v>0</v>
      </c>
    </row>
    <row r="77" spans="1:137">
      <c r="A77" s="8" t="s">
        <v>940</v>
      </c>
      <c r="B77" s="98">
        <v>3</v>
      </c>
      <c r="C77" s="99">
        <v>3</v>
      </c>
      <c r="D77" s="98">
        <v>3</v>
      </c>
      <c r="E77" s="98">
        <v>3</v>
      </c>
      <c r="F77" s="98">
        <v>3</v>
      </c>
      <c r="G77" s="8" t="s">
        <v>940</v>
      </c>
      <c r="H77" s="27">
        <v>2</v>
      </c>
      <c r="I77" s="27">
        <v>3</v>
      </c>
      <c r="J77" s="27">
        <v>3</v>
      </c>
      <c r="K77" s="27">
        <v>1</v>
      </c>
      <c r="L77">
        <v>2</v>
      </c>
      <c r="M77" s="8" t="s">
        <v>940</v>
      </c>
      <c r="N77" s="27">
        <f t="shared" si="25"/>
        <v>2</v>
      </c>
      <c r="O77" s="27" t="s">
        <v>1065</v>
      </c>
      <c r="P77" s="140">
        <v>1</v>
      </c>
      <c r="Q77" s="27" t="s">
        <v>1065</v>
      </c>
      <c r="R77" s="8" t="s">
        <v>940</v>
      </c>
      <c r="S77">
        <v>2</v>
      </c>
      <c r="T77">
        <v>2</v>
      </c>
      <c r="U77">
        <v>2</v>
      </c>
      <c r="V77">
        <v>1</v>
      </c>
      <c r="W77">
        <v>2</v>
      </c>
      <c r="X77">
        <v>2</v>
      </c>
      <c r="Y77">
        <v>2</v>
      </c>
      <c r="Z77">
        <v>2</v>
      </c>
      <c r="AA77">
        <v>2</v>
      </c>
      <c r="AB77">
        <v>2</v>
      </c>
      <c r="AC77">
        <v>2</v>
      </c>
      <c r="AD77">
        <v>2</v>
      </c>
      <c r="AE77" s="8" t="s">
        <v>940</v>
      </c>
      <c r="AF77">
        <v>1</v>
      </c>
      <c r="AG77" s="21">
        <v>2</v>
      </c>
      <c r="AH77">
        <v>3</v>
      </c>
      <c r="AI77">
        <v>3</v>
      </c>
      <c r="AJ77">
        <v>1</v>
      </c>
      <c r="AK77">
        <v>2</v>
      </c>
      <c r="AL77">
        <v>3</v>
      </c>
      <c r="AM77" s="27">
        <v>1</v>
      </c>
      <c r="AN77">
        <v>3</v>
      </c>
      <c r="AO77" s="27" t="s">
        <v>1065</v>
      </c>
      <c r="AP77">
        <v>3</v>
      </c>
      <c r="AQ77">
        <v>2</v>
      </c>
      <c r="AR77">
        <v>3</v>
      </c>
      <c r="AS77" s="8" t="s">
        <v>940</v>
      </c>
      <c r="AT77" s="27" t="s">
        <v>1065</v>
      </c>
      <c r="AU77" s="27" t="s">
        <v>1065</v>
      </c>
      <c r="AV77" s="27" t="s">
        <v>1065</v>
      </c>
      <c r="AW77" s="27" t="s">
        <v>1065</v>
      </c>
      <c r="AX77" s="27" t="s">
        <v>1065</v>
      </c>
      <c r="AY77" s="27" t="s">
        <v>1065</v>
      </c>
      <c r="AZ77" s="27" t="s">
        <v>1065</v>
      </c>
      <c r="BA77" s="27" t="s">
        <v>1065</v>
      </c>
      <c r="BB77" s="27" t="s">
        <v>1065</v>
      </c>
      <c r="BC77" s="8" t="s">
        <v>940</v>
      </c>
      <c r="BD77" s="14">
        <v>1081</v>
      </c>
      <c r="BE77" s="14">
        <f>((SUM('3.Diagnóstico_Oportunidades'!$M$9:$N$11))*10000)/BD77</f>
        <v>0</v>
      </c>
      <c r="BF77" s="14"/>
      <c r="BQ77" s="28">
        <v>883999.86</v>
      </c>
      <c r="BR77" s="8">
        <f>(SUM('3.Diagnóstico_Oportunidades'!$M$21:$N$22)*10000)/BQ77</f>
        <v>0</v>
      </c>
      <c r="BS77" s="28">
        <f t="shared" si="26"/>
        <v>1</v>
      </c>
      <c r="BT77" s="27">
        <f t="shared" si="27"/>
        <v>0</v>
      </c>
      <c r="BU77" s="28">
        <f>IF('3.Diagnóstico_Oportunidades'!BR77=0, 0,SUM(BS77:BT77))</f>
        <v>0</v>
      </c>
      <c r="BW77" s="124" t="s">
        <v>1105</v>
      </c>
      <c r="BX77" s="28">
        <v>8</v>
      </c>
      <c r="BY77" s="28">
        <v>8</v>
      </c>
      <c r="BZ77" s="28">
        <v>8</v>
      </c>
      <c r="CA77" s="149">
        <f>'3.Diagnóstico_Oportunidades'!N98*Criterios!BX77</f>
        <v>0</v>
      </c>
      <c r="CB77" s="149">
        <f>'3.Diagnóstico_Oportunidades'!N98*Criterios!BY77</f>
        <v>0</v>
      </c>
      <c r="CC77" s="149">
        <f>'3.Diagnóstico_Oportunidades'!N98*Criterios!BZ77</f>
        <v>0</v>
      </c>
      <c r="CF77" s="8" t="s">
        <v>137</v>
      </c>
      <c r="CG77" s="120">
        <f>('3.Diagnóstico_Oportunidades'!$M$22)/(BD78/100)</f>
        <v>0</v>
      </c>
      <c r="CH77" s="28">
        <f t="shared" si="19"/>
        <v>1</v>
      </c>
      <c r="CI77" s="27">
        <f t="shared" si="20"/>
        <v>0</v>
      </c>
      <c r="CJ77" s="28">
        <f t="shared" si="21"/>
        <v>0</v>
      </c>
      <c r="CK77" s="28">
        <f>('3.Diagnóstico_Oportunidades'!$M$22*10000/BQ78)</f>
        <v>0</v>
      </c>
      <c r="CL77" s="28">
        <f t="shared" si="22"/>
        <v>1</v>
      </c>
      <c r="CM77" s="27">
        <f t="shared" si="23"/>
        <v>0</v>
      </c>
      <c r="CN77" s="28">
        <f t="shared" si="24"/>
        <v>0</v>
      </c>
      <c r="CO77" s="28">
        <v>17</v>
      </c>
      <c r="CP77" s="28">
        <v>17</v>
      </c>
      <c r="CQ77" s="28">
        <v>17</v>
      </c>
      <c r="CR77" s="27">
        <f>'3.Diagnóstico_Oportunidades'!N98*Criterios!CO77</f>
        <v>0</v>
      </c>
      <c r="CS77" s="27">
        <f>'3.Diagnóstico_Oportunidades'!N98*Criterios!CP77</f>
        <v>0</v>
      </c>
      <c r="CT77" s="27">
        <f>'3.Diagnóstico_Oportunidades'!N98*Criterios!CQ77</f>
        <v>0</v>
      </c>
      <c r="CW77" s="26">
        <v>1</v>
      </c>
      <c r="CX77" s="22">
        <v>2</v>
      </c>
      <c r="CY77" s="27">
        <v>3</v>
      </c>
      <c r="CZ77" s="22">
        <v>3</v>
      </c>
      <c r="DA77" s="27">
        <v>1</v>
      </c>
      <c r="DB77" s="22">
        <v>1</v>
      </c>
      <c r="DC77" s="27">
        <v>2</v>
      </c>
      <c r="DD77" s="22">
        <v>2</v>
      </c>
      <c r="DE77" s="22">
        <v>1</v>
      </c>
      <c r="DF77" s="26">
        <v>1</v>
      </c>
      <c r="DG77" s="27">
        <v>3</v>
      </c>
      <c r="DH77" s="22">
        <v>3</v>
      </c>
      <c r="DI77" s="22">
        <v>3</v>
      </c>
      <c r="DJ77" s="28">
        <f>('3.Diagnóstico_Oportunidades'!$N98*CW77)</f>
        <v>0</v>
      </c>
      <c r="DK77" s="28">
        <f>('3.Diagnóstico_Oportunidades'!$N98*CX77)</f>
        <v>0</v>
      </c>
      <c r="DL77" s="28">
        <f>('3.Diagnóstico_Oportunidades'!$N98*CY77)</f>
        <v>0</v>
      </c>
      <c r="DM77" s="28">
        <f>('3.Diagnóstico_Oportunidades'!$N98*DA77)</f>
        <v>0</v>
      </c>
      <c r="DN77" s="28">
        <f>('3.Diagnóstico_Oportunidades'!$N98*DC77)</f>
        <v>0</v>
      </c>
      <c r="DO77" s="28">
        <f>('3.Diagnóstico_Oportunidades'!$N98*DE77)</f>
        <v>0</v>
      </c>
      <c r="DP77" s="28">
        <f>('3.Diagnóstico_Oportunidades'!$N98*DF77)</f>
        <v>0</v>
      </c>
      <c r="DQ77" s="28">
        <f>('3.Diagnóstico_Oportunidades'!$N98*DG77)</f>
        <v>0</v>
      </c>
      <c r="DR77" s="28">
        <f>('3.Diagnóstico_Oportunidades'!$N98*DI77)</f>
        <v>0</v>
      </c>
      <c r="DS77" s="28">
        <f>('3.Diagnóstico_Oportunidades'!$N98*1)</f>
        <v>0</v>
      </c>
      <c r="DT77" s="28">
        <f>('3.Diagnóstico_Oportunidades'!$N98*2)</f>
        <v>0</v>
      </c>
      <c r="DU77" s="28">
        <f>('3.Diagnóstico_Oportunidades'!$N98*3)</f>
        <v>0</v>
      </c>
      <c r="DV77" s="28">
        <f>('3.Diagnóstico_Oportunidades'!$N98*DW77)</f>
        <v>0</v>
      </c>
      <c r="DW77" s="28">
        <f>('3.Diagnóstico_Oportunidades'!$N98*DX77)</f>
        <v>0</v>
      </c>
      <c r="DX77" s="28">
        <f>('3.Diagnóstico_Oportunidades'!$N98*DZ77)</f>
        <v>0</v>
      </c>
      <c r="DY77" s="28">
        <f>('3.Diagnóstico_Oportunidades'!$N98*DB77)</f>
        <v>0</v>
      </c>
      <c r="DZ77" s="28">
        <f>('3.Diagnóstico_Oportunidades'!$N98*DD77)</f>
        <v>0</v>
      </c>
      <c r="EA77" s="28">
        <f>('3.Diagnóstico_Oportunidades'!$N98*DE77)</f>
        <v>0</v>
      </c>
      <c r="EB77" s="28">
        <f>('3.Diagnóstico_Oportunidades'!$N98*DF77)</f>
        <v>0</v>
      </c>
      <c r="EC77" s="28">
        <f>('3.Diagnóstico_Oportunidades'!$N98*DH77)</f>
        <v>0</v>
      </c>
      <c r="ED77" s="28">
        <f>('3.Diagnóstico_Oportunidades'!$N98*DI77)</f>
        <v>0</v>
      </c>
      <c r="EE77" s="28">
        <f>('3.Diagnóstico_Oportunidades'!$N98*1)</f>
        <v>0</v>
      </c>
      <c r="EF77" s="28">
        <f>('3.Diagnóstico_Oportunidades'!$N98*2)</f>
        <v>0</v>
      </c>
      <c r="EG77" s="28">
        <f>('3.Diagnóstico_Oportunidades'!$N98*3)</f>
        <v>0</v>
      </c>
    </row>
    <row r="78" spans="1:137">
      <c r="A78" s="8" t="s">
        <v>137</v>
      </c>
      <c r="B78" s="98">
        <v>3</v>
      </c>
      <c r="C78" s="99">
        <v>3</v>
      </c>
      <c r="D78" s="98">
        <v>2</v>
      </c>
      <c r="E78" s="98">
        <v>3</v>
      </c>
      <c r="F78" s="98">
        <v>2</v>
      </c>
      <c r="G78" s="8" t="s">
        <v>137</v>
      </c>
      <c r="H78" s="27">
        <v>1</v>
      </c>
      <c r="I78" s="27">
        <v>2</v>
      </c>
      <c r="J78" s="27">
        <v>2</v>
      </c>
      <c r="K78" s="27">
        <v>1</v>
      </c>
      <c r="L78">
        <v>1</v>
      </c>
      <c r="M78" s="8" t="s">
        <v>137</v>
      </c>
      <c r="N78" s="27">
        <f t="shared" si="25"/>
        <v>1</v>
      </c>
      <c r="O78" s="27" t="s">
        <v>1065</v>
      </c>
      <c r="P78" s="140">
        <v>1</v>
      </c>
      <c r="Q78" s="27" t="s">
        <v>1065</v>
      </c>
      <c r="R78" s="8" t="s">
        <v>137</v>
      </c>
      <c r="S78">
        <v>1</v>
      </c>
      <c r="T78">
        <v>1</v>
      </c>
      <c r="U78">
        <v>1</v>
      </c>
      <c r="V78">
        <v>1</v>
      </c>
      <c r="W78">
        <v>1</v>
      </c>
      <c r="X78">
        <v>1</v>
      </c>
      <c r="Y78">
        <v>1</v>
      </c>
      <c r="Z78">
        <v>1</v>
      </c>
      <c r="AA78">
        <v>1</v>
      </c>
      <c r="AB78">
        <v>1</v>
      </c>
      <c r="AC78">
        <v>1</v>
      </c>
      <c r="AD78">
        <v>1</v>
      </c>
      <c r="AE78" s="8" t="s">
        <v>137</v>
      </c>
      <c r="AF78">
        <v>1</v>
      </c>
      <c r="AG78" s="21">
        <v>2</v>
      </c>
      <c r="AH78">
        <v>3</v>
      </c>
      <c r="AI78">
        <v>2</v>
      </c>
      <c r="AJ78">
        <v>2</v>
      </c>
      <c r="AK78">
        <v>3</v>
      </c>
      <c r="AL78">
        <v>3</v>
      </c>
      <c r="AM78" s="27">
        <v>2</v>
      </c>
      <c r="AN78">
        <v>2</v>
      </c>
      <c r="AO78">
        <v>3</v>
      </c>
      <c r="AP78">
        <v>3</v>
      </c>
      <c r="AQ78">
        <v>2</v>
      </c>
      <c r="AR78">
        <v>2</v>
      </c>
      <c r="AS78" s="8" t="s">
        <v>137</v>
      </c>
      <c r="AT78" s="27" t="s">
        <v>1065</v>
      </c>
      <c r="AU78" s="27" t="s">
        <v>1065</v>
      </c>
      <c r="AV78" s="27" t="s">
        <v>1065</v>
      </c>
      <c r="AW78" s="27" t="s">
        <v>1065</v>
      </c>
      <c r="AX78" s="27" t="s">
        <v>1065</v>
      </c>
      <c r="AY78" s="27" t="s">
        <v>1065</v>
      </c>
      <c r="AZ78" s="27" t="s">
        <v>1065</v>
      </c>
      <c r="BA78" s="27" t="s">
        <v>1065</v>
      </c>
      <c r="BB78" s="27" t="s">
        <v>1065</v>
      </c>
      <c r="BC78" s="8" t="s">
        <v>137</v>
      </c>
      <c r="BD78" s="14">
        <v>5441</v>
      </c>
      <c r="BE78" s="14">
        <f>((SUM('3.Diagnóstico_Oportunidades'!$M$9:$N$11))*10000)/BD78</f>
        <v>0</v>
      </c>
      <c r="BF78" s="14"/>
      <c r="BQ78" s="28">
        <v>2126152.59</v>
      </c>
      <c r="BR78" s="8">
        <f>(SUM('3.Diagnóstico_Oportunidades'!$M$21:$N$22)*10000)/BQ78</f>
        <v>0</v>
      </c>
      <c r="BS78" s="28">
        <f t="shared" si="26"/>
        <v>1</v>
      </c>
      <c r="BT78" s="27">
        <f t="shared" si="27"/>
        <v>0</v>
      </c>
      <c r="BU78" s="28">
        <f>IF('3.Diagnóstico_Oportunidades'!BR78=0, 0,SUM(BS78:BT78))</f>
        <v>0</v>
      </c>
      <c r="BW78" s="125" t="s">
        <v>1132</v>
      </c>
      <c r="BX78" s="28">
        <v>6</v>
      </c>
      <c r="BY78" s="28">
        <v>6</v>
      </c>
      <c r="BZ78" s="28">
        <v>6</v>
      </c>
      <c r="CA78" s="149">
        <f>'3.Diagnóstico_Oportunidades'!N99*Criterios!BX78</f>
        <v>0</v>
      </c>
      <c r="CB78" s="149">
        <f>'3.Diagnóstico_Oportunidades'!N99*Criterios!BY78</f>
        <v>0</v>
      </c>
      <c r="CC78" s="149">
        <f>'3.Diagnóstico_Oportunidades'!N99*Criterios!BZ78</f>
        <v>0</v>
      </c>
      <c r="CF78" s="8" t="s">
        <v>29</v>
      </c>
      <c r="CG78" s="120">
        <f>('3.Diagnóstico_Oportunidades'!$M$22)/(BD79/100)</f>
        <v>0</v>
      </c>
      <c r="CH78" s="28">
        <f t="shared" si="19"/>
        <v>1</v>
      </c>
      <c r="CI78" s="27">
        <f t="shared" si="20"/>
        <v>0</v>
      </c>
      <c r="CJ78" s="28">
        <f t="shared" si="21"/>
        <v>0</v>
      </c>
      <c r="CK78" s="28">
        <f>('3.Diagnóstico_Oportunidades'!$M$22*10000/BQ79)</f>
        <v>0</v>
      </c>
      <c r="CL78" s="28">
        <f t="shared" si="22"/>
        <v>1</v>
      </c>
      <c r="CM78" s="27">
        <f t="shared" si="23"/>
        <v>0</v>
      </c>
      <c r="CN78" s="28">
        <f t="shared" si="24"/>
        <v>0</v>
      </c>
      <c r="CO78" s="28">
        <v>15</v>
      </c>
      <c r="CP78" s="28">
        <v>15</v>
      </c>
      <c r="CQ78" s="28">
        <v>15</v>
      </c>
      <c r="CR78" s="27">
        <f>'3.Diagnóstico_Oportunidades'!N99*Criterios!CO78</f>
        <v>0</v>
      </c>
      <c r="CS78" s="27">
        <f>'3.Diagnóstico_Oportunidades'!N99*Criterios!CP78</f>
        <v>0</v>
      </c>
      <c r="CT78" s="27">
        <f>'3.Diagnóstico_Oportunidades'!N99*Criterios!CQ78</f>
        <v>0</v>
      </c>
      <c r="CW78" s="26">
        <v>1</v>
      </c>
      <c r="CX78" s="24">
        <v>1</v>
      </c>
      <c r="CY78" s="27">
        <v>2</v>
      </c>
      <c r="CZ78" s="22">
        <v>2</v>
      </c>
      <c r="DA78" s="27">
        <v>2</v>
      </c>
      <c r="DB78" s="22">
        <v>2</v>
      </c>
      <c r="DC78" s="27">
        <v>2</v>
      </c>
      <c r="DD78" s="22">
        <v>2</v>
      </c>
      <c r="DE78" s="22">
        <v>1</v>
      </c>
      <c r="DF78" s="26">
        <v>1</v>
      </c>
      <c r="DG78" s="27">
        <v>3</v>
      </c>
      <c r="DH78" s="22">
        <v>3</v>
      </c>
      <c r="DI78" s="22">
        <v>2</v>
      </c>
      <c r="DJ78" s="28">
        <f>('3.Diagnóstico_Oportunidades'!$N99*CW78)</f>
        <v>0</v>
      </c>
      <c r="DK78" s="28">
        <f>('3.Diagnóstico_Oportunidades'!$N99*CX78)</f>
        <v>0</v>
      </c>
      <c r="DL78" s="28">
        <f>('3.Diagnóstico_Oportunidades'!$N99*CY78)</f>
        <v>0</v>
      </c>
      <c r="DM78" s="28">
        <f>('3.Diagnóstico_Oportunidades'!$N99*DA78)</f>
        <v>0</v>
      </c>
      <c r="DN78" s="28">
        <f>('3.Diagnóstico_Oportunidades'!$N99*DC78)</f>
        <v>0</v>
      </c>
      <c r="DO78" s="28">
        <f>('3.Diagnóstico_Oportunidades'!$N99*DE78)</f>
        <v>0</v>
      </c>
      <c r="DP78" s="28">
        <f>('3.Diagnóstico_Oportunidades'!$N99*DF78)</f>
        <v>0</v>
      </c>
      <c r="DQ78" s="28">
        <f>('3.Diagnóstico_Oportunidades'!$N99*DG78)</f>
        <v>0</v>
      </c>
      <c r="DR78" s="28">
        <f>('3.Diagnóstico_Oportunidades'!$N99*DI78)</f>
        <v>0</v>
      </c>
      <c r="DS78" s="28">
        <f>('3.Diagnóstico_Oportunidades'!$N99*1)</f>
        <v>0</v>
      </c>
      <c r="DT78" s="28">
        <f>('3.Diagnóstico_Oportunidades'!$N99*2)</f>
        <v>0</v>
      </c>
      <c r="DU78" s="28">
        <f>('3.Diagnóstico_Oportunidades'!$N99*3)</f>
        <v>0</v>
      </c>
      <c r="DV78" s="28">
        <f>('3.Diagnóstico_Oportunidades'!$N99*DW78)</f>
        <v>0</v>
      </c>
      <c r="DW78" s="28">
        <f>('3.Diagnóstico_Oportunidades'!$N99*DX78)</f>
        <v>0</v>
      </c>
      <c r="DX78" s="28">
        <f>('3.Diagnóstico_Oportunidades'!$N99*DZ78)</f>
        <v>0</v>
      </c>
      <c r="DY78" s="28">
        <f>('3.Diagnóstico_Oportunidades'!$N99*DB78)</f>
        <v>0</v>
      </c>
      <c r="DZ78" s="28">
        <f>('3.Diagnóstico_Oportunidades'!$N99*DD78)</f>
        <v>0</v>
      </c>
      <c r="EA78" s="28">
        <f>('3.Diagnóstico_Oportunidades'!$N99*DE78)</f>
        <v>0</v>
      </c>
      <c r="EB78" s="28">
        <f>('3.Diagnóstico_Oportunidades'!$N99*DF78)</f>
        <v>0</v>
      </c>
      <c r="EC78" s="28">
        <f>('3.Diagnóstico_Oportunidades'!$N99*DH78)</f>
        <v>0</v>
      </c>
      <c r="ED78" s="28">
        <f>('3.Diagnóstico_Oportunidades'!$N99*DI78)</f>
        <v>0</v>
      </c>
      <c r="EE78" s="28">
        <f>('3.Diagnóstico_Oportunidades'!$N99*1)</f>
        <v>0</v>
      </c>
      <c r="EF78" s="28">
        <f>('3.Diagnóstico_Oportunidades'!$N99*2)</f>
        <v>0</v>
      </c>
      <c r="EG78" s="28">
        <f>('3.Diagnóstico_Oportunidades'!$N99*3)</f>
        <v>0</v>
      </c>
    </row>
    <row r="79" spans="1:137">
      <c r="A79" s="8" t="s">
        <v>29</v>
      </c>
      <c r="B79" s="98">
        <v>1</v>
      </c>
      <c r="C79" s="99">
        <v>3</v>
      </c>
      <c r="D79" s="98">
        <v>1</v>
      </c>
      <c r="E79" s="98">
        <v>1</v>
      </c>
      <c r="F79" s="98">
        <v>1</v>
      </c>
      <c r="G79" s="8" t="s">
        <v>29</v>
      </c>
      <c r="H79" s="27">
        <v>1</v>
      </c>
      <c r="I79" s="27">
        <v>3</v>
      </c>
      <c r="J79" s="27">
        <v>3</v>
      </c>
      <c r="K79" s="27">
        <v>1</v>
      </c>
      <c r="L79">
        <v>2</v>
      </c>
      <c r="M79" s="8" t="s">
        <v>29</v>
      </c>
      <c r="N79" s="27">
        <f t="shared" si="25"/>
        <v>2</v>
      </c>
      <c r="O79" s="27" t="s">
        <v>1065</v>
      </c>
      <c r="P79" s="140">
        <v>1</v>
      </c>
      <c r="Q79" s="27" t="s">
        <v>1065</v>
      </c>
      <c r="R79" s="8" t="s">
        <v>29</v>
      </c>
      <c r="S79">
        <v>2</v>
      </c>
      <c r="T79">
        <v>2</v>
      </c>
      <c r="U79">
        <v>2</v>
      </c>
      <c r="V79">
        <v>1</v>
      </c>
      <c r="W79">
        <v>2</v>
      </c>
      <c r="X79">
        <v>2</v>
      </c>
      <c r="Y79">
        <v>2</v>
      </c>
      <c r="Z79">
        <v>2</v>
      </c>
      <c r="AA79">
        <v>2</v>
      </c>
      <c r="AB79">
        <v>2</v>
      </c>
      <c r="AC79">
        <v>1</v>
      </c>
      <c r="AD79">
        <v>2</v>
      </c>
      <c r="AE79" s="8" t="s">
        <v>29</v>
      </c>
      <c r="AF79">
        <v>1</v>
      </c>
      <c r="AG79" s="21">
        <v>1</v>
      </c>
      <c r="AH79">
        <v>1</v>
      </c>
      <c r="AI79">
        <v>1</v>
      </c>
      <c r="AJ79">
        <v>2</v>
      </c>
      <c r="AK79">
        <v>3</v>
      </c>
      <c r="AL79">
        <v>2</v>
      </c>
      <c r="AM79" s="27">
        <v>1</v>
      </c>
      <c r="AN79">
        <v>1</v>
      </c>
      <c r="AO79" s="27" t="s">
        <v>1065</v>
      </c>
      <c r="AP79">
        <v>3</v>
      </c>
      <c r="AQ79">
        <v>1</v>
      </c>
      <c r="AR79">
        <v>1</v>
      </c>
      <c r="AS79" s="8" t="s">
        <v>29</v>
      </c>
      <c r="AT79" s="27" t="s">
        <v>1065</v>
      </c>
      <c r="AU79" s="27" t="s">
        <v>1065</v>
      </c>
      <c r="AV79" s="27" t="s">
        <v>1065</v>
      </c>
      <c r="AW79" s="27" t="s">
        <v>1065</v>
      </c>
      <c r="AX79" s="27" t="s">
        <v>1065</v>
      </c>
      <c r="AY79" s="27" t="s">
        <v>1065</v>
      </c>
      <c r="AZ79" s="27" t="s">
        <v>1065</v>
      </c>
      <c r="BA79" s="27" t="s">
        <v>1065</v>
      </c>
      <c r="BB79" s="27" t="s">
        <v>1065</v>
      </c>
      <c r="BC79" s="8" t="s">
        <v>29</v>
      </c>
      <c r="BD79" s="14">
        <v>6780</v>
      </c>
      <c r="BE79" s="14">
        <f>((SUM('3.Diagnóstico_Oportunidades'!$M$9:$N$11))*10000)/BD79</f>
        <v>0</v>
      </c>
      <c r="BF79" s="14"/>
      <c r="BQ79" s="28">
        <v>3307511.11</v>
      </c>
      <c r="BR79" s="8">
        <f>(SUM('3.Diagnóstico_Oportunidades'!$M$21:$N$22)*10000)/BQ79</f>
        <v>0</v>
      </c>
      <c r="BS79" s="28">
        <f t="shared" si="26"/>
        <v>1</v>
      </c>
      <c r="BT79" s="27">
        <f t="shared" si="27"/>
        <v>0</v>
      </c>
      <c r="BU79" s="28">
        <f>IF('3.Diagnóstico_Oportunidades'!BR79=0, 0,SUM(BS79:BT79))</f>
        <v>0</v>
      </c>
      <c r="BW79" s="124" t="s">
        <v>559</v>
      </c>
      <c r="BX79" s="28">
        <v>6</v>
      </c>
      <c r="BY79" s="28">
        <v>6</v>
      </c>
      <c r="BZ79" s="28">
        <v>6</v>
      </c>
      <c r="CA79" s="149">
        <f>'3.Diagnóstico_Oportunidades'!N100*Criterios!BX79</f>
        <v>0</v>
      </c>
      <c r="CB79" s="149">
        <f>'3.Diagnóstico_Oportunidades'!N100*Criterios!BY79</f>
        <v>0</v>
      </c>
      <c r="CC79" s="149">
        <f>'3.Diagnóstico_Oportunidades'!N100*Criterios!BZ79</f>
        <v>0</v>
      </c>
      <c r="CF79" s="8" t="s">
        <v>30</v>
      </c>
      <c r="CG79" s="120">
        <f>('3.Diagnóstico_Oportunidades'!$M$22)/(BD80/100)</f>
        <v>0</v>
      </c>
      <c r="CH79" s="28">
        <f t="shared" si="19"/>
        <v>1</v>
      </c>
      <c r="CI79" s="27">
        <f t="shared" si="20"/>
        <v>0</v>
      </c>
      <c r="CJ79" s="28">
        <f t="shared" si="21"/>
        <v>0</v>
      </c>
      <c r="CK79" s="28">
        <f>('3.Diagnóstico_Oportunidades'!$M$22*10000/BQ80)</f>
        <v>0</v>
      </c>
      <c r="CL79" s="28">
        <f t="shared" si="22"/>
        <v>1</v>
      </c>
      <c r="CM79" s="27">
        <f t="shared" si="23"/>
        <v>0</v>
      </c>
      <c r="CN79" s="28">
        <f t="shared" si="24"/>
        <v>0</v>
      </c>
      <c r="CO79" s="28">
        <v>15</v>
      </c>
      <c r="CP79" s="28">
        <v>15</v>
      </c>
      <c r="CQ79" s="28">
        <v>15</v>
      </c>
      <c r="CR79" s="27">
        <f>'3.Diagnóstico_Oportunidades'!N100*Criterios!CO79</f>
        <v>0</v>
      </c>
      <c r="CS79" s="27">
        <f>'3.Diagnóstico_Oportunidades'!N100*Criterios!CP79</f>
        <v>0</v>
      </c>
      <c r="CT79" s="27">
        <f>'3.Diagnóstico_Oportunidades'!N100*Criterios!CQ79</f>
        <v>0</v>
      </c>
      <c r="CW79" s="26">
        <v>1</v>
      </c>
      <c r="CX79" s="24">
        <v>1</v>
      </c>
      <c r="CY79" s="27">
        <v>2</v>
      </c>
      <c r="CZ79" s="22">
        <v>2</v>
      </c>
      <c r="DA79" s="27">
        <v>2</v>
      </c>
      <c r="DB79" s="22">
        <v>2</v>
      </c>
      <c r="DC79" s="27">
        <v>2</v>
      </c>
      <c r="DD79" s="22">
        <v>2</v>
      </c>
      <c r="DE79" s="22">
        <v>1</v>
      </c>
      <c r="DF79" s="26">
        <v>1</v>
      </c>
      <c r="DG79" s="27">
        <v>3</v>
      </c>
      <c r="DH79" s="22">
        <v>3</v>
      </c>
      <c r="DI79" s="22">
        <v>2</v>
      </c>
      <c r="DJ79" s="28">
        <f>('3.Diagnóstico_Oportunidades'!$N100*CW79)</f>
        <v>0</v>
      </c>
      <c r="DK79" s="28">
        <f>('3.Diagnóstico_Oportunidades'!$N100*CX79)</f>
        <v>0</v>
      </c>
      <c r="DL79" s="28">
        <f>('3.Diagnóstico_Oportunidades'!$N100*CY79)</f>
        <v>0</v>
      </c>
      <c r="DM79" s="28">
        <f>('3.Diagnóstico_Oportunidades'!$N100*DA79)</f>
        <v>0</v>
      </c>
      <c r="DN79" s="28">
        <f>('3.Diagnóstico_Oportunidades'!$N100*DC79)</f>
        <v>0</v>
      </c>
      <c r="DO79" s="28">
        <f>('3.Diagnóstico_Oportunidades'!$N100*DE79)</f>
        <v>0</v>
      </c>
      <c r="DP79" s="28">
        <f>('3.Diagnóstico_Oportunidades'!$N100*DF79)</f>
        <v>0</v>
      </c>
      <c r="DQ79" s="28">
        <f>('3.Diagnóstico_Oportunidades'!$N100*DG79)</f>
        <v>0</v>
      </c>
      <c r="DR79" s="28">
        <f>('3.Diagnóstico_Oportunidades'!$N100*DI79)</f>
        <v>0</v>
      </c>
      <c r="DS79" s="28">
        <f>('3.Diagnóstico_Oportunidades'!$N100*1)</f>
        <v>0</v>
      </c>
      <c r="DT79" s="28">
        <f>('3.Diagnóstico_Oportunidades'!$N100*2)</f>
        <v>0</v>
      </c>
      <c r="DU79" s="28">
        <f>('3.Diagnóstico_Oportunidades'!$N100*3)</f>
        <v>0</v>
      </c>
      <c r="DV79" s="28">
        <f>('3.Diagnóstico_Oportunidades'!$N100*DW79)</f>
        <v>0</v>
      </c>
      <c r="DW79" s="28">
        <f>('3.Diagnóstico_Oportunidades'!$N100*DX79)</f>
        <v>0</v>
      </c>
      <c r="DX79" s="28">
        <f>('3.Diagnóstico_Oportunidades'!$N100*DZ79)</f>
        <v>0</v>
      </c>
      <c r="DY79" s="28">
        <f>('3.Diagnóstico_Oportunidades'!$N100*DB79)</f>
        <v>0</v>
      </c>
      <c r="DZ79" s="28">
        <f>('3.Diagnóstico_Oportunidades'!$N100*DD79)</f>
        <v>0</v>
      </c>
      <c r="EA79" s="28">
        <f>('3.Diagnóstico_Oportunidades'!$N100*DE79)</f>
        <v>0</v>
      </c>
      <c r="EB79" s="28">
        <f>('3.Diagnóstico_Oportunidades'!$N100*DF79)</f>
        <v>0</v>
      </c>
      <c r="EC79" s="28">
        <f>('3.Diagnóstico_Oportunidades'!$N100*DH79)</f>
        <v>0</v>
      </c>
      <c r="ED79" s="28">
        <f>('3.Diagnóstico_Oportunidades'!$N100*DI79)</f>
        <v>0</v>
      </c>
      <c r="EE79" s="28">
        <f>('3.Diagnóstico_Oportunidades'!$N100*1)</f>
        <v>0</v>
      </c>
      <c r="EF79" s="28">
        <f>('3.Diagnóstico_Oportunidades'!$N100*2)</f>
        <v>0</v>
      </c>
      <c r="EG79" s="28">
        <f>('3.Diagnóstico_Oportunidades'!$N100*3)</f>
        <v>0</v>
      </c>
    </row>
    <row r="80" spans="1:137">
      <c r="A80" s="8" t="s">
        <v>30</v>
      </c>
      <c r="B80" s="98">
        <v>2</v>
      </c>
      <c r="C80" s="99">
        <v>3</v>
      </c>
      <c r="D80" s="98">
        <v>2</v>
      </c>
      <c r="E80" s="98">
        <v>3</v>
      </c>
      <c r="F80" s="98">
        <v>2</v>
      </c>
      <c r="G80" s="8" t="s">
        <v>30</v>
      </c>
      <c r="H80" s="27">
        <v>1</v>
      </c>
      <c r="I80" s="27">
        <v>1</v>
      </c>
      <c r="J80" s="27">
        <v>1</v>
      </c>
      <c r="K80" s="27">
        <v>1</v>
      </c>
      <c r="L80">
        <v>1</v>
      </c>
      <c r="M80" s="8" t="s">
        <v>30</v>
      </c>
      <c r="N80" s="27">
        <f t="shared" si="25"/>
        <v>1</v>
      </c>
      <c r="O80" s="27" t="s">
        <v>1065</v>
      </c>
      <c r="P80" s="140">
        <v>1</v>
      </c>
      <c r="Q80" s="27" t="s">
        <v>1065</v>
      </c>
      <c r="R80" s="8" t="s">
        <v>30</v>
      </c>
      <c r="S80">
        <v>1</v>
      </c>
      <c r="T80">
        <v>1</v>
      </c>
      <c r="U80">
        <v>1</v>
      </c>
      <c r="V80">
        <v>1</v>
      </c>
      <c r="W80">
        <v>1</v>
      </c>
      <c r="X80">
        <v>1</v>
      </c>
      <c r="Y80">
        <v>1</v>
      </c>
      <c r="Z80">
        <v>1</v>
      </c>
      <c r="AA80">
        <v>1</v>
      </c>
      <c r="AB80">
        <v>1</v>
      </c>
      <c r="AC80">
        <v>1</v>
      </c>
      <c r="AD80">
        <v>1</v>
      </c>
      <c r="AE80" s="8" t="s">
        <v>30</v>
      </c>
      <c r="AF80">
        <v>1</v>
      </c>
      <c r="AG80" s="21">
        <v>2</v>
      </c>
      <c r="AH80">
        <v>2</v>
      </c>
      <c r="AI80">
        <v>2</v>
      </c>
      <c r="AJ80">
        <v>1</v>
      </c>
      <c r="AK80">
        <v>3</v>
      </c>
      <c r="AL80">
        <v>3</v>
      </c>
      <c r="AM80" s="27">
        <v>2</v>
      </c>
      <c r="AN80">
        <v>2</v>
      </c>
      <c r="AO80" s="27" t="s">
        <v>1065</v>
      </c>
      <c r="AP80">
        <v>3</v>
      </c>
      <c r="AQ80">
        <v>2</v>
      </c>
      <c r="AR80">
        <v>2</v>
      </c>
      <c r="AS80" s="8" t="s">
        <v>30</v>
      </c>
      <c r="AT80" s="27" t="s">
        <v>1065</v>
      </c>
      <c r="AU80" s="27" t="s">
        <v>1065</v>
      </c>
      <c r="AV80" s="27" t="s">
        <v>1065</v>
      </c>
      <c r="AW80" s="27" t="s">
        <v>1065</v>
      </c>
      <c r="AX80" s="27" t="s">
        <v>1065</v>
      </c>
      <c r="AY80" s="27" t="s">
        <v>1065</v>
      </c>
      <c r="AZ80" s="27" t="s">
        <v>1065</v>
      </c>
      <c r="BA80" s="27" t="s">
        <v>1065</v>
      </c>
      <c r="BB80" s="27" t="s">
        <v>1065</v>
      </c>
      <c r="BC80" s="8" t="s">
        <v>30</v>
      </c>
      <c r="BD80" s="14">
        <v>1472</v>
      </c>
      <c r="BE80" s="14">
        <f>((SUM('3.Diagnóstico_Oportunidades'!$M$9:$N$11))*10000)/BD80</f>
        <v>0</v>
      </c>
      <c r="BF80" s="14"/>
      <c r="BQ80" s="28">
        <v>990600.83</v>
      </c>
      <c r="BR80" s="8">
        <f>(SUM('3.Diagnóstico_Oportunidades'!$M$21:$N$22)*10000)/BQ80</f>
        <v>0</v>
      </c>
      <c r="BS80" s="28">
        <f t="shared" si="26"/>
        <v>1</v>
      </c>
      <c r="BT80" s="27">
        <f t="shared" si="27"/>
        <v>0</v>
      </c>
      <c r="BU80" s="28">
        <f>IF('3.Diagnóstico_Oportunidades'!BR80=0, 0,SUM(BS80:BT80))</f>
        <v>0</v>
      </c>
      <c r="BW80" s="124" t="s">
        <v>524</v>
      </c>
      <c r="BX80" s="28">
        <v>7</v>
      </c>
      <c r="BY80" s="28">
        <v>6</v>
      </c>
      <c r="BZ80" s="28">
        <v>7</v>
      </c>
      <c r="CA80" s="149">
        <f>'3.Diagnóstico_Oportunidades'!N101*Criterios!BX80</f>
        <v>0</v>
      </c>
      <c r="CB80" s="149">
        <f>'3.Diagnóstico_Oportunidades'!N101*Criterios!BY80</f>
        <v>0</v>
      </c>
      <c r="CC80" s="149">
        <f>'3.Diagnóstico_Oportunidades'!N101*Criterios!BZ80</f>
        <v>0</v>
      </c>
      <c r="CF80" s="8" t="s">
        <v>991</v>
      </c>
      <c r="CG80" s="120">
        <f>('3.Diagnóstico_Oportunidades'!$M$22)/(BD81/100)</f>
        <v>0</v>
      </c>
      <c r="CH80" s="28">
        <f t="shared" si="19"/>
        <v>1</v>
      </c>
      <c r="CI80" s="27">
        <f t="shared" si="20"/>
        <v>0</v>
      </c>
      <c r="CJ80" s="28">
        <f t="shared" si="21"/>
        <v>0</v>
      </c>
      <c r="CK80" s="28">
        <f>('3.Diagnóstico_Oportunidades'!$M$22*10000/BQ81)</f>
        <v>0</v>
      </c>
      <c r="CL80" s="28">
        <f t="shared" si="22"/>
        <v>1</v>
      </c>
      <c r="CM80" s="27">
        <f t="shared" si="23"/>
        <v>0</v>
      </c>
      <c r="CN80" s="28">
        <f t="shared" si="24"/>
        <v>0</v>
      </c>
      <c r="CO80" s="28">
        <v>17</v>
      </c>
      <c r="CP80" s="28">
        <v>15</v>
      </c>
      <c r="CQ80" s="28">
        <v>17</v>
      </c>
      <c r="CR80" s="27">
        <f>'3.Diagnóstico_Oportunidades'!N101*Criterios!CO80</f>
        <v>0</v>
      </c>
      <c r="CS80" s="27">
        <f>'3.Diagnóstico_Oportunidades'!N101*Criterios!CP80</f>
        <v>0</v>
      </c>
      <c r="CT80" s="27">
        <f>'3.Diagnóstico_Oportunidades'!N101*Criterios!CQ80</f>
        <v>0</v>
      </c>
      <c r="CW80" s="26">
        <v>1</v>
      </c>
      <c r="CX80" s="22">
        <v>2</v>
      </c>
      <c r="CY80" s="27">
        <v>3</v>
      </c>
      <c r="CZ80" s="22">
        <v>2</v>
      </c>
      <c r="DA80" s="27">
        <v>2</v>
      </c>
      <c r="DB80" s="22">
        <v>2</v>
      </c>
      <c r="DC80" s="27">
        <v>2</v>
      </c>
      <c r="DD80" s="22">
        <v>2</v>
      </c>
      <c r="DE80" s="22">
        <v>1</v>
      </c>
      <c r="DF80" s="26">
        <v>1</v>
      </c>
      <c r="DG80" s="27">
        <v>2</v>
      </c>
      <c r="DH80" s="22">
        <v>1</v>
      </c>
      <c r="DI80" s="22">
        <v>3</v>
      </c>
      <c r="DJ80" s="28">
        <f>('3.Diagnóstico_Oportunidades'!$N101*CW80)</f>
        <v>0</v>
      </c>
      <c r="DK80" s="28">
        <f>('3.Diagnóstico_Oportunidades'!$N101*CX80)</f>
        <v>0</v>
      </c>
      <c r="DL80" s="28">
        <f>('3.Diagnóstico_Oportunidades'!$N101*CY80)</f>
        <v>0</v>
      </c>
      <c r="DM80" s="28">
        <f>('3.Diagnóstico_Oportunidades'!$N101*DA80)</f>
        <v>0</v>
      </c>
      <c r="DN80" s="28">
        <f>('3.Diagnóstico_Oportunidades'!$N101*DC80)</f>
        <v>0</v>
      </c>
      <c r="DO80" s="28">
        <f>('3.Diagnóstico_Oportunidades'!$N101*DE80)</f>
        <v>0</v>
      </c>
      <c r="DP80" s="28">
        <f>('3.Diagnóstico_Oportunidades'!$N101*DF80)</f>
        <v>0</v>
      </c>
      <c r="DQ80" s="28">
        <f>('3.Diagnóstico_Oportunidades'!$N101*DG80)</f>
        <v>0</v>
      </c>
      <c r="DR80" s="28">
        <f>('3.Diagnóstico_Oportunidades'!$N101*DI80)</f>
        <v>0</v>
      </c>
      <c r="DS80" s="28">
        <f>('3.Diagnóstico_Oportunidades'!$N101*1)</f>
        <v>0</v>
      </c>
      <c r="DT80" s="28">
        <f>('3.Diagnóstico_Oportunidades'!$N101*2)</f>
        <v>0</v>
      </c>
      <c r="DU80" s="28">
        <f>('3.Diagnóstico_Oportunidades'!$N101*3)</f>
        <v>0</v>
      </c>
      <c r="DV80" s="28">
        <f>('3.Diagnóstico_Oportunidades'!$N101*DW80)</f>
        <v>0</v>
      </c>
      <c r="DW80" s="28">
        <f>('3.Diagnóstico_Oportunidades'!$N101*DX80)</f>
        <v>0</v>
      </c>
      <c r="DX80" s="28">
        <f>('3.Diagnóstico_Oportunidades'!$N101*DZ80)</f>
        <v>0</v>
      </c>
      <c r="DY80" s="28">
        <f>('3.Diagnóstico_Oportunidades'!$N101*DB80)</f>
        <v>0</v>
      </c>
      <c r="DZ80" s="28">
        <f>('3.Diagnóstico_Oportunidades'!$N101*DD80)</f>
        <v>0</v>
      </c>
      <c r="EA80" s="28">
        <f>('3.Diagnóstico_Oportunidades'!$N101*DE80)</f>
        <v>0</v>
      </c>
      <c r="EB80" s="28">
        <f>('3.Diagnóstico_Oportunidades'!$N101*DF80)</f>
        <v>0</v>
      </c>
      <c r="EC80" s="28">
        <f>('3.Diagnóstico_Oportunidades'!$N101*DH80)</f>
        <v>0</v>
      </c>
      <c r="ED80" s="28">
        <f>('3.Diagnóstico_Oportunidades'!$N101*DI80)</f>
        <v>0</v>
      </c>
      <c r="EE80" s="28">
        <f>('3.Diagnóstico_Oportunidades'!$N101*1)</f>
        <v>0</v>
      </c>
      <c r="EF80" s="28">
        <f>('3.Diagnóstico_Oportunidades'!$N101*2)</f>
        <v>0</v>
      </c>
      <c r="EG80" s="28">
        <f>('3.Diagnóstico_Oportunidades'!$N101*3)</f>
        <v>0</v>
      </c>
    </row>
    <row r="81" spans="1:137">
      <c r="A81" s="8" t="s">
        <v>991</v>
      </c>
      <c r="B81" s="98">
        <v>2</v>
      </c>
      <c r="C81" s="99">
        <v>3</v>
      </c>
      <c r="D81" s="98">
        <v>2</v>
      </c>
      <c r="E81" s="98">
        <v>2</v>
      </c>
      <c r="F81" s="98">
        <v>2</v>
      </c>
      <c r="G81" s="8" t="s">
        <v>991</v>
      </c>
      <c r="H81" s="27">
        <v>3</v>
      </c>
      <c r="I81" s="27">
        <v>3</v>
      </c>
      <c r="J81" s="27">
        <v>3</v>
      </c>
      <c r="K81" s="27">
        <v>2</v>
      </c>
      <c r="L81">
        <v>3</v>
      </c>
      <c r="M81" s="8" t="s">
        <v>991</v>
      </c>
      <c r="N81" s="27">
        <f t="shared" si="25"/>
        <v>3</v>
      </c>
      <c r="O81" s="27" t="s">
        <v>1065</v>
      </c>
      <c r="P81" s="140">
        <v>2</v>
      </c>
      <c r="Q81" s="27" t="s">
        <v>1065</v>
      </c>
      <c r="R81" s="8" t="s">
        <v>991</v>
      </c>
      <c r="S81">
        <v>3</v>
      </c>
      <c r="T81">
        <v>3</v>
      </c>
      <c r="U81">
        <v>3</v>
      </c>
      <c r="V81">
        <v>2</v>
      </c>
      <c r="W81">
        <v>3</v>
      </c>
      <c r="X81">
        <v>3</v>
      </c>
      <c r="Y81">
        <v>3</v>
      </c>
      <c r="Z81">
        <v>3</v>
      </c>
      <c r="AA81">
        <v>3</v>
      </c>
      <c r="AB81">
        <v>3</v>
      </c>
      <c r="AC81">
        <v>3</v>
      </c>
      <c r="AD81">
        <v>3</v>
      </c>
      <c r="AE81" s="8" t="s">
        <v>991</v>
      </c>
      <c r="AF81">
        <v>1</v>
      </c>
      <c r="AG81" s="21">
        <v>1</v>
      </c>
      <c r="AH81">
        <v>2</v>
      </c>
      <c r="AI81">
        <v>1</v>
      </c>
      <c r="AJ81">
        <v>3</v>
      </c>
      <c r="AK81">
        <v>2</v>
      </c>
      <c r="AL81">
        <v>2</v>
      </c>
      <c r="AM81" s="27">
        <v>1</v>
      </c>
      <c r="AN81">
        <v>1</v>
      </c>
      <c r="AO81">
        <v>2</v>
      </c>
      <c r="AP81">
        <v>3</v>
      </c>
      <c r="AQ81">
        <v>2</v>
      </c>
      <c r="AR81">
        <v>3</v>
      </c>
      <c r="AS81" s="8" t="s">
        <v>991</v>
      </c>
      <c r="AT81" s="27" t="s">
        <v>1065</v>
      </c>
      <c r="AU81" s="27" t="s">
        <v>1065</v>
      </c>
      <c r="AV81" s="27" t="s">
        <v>1065</v>
      </c>
      <c r="AW81" s="27" t="s">
        <v>1065</v>
      </c>
      <c r="AX81" s="27" t="s">
        <v>1065</v>
      </c>
      <c r="AY81" s="27" t="s">
        <v>1065</v>
      </c>
      <c r="AZ81" s="27" t="s">
        <v>1065</v>
      </c>
      <c r="BA81" s="27" t="s">
        <v>1065</v>
      </c>
      <c r="BB81" s="27" t="s">
        <v>1065</v>
      </c>
      <c r="BC81" s="8" t="s">
        <v>991</v>
      </c>
      <c r="BD81" s="14">
        <v>188102</v>
      </c>
      <c r="BE81" s="14">
        <f>((SUM('3.Diagnóstico_Oportunidades'!$M$9:$N$11))*10000)/BD81</f>
        <v>0</v>
      </c>
      <c r="BF81" s="14"/>
      <c r="BQ81" s="28">
        <v>20522673.140000001</v>
      </c>
      <c r="BR81" s="8">
        <f>(SUM('3.Diagnóstico_Oportunidades'!$M$21:$N$22)*10000)/BQ81</f>
        <v>0</v>
      </c>
      <c r="BS81" s="28">
        <f t="shared" si="26"/>
        <v>1</v>
      </c>
      <c r="BT81" s="27">
        <f t="shared" si="27"/>
        <v>0</v>
      </c>
      <c r="BU81" s="28">
        <f>IF('3.Diagnóstico_Oportunidades'!BR81=0, 0,SUM(BS81:BT81))</f>
        <v>0</v>
      </c>
      <c r="BW81" s="125" t="s">
        <v>1125</v>
      </c>
      <c r="BX81" s="28">
        <v>5</v>
      </c>
      <c r="BY81" s="28">
        <v>5</v>
      </c>
      <c r="BZ81" s="28">
        <v>5</v>
      </c>
      <c r="CA81" s="149">
        <f>'3.Diagnóstico_Oportunidades'!N102*Criterios!BX81</f>
        <v>0</v>
      </c>
      <c r="CB81" s="149">
        <f>'3.Diagnóstico_Oportunidades'!N102*Criterios!BY81</f>
        <v>0</v>
      </c>
      <c r="CC81" s="149">
        <f>'3.Diagnóstico_Oportunidades'!N102*Criterios!BZ81</f>
        <v>0</v>
      </c>
      <c r="CF81" s="8" t="s">
        <v>31</v>
      </c>
      <c r="CG81" s="120">
        <f>('3.Diagnóstico_Oportunidades'!$M$22)/(BD82/100)</f>
        <v>0</v>
      </c>
      <c r="CH81" s="28">
        <f t="shared" si="19"/>
        <v>1</v>
      </c>
      <c r="CI81" s="27">
        <f t="shared" si="20"/>
        <v>0</v>
      </c>
      <c r="CJ81" s="28">
        <f t="shared" si="21"/>
        <v>0</v>
      </c>
      <c r="CK81" s="28">
        <f>('3.Diagnóstico_Oportunidades'!$M$22*10000/BQ82)</f>
        <v>0</v>
      </c>
      <c r="CL81" s="28">
        <f t="shared" si="22"/>
        <v>1</v>
      </c>
      <c r="CM81" s="27">
        <f t="shared" si="23"/>
        <v>0</v>
      </c>
      <c r="CN81" s="28">
        <f t="shared" si="24"/>
        <v>0</v>
      </c>
      <c r="CO81" s="28">
        <v>14</v>
      </c>
      <c r="CP81" s="28">
        <v>14</v>
      </c>
      <c r="CQ81" s="28">
        <v>14</v>
      </c>
      <c r="CR81" s="27">
        <f>'3.Diagnóstico_Oportunidades'!N102*Criterios!CO81</f>
        <v>0</v>
      </c>
      <c r="CS81" s="27">
        <f>'3.Diagnóstico_Oportunidades'!N102*Criterios!CP81</f>
        <v>0</v>
      </c>
      <c r="CT81" s="27">
        <f>'3.Diagnóstico_Oportunidades'!N102*Criterios!CQ81</f>
        <v>0</v>
      </c>
      <c r="CW81" s="26">
        <v>1</v>
      </c>
      <c r="CX81" s="24">
        <v>1</v>
      </c>
      <c r="CY81" s="27">
        <v>1</v>
      </c>
      <c r="CZ81" s="22">
        <v>1</v>
      </c>
      <c r="DA81" s="27">
        <v>3</v>
      </c>
      <c r="DB81" s="22">
        <v>3</v>
      </c>
      <c r="DC81" s="27">
        <v>3</v>
      </c>
      <c r="DD81" s="22">
        <v>3</v>
      </c>
      <c r="DE81" s="22">
        <v>1</v>
      </c>
      <c r="DF81" s="26">
        <v>1</v>
      </c>
      <c r="DG81" s="27">
        <v>1</v>
      </c>
      <c r="DH81" s="22">
        <v>1</v>
      </c>
      <c r="DI81" s="22">
        <v>2</v>
      </c>
      <c r="DJ81" s="28">
        <f>('3.Diagnóstico_Oportunidades'!$N102*CW81)</f>
        <v>0</v>
      </c>
      <c r="DK81" s="28">
        <f>('3.Diagnóstico_Oportunidades'!$N102*CX81)</f>
        <v>0</v>
      </c>
      <c r="DL81" s="28">
        <f>('3.Diagnóstico_Oportunidades'!$N102*CY81)</f>
        <v>0</v>
      </c>
      <c r="DM81" s="28">
        <f>('3.Diagnóstico_Oportunidades'!$N102*DA81)</f>
        <v>0</v>
      </c>
      <c r="DN81" s="28">
        <f>('3.Diagnóstico_Oportunidades'!$N102*DC81)</f>
        <v>0</v>
      </c>
      <c r="DO81" s="28">
        <f>('3.Diagnóstico_Oportunidades'!$N102*DE81)</f>
        <v>0</v>
      </c>
      <c r="DP81" s="28">
        <f>('3.Diagnóstico_Oportunidades'!$N102*DF81)</f>
        <v>0</v>
      </c>
      <c r="DQ81" s="28">
        <f>('3.Diagnóstico_Oportunidades'!$N102*DG81)</f>
        <v>0</v>
      </c>
      <c r="DR81" s="28">
        <f>('3.Diagnóstico_Oportunidades'!$N102*DI81)</f>
        <v>0</v>
      </c>
      <c r="DS81" s="28">
        <f>('3.Diagnóstico_Oportunidades'!$N102*1)</f>
        <v>0</v>
      </c>
      <c r="DT81" s="28">
        <f>('3.Diagnóstico_Oportunidades'!$N102*2)</f>
        <v>0</v>
      </c>
      <c r="DU81" s="28">
        <f>('3.Diagnóstico_Oportunidades'!$N102*3)</f>
        <v>0</v>
      </c>
      <c r="DV81" s="28">
        <f>('3.Diagnóstico_Oportunidades'!$N102*DW81)</f>
        <v>0</v>
      </c>
      <c r="DW81" s="28">
        <f>('3.Diagnóstico_Oportunidades'!$N102*DX81)</f>
        <v>0</v>
      </c>
      <c r="DX81" s="28">
        <f>('3.Diagnóstico_Oportunidades'!$N102*DZ81)</f>
        <v>0</v>
      </c>
      <c r="DY81" s="28">
        <f>('3.Diagnóstico_Oportunidades'!$N102*DB81)</f>
        <v>0</v>
      </c>
      <c r="DZ81" s="28">
        <f>('3.Diagnóstico_Oportunidades'!$N102*DD81)</f>
        <v>0</v>
      </c>
      <c r="EA81" s="28">
        <f>('3.Diagnóstico_Oportunidades'!$N102*DE81)</f>
        <v>0</v>
      </c>
      <c r="EB81" s="28">
        <f>('3.Diagnóstico_Oportunidades'!$N102*DF81)</f>
        <v>0</v>
      </c>
      <c r="EC81" s="28">
        <f>('3.Diagnóstico_Oportunidades'!$N102*DH81)</f>
        <v>0</v>
      </c>
      <c r="ED81" s="28">
        <f>('3.Diagnóstico_Oportunidades'!$N102*DI81)</f>
        <v>0</v>
      </c>
      <c r="EE81" s="28">
        <f>('3.Diagnóstico_Oportunidades'!$N102*1)</f>
        <v>0</v>
      </c>
      <c r="EF81" s="28">
        <f>('3.Diagnóstico_Oportunidades'!$N102*2)</f>
        <v>0</v>
      </c>
      <c r="EG81" s="28">
        <f>('3.Diagnóstico_Oportunidades'!$N102*3)</f>
        <v>0</v>
      </c>
    </row>
    <row r="82" spans="1:137">
      <c r="A82" s="8" t="s">
        <v>31</v>
      </c>
      <c r="B82" s="98">
        <v>1</v>
      </c>
      <c r="C82" s="99">
        <v>3</v>
      </c>
      <c r="D82" s="98">
        <v>1</v>
      </c>
      <c r="E82" s="98">
        <v>2</v>
      </c>
      <c r="F82" s="98">
        <v>1</v>
      </c>
      <c r="G82" s="8" t="s">
        <v>31</v>
      </c>
      <c r="H82" s="27">
        <v>2</v>
      </c>
      <c r="I82" s="27">
        <v>1</v>
      </c>
      <c r="J82" s="27">
        <v>2</v>
      </c>
      <c r="K82" s="27">
        <v>1</v>
      </c>
      <c r="L82">
        <v>2</v>
      </c>
      <c r="M82" s="8" t="s">
        <v>31</v>
      </c>
      <c r="N82" s="27">
        <f t="shared" si="25"/>
        <v>2</v>
      </c>
      <c r="O82" s="27" t="s">
        <v>1065</v>
      </c>
      <c r="P82" s="140">
        <v>1</v>
      </c>
      <c r="Q82" s="27" t="s">
        <v>1065</v>
      </c>
      <c r="R82" s="8" t="s">
        <v>31</v>
      </c>
      <c r="S82">
        <v>2</v>
      </c>
      <c r="T82">
        <v>2</v>
      </c>
      <c r="U82">
        <v>2</v>
      </c>
      <c r="V82">
        <v>2</v>
      </c>
      <c r="W82">
        <v>2</v>
      </c>
      <c r="X82">
        <v>2</v>
      </c>
      <c r="Y82">
        <v>2</v>
      </c>
      <c r="Z82">
        <v>2</v>
      </c>
      <c r="AA82">
        <v>2</v>
      </c>
      <c r="AB82">
        <v>2</v>
      </c>
      <c r="AC82">
        <v>2</v>
      </c>
      <c r="AD82">
        <v>2</v>
      </c>
      <c r="AE82" s="8" t="s">
        <v>31</v>
      </c>
      <c r="AF82">
        <v>1</v>
      </c>
      <c r="AG82" s="21">
        <v>2</v>
      </c>
      <c r="AH82">
        <v>1</v>
      </c>
      <c r="AI82">
        <v>2</v>
      </c>
      <c r="AJ82">
        <v>2</v>
      </c>
      <c r="AK82">
        <v>3</v>
      </c>
      <c r="AL82">
        <v>3</v>
      </c>
      <c r="AM82" s="27">
        <v>1</v>
      </c>
      <c r="AN82">
        <v>1</v>
      </c>
      <c r="AO82" s="27" t="s">
        <v>1065</v>
      </c>
      <c r="AP82">
        <v>3</v>
      </c>
      <c r="AQ82">
        <v>2</v>
      </c>
      <c r="AR82">
        <v>2</v>
      </c>
      <c r="AS82" s="8" t="s">
        <v>31</v>
      </c>
      <c r="AT82" s="27" t="s">
        <v>1065</v>
      </c>
      <c r="AU82" s="27" t="s">
        <v>1065</v>
      </c>
      <c r="AV82" s="27" t="s">
        <v>1065</v>
      </c>
      <c r="AW82" s="27" t="s">
        <v>1065</v>
      </c>
      <c r="AX82" s="27" t="s">
        <v>1065</v>
      </c>
      <c r="AY82" s="27" t="s">
        <v>1065</v>
      </c>
      <c r="AZ82" s="27" t="s">
        <v>1065</v>
      </c>
      <c r="BA82" s="27" t="s">
        <v>1065</v>
      </c>
      <c r="BB82" s="27" t="s">
        <v>1065</v>
      </c>
      <c r="BC82" s="8" t="s">
        <v>31</v>
      </c>
      <c r="BD82" s="14">
        <v>29935</v>
      </c>
      <c r="BE82" s="14">
        <f>((SUM('3.Diagnóstico_Oportunidades'!$M$9:$N$11))*10000)/BD82</f>
        <v>0</v>
      </c>
      <c r="BF82" s="14"/>
      <c r="BQ82" s="28">
        <v>2461501.86</v>
      </c>
      <c r="BR82" s="8">
        <f>(SUM('3.Diagnóstico_Oportunidades'!$M$21:$N$22)*10000)/BQ82</f>
        <v>0</v>
      </c>
      <c r="BS82" s="28">
        <f t="shared" si="26"/>
        <v>1</v>
      </c>
      <c r="BT82" s="27">
        <f t="shared" si="27"/>
        <v>0</v>
      </c>
      <c r="BU82" s="28">
        <f>IF('3.Diagnóstico_Oportunidades'!BR82=0, 0,SUM(BS82:BT82))</f>
        <v>0</v>
      </c>
      <c r="BW82" s="124" t="s">
        <v>544</v>
      </c>
      <c r="BX82" s="28">
        <v>4</v>
      </c>
      <c r="BY82" s="28">
        <v>4</v>
      </c>
      <c r="BZ82" s="28">
        <v>4</v>
      </c>
      <c r="CA82" s="149">
        <f>'3.Diagnóstico_Oportunidades'!N103*Criterios!BX82</f>
        <v>0</v>
      </c>
      <c r="CB82" s="149">
        <f>'3.Diagnóstico_Oportunidades'!N103*Criterios!BY82</f>
        <v>0</v>
      </c>
      <c r="CC82" s="149">
        <f>'3.Diagnóstico_Oportunidades'!N103*Criterios!BZ82</f>
        <v>0</v>
      </c>
      <c r="CF82" s="8" t="s">
        <v>32</v>
      </c>
      <c r="CG82" s="120">
        <f>('3.Diagnóstico_Oportunidades'!$M$22)/(BD83/100)</f>
        <v>0</v>
      </c>
      <c r="CH82" s="28">
        <f t="shared" si="19"/>
        <v>1</v>
      </c>
      <c r="CI82" s="27">
        <f t="shared" si="20"/>
        <v>0</v>
      </c>
      <c r="CJ82" s="28">
        <f t="shared" si="21"/>
        <v>0</v>
      </c>
      <c r="CK82" s="28">
        <f>('3.Diagnóstico_Oportunidades'!$M$22*10000/BQ83)</f>
        <v>0</v>
      </c>
      <c r="CL82" s="28">
        <f t="shared" si="22"/>
        <v>1</v>
      </c>
      <c r="CM82" s="27">
        <f t="shared" si="23"/>
        <v>0</v>
      </c>
      <c r="CN82" s="28">
        <f t="shared" si="24"/>
        <v>0</v>
      </c>
      <c r="CO82" s="28">
        <v>14</v>
      </c>
      <c r="CP82" s="28">
        <v>14</v>
      </c>
      <c r="CQ82" s="28">
        <v>14</v>
      </c>
      <c r="CR82" s="27">
        <f>'3.Diagnóstico_Oportunidades'!N103*Criterios!CO82</f>
        <v>0</v>
      </c>
      <c r="CS82" s="27">
        <f>'3.Diagnóstico_Oportunidades'!N103*Criterios!CP82</f>
        <v>0</v>
      </c>
      <c r="CT82" s="27">
        <f>'3.Diagnóstico_Oportunidades'!N103*Criterios!CQ82</f>
        <v>0</v>
      </c>
      <c r="CW82" s="26">
        <v>1</v>
      </c>
      <c r="CX82" s="24">
        <v>1</v>
      </c>
      <c r="CY82" s="27">
        <v>1</v>
      </c>
      <c r="CZ82" s="22">
        <v>1</v>
      </c>
      <c r="DA82" s="27">
        <v>3</v>
      </c>
      <c r="DB82" s="22">
        <v>3</v>
      </c>
      <c r="DC82" s="27">
        <v>3</v>
      </c>
      <c r="DD82" s="22">
        <v>3</v>
      </c>
      <c r="DE82" s="22">
        <v>1</v>
      </c>
      <c r="DF82" s="26">
        <v>1</v>
      </c>
      <c r="DG82" s="27">
        <v>1</v>
      </c>
      <c r="DH82" s="22">
        <v>1</v>
      </c>
      <c r="DI82" s="22">
        <v>2</v>
      </c>
      <c r="DJ82" s="28">
        <f>('3.Diagnóstico_Oportunidades'!$N103*CW82)</f>
        <v>0</v>
      </c>
      <c r="DK82" s="28">
        <f>('3.Diagnóstico_Oportunidades'!$N103*CX82)</f>
        <v>0</v>
      </c>
      <c r="DL82" s="28">
        <f>('3.Diagnóstico_Oportunidades'!$N103*CY82)</f>
        <v>0</v>
      </c>
      <c r="DM82" s="28">
        <f>('3.Diagnóstico_Oportunidades'!$N103*DA82)</f>
        <v>0</v>
      </c>
      <c r="DN82" s="28">
        <f>('3.Diagnóstico_Oportunidades'!$N103*DC82)</f>
        <v>0</v>
      </c>
      <c r="DO82" s="28">
        <f>('3.Diagnóstico_Oportunidades'!$N103*DE82)</f>
        <v>0</v>
      </c>
      <c r="DP82" s="28">
        <f>('3.Diagnóstico_Oportunidades'!$N103*DF82)</f>
        <v>0</v>
      </c>
      <c r="DQ82" s="28">
        <f>('3.Diagnóstico_Oportunidades'!$N103*DG82)</f>
        <v>0</v>
      </c>
      <c r="DR82" s="28">
        <f>('3.Diagnóstico_Oportunidades'!$N103*DI82)</f>
        <v>0</v>
      </c>
      <c r="DS82" s="28">
        <f>('3.Diagnóstico_Oportunidades'!$N103*1)</f>
        <v>0</v>
      </c>
      <c r="DT82" s="28">
        <f>('3.Diagnóstico_Oportunidades'!$N103*2)</f>
        <v>0</v>
      </c>
      <c r="DU82" s="28">
        <f>('3.Diagnóstico_Oportunidades'!$N103*3)</f>
        <v>0</v>
      </c>
      <c r="DV82" s="28">
        <f>('3.Diagnóstico_Oportunidades'!$N103*DW82)</f>
        <v>0</v>
      </c>
      <c r="DW82" s="28">
        <f>('3.Diagnóstico_Oportunidades'!$N103*DX82)</f>
        <v>0</v>
      </c>
      <c r="DX82" s="28">
        <f>('3.Diagnóstico_Oportunidades'!$N103*DZ82)</f>
        <v>0</v>
      </c>
      <c r="DY82" s="28">
        <f>('3.Diagnóstico_Oportunidades'!$N103*DB82)</f>
        <v>0</v>
      </c>
      <c r="DZ82" s="28">
        <f>('3.Diagnóstico_Oportunidades'!$N103*DD82)</f>
        <v>0</v>
      </c>
      <c r="EA82" s="28">
        <f>('3.Diagnóstico_Oportunidades'!$N103*DE82)</f>
        <v>0</v>
      </c>
      <c r="EB82" s="28">
        <f>('3.Diagnóstico_Oportunidades'!$N103*DF82)</f>
        <v>0</v>
      </c>
      <c r="EC82" s="28">
        <f>('3.Diagnóstico_Oportunidades'!$N103*DH82)</f>
        <v>0</v>
      </c>
      <c r="ED82" s="28">
        <f>('3.Diagnóstico_Oportunidades'!$N103*DI82)</f>
        <v>0</v>
      </c>
      <c r="EE82" s="28">
        <f>('3.Diagnóstico_Oportunidades'!$N103*1)</f>
        <v>0</v>
      </c>
      <c r="EF82" s="28">
        <f>('3.Diagnóstico_Oportunidades'!$N103*2)</f>
        <v>0</v>
      </c>
      <c r="EG82" s="28">
        <f>('3.Diagnóstico_Oportunidades'!$N103*3)</f>
        <v>0</v>
      </c>
    </row>
    <row r="83" spans="1:137">
      <c r="A83" s="8" t="s">
        <v>32</v>
      </c>
      <c r="B83" s="98">
        <v>1</v>
      </c>
      <c r="C83" s="99">
        <v>3</v>
      </c>
      <c r="D83" s="98">
        <v>1</v>
      </c>
      <c r="E83" s="98">
        <v>3</v>
      </c>
      <c r="F83" s="98">
        <v>1</v>
      </c>
      <c r="G83" s="8" t="s">
        <v>32</v>
      </c>
      <c r="H83" s="27">
        <v>1</v>
      </c>
      <c r="I83" s="27">
        <v>1</v>
      </c>
      <c r="J83" s="27">
        <v>1</v>
      </c>
      <c r="K83" s="27">
        <v>1</v>
      </c>
      <c r="L83">
        <v>1</v>
      </c>
      <c r="M83" s="8" t="s">
        <v>32</v>
      </c>
      <c r="N83" s="27">
        <f t="shared" si="25"/>
        <v>1</v>
      </c>
      <c r="O83" s="27" t="s">
        <v>1065</v>
      </c>
      <c r="P83" s="140">
        <v>1</v>
      </c>
      <c r="Q83" s="27" t="s">
        <v>1065</v>
      </c>
      <c r="R83" s="8" t="s">
        <v>32</v>
      </c>
      <c r="S83">
        <v>1</v>
      </c>
      <c r="T83">
        <v>1</v>
      </c>
      <c r="U83">
        <v>1</v>
      </c>
      <c r="V83">
        <v>1</v>
      </c>
      <c r="W83">
        <v>1</v>
      </c>
      <c r="X83">
        <v>1</v>
      </c>
      <c r="Y83">
        <v>1</v>
      </c>
      <c r="Z83">
        <v>1</v>
      </c>
      <c r="AA83">
        <v>1</v>
      </c>
      <c r="AB83">
        <v>1</v>
      </c>
      <c r="AC83">
        <v>1</v>
      </c>
      <c r="AD83">
        <v>1</v>
      </c>
      <c r="AE83" s="8" t="s">
        <v>32</v>
      </c>
      <c r="AF83">
        <v>1</v>
      </c>
      <c r="AG83" s="21">
        <v>2</v>
      </c>
      <c r="AH83">
        <v>1</v>
      </c>
      <c r="AI83">
        <v>2</v>
      </c>
      <c r="AJ83">
        <v>2</v>
      </c>
      <c r="AK83">
        <v>3</v>
      </c>
      <c r="AL83">
        <v>3</v>
      </c>
      <c r="AM83" s="27">
        <v>1</v>
      </c>
      <c r="AN83">
        <v>2</v>
      </c>
      <c r="AO83">
        <v>1</v>
      </c>
      <c r="AP83">
        <v>3</v>
      </c>
      <c r="AQ83">
        <v>2</v>
      </c>
      <c r="AR83">
        <v>2</v>
      </c>
      <c r="AS83" s="8" t="s">
        <v>32</v>
      </c>
      <c r="AT83" s="27" t="s">
        <v>1065</v>
      </c>
      <c r="AU83" s="27" t="s">
        <v>1065</v>
      </c>
      <c r="AV83" s="27" t="s">
        <v>1065</v>
      </c>
      <c r="AW83" s="27" t="s">
        <v>1065</v>
      </c>
      <c r="AX83" s="27" t="s">
        <v>1065</v>
      </c>
      <c r="AY83" s="27" t="s">
        <v>1065</v>
      </c>
      <c r="AZ83" s="27" t="s">
        <v>1065</v>
      </c>
      <c r="BA83" s="27" t="s">
        <v>1065</v>
      </c>
      <c r="BB83" s="27" t="s">
        <v>1065</v>
      </c>
      <c r="BC83" s="8" t="s">
        <v>32</v>
      </c>
      <c r="BD83" s="14">
        <v>820</v>
      </c>
      <c r="BE83" s="14">
        <f>((SUM('3.Diagnóstico_Oportunidades'!$M$9:$N$11))*10000)/BD83</f>
        <v>0</v>
      </c>
      <c r="BF83" s="14"/>
      <c r="BQ83" s="28">
        <v>430788.43</v>
      </c>
      <c r="BR83" s="8">
        <f>(SUM('3.Diagnóstico_Oportunidades'!$M$21:$N$22)*10000)/BQ83</f>
        <v>0</v>
      </c>
      <c r="BS83" s="28">
        <f t="shared" si="26"/>
        <v>1</v>
      </c>
      <c r="BT83" s="27">
        <f t="shared" si="27"/>
        <v>0</v>
      </c>
      <c r="BU83" s="28">
        <f>IF('3.Diagnóstico_Oportunidades'!BR83=0, 0,SUM(BS83:BT83))</f>
        <v>0</v>
      </c>
      <c r="BW83" s="125" t="s">
        <v>1126</v>
      </c>
      <c r="BX83" s="28">
        <v>7</v>
      </c>
      <c r="BY83" s="28">
        <v>7</v>
      </c>
      <c r="BZ83" s="28">
        <v>7</v>
      </c>
      <c r="CA83" s="149">
        <f>'3.Diagnóstico_Oportunidades'!N104*Criterios!BX83</f>
        <v>0</v>
      </c>
      <c r="CB83" s="149">
        <f>'3.Diagnóstico_Oportunidades'!N104*Criterios!BY83</f>
        <v>0</v>
      </c>
      <c r="CC83" s="149">
        <f>'3.Diagnóstico_Oportunidades'!N104*Criterios!BZ83</f>
        <v>0</v>
      </c>
      <c r="CF83" s="8" t="s">
        <v>138</v>
      </c>
      <c r="CG83" s="120">
        <f>('3.Diagnóstico_Oportunidades'!$M$22)/(BD84/100)</f>
        <v>0</v>
      </c>
      <c r="CH83" s="28">
        <f t="shared" si="19"/>
        <v>1</v>
      </c>
      <c r="CI83" s="27">
        <f t="shared" si="20"/>
        <v>0</v>
      </c>
      <c r="CJ83" s="28">
        <f t="shared" si="21"/>
        <v>0</v>
      </c>
      <c r="CK83" s="28">
        <f>('3.Diagnóstico_Oportunidades'!$M$22*10000/BQ84)</f>
        <v>0</v>
      </c>
      <c r="CL83" s="28">
        <f t="shared" si="22"/>
        <v>1</v>
      </c>
      <c r="CM83" s="27">
        <f t="shared" si="23"/>
        <v>0</v>
      </c>
      <c r="CN83" s="28">
        <f t="shared" si="24"/>
        <v>0</v>
      </c>
      <c r="CO83" s="28">
        <v>15</v>
      </c>
      <c r="CP83" s="28">
        <v>15</v>
      </c>
      <c r="CQ83" s="28">
        <v>15</v>
      </c>
      <c r="CR83" s="27">
        <f>'3.Diagnóstico_Oportunidades'!N104*Criterios!CO83</f>
        <v>0</v>
      </c>
      <c r="CS83" s="27">
        <f>'3.Diagnóstico_Oportunidades'!N104*Criterios!CP83</f>
        <v>0</v>
      </c>
      <c r="CT83" s="27">
        <f>'3.Diagnóstico_Oportunidades'!N104*Criterios!CQ83</f>
        <v>0</v>
      </c>
      <c r="CW83" s="26">
        <v>1</v>
      </c>
      <c r="CX83" s="22">
        <v>2</v>
      </c>
      <c r="CY83" s="27">
        <v>3</v>
      </c>
      <c r="CZ83" s="22">
        <v>3</v>
      </c>
      <c r="DA83" s="27">
        <v>1</v>
      </c>
      <c r="DB83" s="22">
        <v>1</v>
      </c>
      <c r="DC83" s="27">
        <v>1</v>
      </c>
      <c r="DD83" s="22">
        <v>1</v>
      </c>
      <c r="DE83" s="22">
        <v>1</v>
      </c>
      <c r="DF83" s="26">
        <v>1</v>
      </c>
      <c r="DG83" s="27">
        <v>3</v>
      </c>
      <c r="DH83" s="22">
        <v>3</v>
      </c>
      <c r="DI83" s="22">
        <v>2</v>
      </c>
      <c r="DJ83" s="28">
        <f>('3.Diagnóstico_Oportunidades'!$N104*CW83)</f>
        <v>0</v>
      </c>
      <c r="DK83" s="28">
        <f>('3.Diagnóstico_Oportunidades'!$N104*CX83)</f>
        <v>0</v>
      </c>
      <c r="DL83" s="28">
        <f>('3.Diagnóstico_Oportunidades'!$N104*CY83)</f>
        <v>0</v>
      </c>
      <c r="DM83" s="28">
        <f>('3.Diagnóstico_Oportunidades'!$N104*DA83)</f>
        <v>0</v>
      </c>
      <c r="DN83" s="28">
        <f>('3.Diagnóstico_Oportunidades'!$N104*DC83)</f>
        <v>0</v>
      </c>
      <c r="DO83" s="28">
        <f>('3.Diagnóstico_Oportunidades'!$N104*DE83)</f>
        <v>0</v>
      </c>
      <c r="DP83" s="28">
        <f>('3.Diagnóstico_Oportunidades'!$N104*DF83)</f>
        <v>0</v>
      </c>
      <c r="DQ83" s="28">
        <f>('3.Diagnóstico_Oportunidades'!$N104*DG83)</f>
        <v>0</v>
      </c>
      <c r="DR83" s="28">
        <f>('3.Diagnóstico_Oportunidades'!$N104*DI83)</f>
        <v>0</v>
      </c>
      <c r="DS83" s="28">
        <f>('3.Diagnóstico_Oportunidades'!$N104*1)</f>
        <v>0</v>
      </c>
      <c r="DT83" s="28">
        <f>('3.Diagnóstico_Oportunidades'!$N104*2)</f>
        <v>0</v>
      </c>
      <c r="DU83" s="28">
        <f>('3.Diagnóstico_Oportunidades'!$N104*3)</f>
        <v>0</v>
      </c>
      <c r="DV83" s="28">
        <f>('3.Diagnóstico_Oportunidades'!$N104*DW83)</f>
        <v>0</v>
      </c>
      <c r="DW83" s="28">
        <f>('3.Diagnóstico_Oportunidades'!$N104*DX83)</f>
        <v>0</v>
      </c>
      <c r="DX83" s="28">
        <f>('3.Diagnóstico_Oportunidades'!$N104*DZ83)</f>
        <v>0</v>
      </c>
      <c r="DY83" s="28">
        <f>('3.Diagnóstico_Oportunidades'!$N104*DB83)</f>
        <v>0</v>
      </c>
      <c r="DZ83" s="28">
        <f>('3.Diagnóstico_Oportunidades'!$N104*DD83)</f>
        <v>0</v>
      </c>
      <c r="EA83" s="28">
        <f>('3.Diagnóstico_Oportunidades'!$N104*DE83)</f>
        <v>0</v>
      </c>
      <c r="EB83" s="28">
        <f>('3.Diagnóstico_Oportunidades'!$N104*DF83)</f>
        <v>0</v>
      </c>
      <c r="EC83" s="28">
        <f>('3.Diagnóstico_Oportunidades'!$N104*DH83)</f>
        <v>0</v>
      </c>
      <c r="ED83" s="28">
        <f>('3.Diagnóstico_Oportunidades'!$N104*DI83)</f>
        <v>0</v>
      </c>
      <c r="EE83" s="28">
        <f>('3.Diagnóstico_Oportunidades'!$N104*1)</f>
        <v>0</v>
      </c>
      <c r="EF83" s="28">
        <f>('3.Diagnóstico_Oportunidades'!$N104*2)</f>
        <v>0</v>
      </c>
      <c r="EG83" s="28">
        <f>('3.Diagnóstico_Oportunidades'!$N104*3)</f>
        <v>0</v>
      </c>
    </row>
    <row r="84" spans="1:137">
      <c r="A84" s="8" t="s">
        <v>138</v>
      </c>
      <c r="B84" s="98">
        <v>1</v>
      </c>
      <c r="C84" s="99">
        <v>3</v>
      </c>
      <c r="D84" s="98">
        <v>1</v>
      </c>
      <c r="E84" s="98">
        <v>3</v>
      </c>
      <c r="F84" s="98">
        <v>1</v>
      </c>
      <c r="G84" s="8" t="s">
        <v>138</v>
      </c>
      <c r="H84" s="27">
        <v>2</v>
      </c>
      <c r="I84" s="27">
        <v>1</v>
      </c>
      <c r="J84" s="27">
        <v>2</v>
      </c>
      <c r="K84" s="27">
        <v>1</v>
      </c>
      <c r="L84">
        <v>2</v>
      </c>
      <c r="M84" s="8" t="s">
        <v>138</v>
      </c>
      <c r="N84" s="27">
        <f t="shared" si="25"/>
        <v>2</v>
      </c>
      <c r="O84" s="27" t="s">
        <v>1065</v>
      </c>
      <c r="P84" s="140">
        <v>1</v>
      </c>
      <c r="Q84" s="27" t="s">
        <v>1065</v>
      </c>
      <c r="R84" s="8" t="s">
        <v>138</v>
      </c>
      <c r="S84">
        <v>2</v>
      </c>
      <c r="T84">
        <v>2</v>
      </c>
      <c r="U84">
        <v>2</v>
      </c>
      <c r="V84">
        <v>2</v>
      </c>
      <c r="W84">
        <v>2</v>
      </c>
      <c r="X84">
        <v>2</v>
      </c>
      <c r="Y84">
        <v>2</v>
      </c>
      <c r="Z84">
        <v>2</v>
      </c>
      <c r="AA84">
        <v>2</v>
      </c>
      <c r="AB84">
        <v>2</v>
      </c>
      <c r="AC84">
        <v>2</v>
      </c>
      <c r="AD84">
        <v>2</v>
      </c>
      <c r="AE84" s="8" t="s">
        <v>138</v>
      </c>
      <c r="AF84">
        <v>1</v>
      </c>
      <c r="AG84" s="21">
        <v>2</v>
      </c>
      <c r="AH84">
        <v>1</v>
      </c>
      <c r="AI84">
        <v>2</v>
      </c>
      <c r="AJ84">
        <v>2</v>
      </c>
      <c r="AK84">
        <v>3</v>
      </c>
      <c r="AL84">
        <v>3</v>
      </c>
      <c r="AM84" s="27">
        <v>2</v>
      </c>
      <c r="AN84">
        <v>1</v>
      </c>
      <c r="AO84" s="27" t="s">
        <v>1065</v>
      </c>
      <c r="AP84">
        <v>3</v>
      </c>
      <c r="AQ84">
        <v>2</v>
      </c>
      <c r="AR84">
        <v>2</v>
      </c>
      <c r="AS84" s="8" t="s">
        <v>138</v>
      </c>
      <c r="AT84" s="27" t="s">
        <v>1065</v>
      </c>
      <c r="AU84" s="27" t="s">
        <v>1065</v>
      </c>
      <c r="AV84" s="27" t="s">
        <v>1065</v>
      </c>
      <c r="AW84" s="27" t="s">
        <v>1065</v>
      </c>
      <c r="AX84" s="27" t="s">
        <v>1065</v>
      </c>
      <c r="AY84" s="27" t="s">
        <v>1065</v>
      </c>
      <c r="AZ84" s="27" t="s">
        <v>1065</v>
      </c>
      <c r="BA84" s="27" t="s">
        <v>1065</v>
      </c>
      <c r="BB84" s="27" t="s">
        <v>1065</v>
      </c>
      <c r="BC84" s="8" t="s">
        <v>138</v>
      </c>
      <c r="BD84" s="14">
        <v>27467</v>
      </c>
      <c r="BE84" s="14">
        <f>((SUM('3.Diagnóstico_Oportunidades'!$M$9:$N$11))*10000)/BD84</f>
        <v>0</v>
      </c>
      <c r="BF84" s="14"/>
      <c r="BQ84" s="28">
        <v>2434886.7400000002</v>
      </c>
      <c r="BR84" s="8">
        <f>(SUM('3.Diagnóstico_Oportunidades'!$M$21:$N$22)*10000)/BQ84</f>
        <v>0</v>
      </c>
      <c r="BS84" s="28">
        <f t="shared" si="26"/>
        <v>1</v>
      </c>
      <c r="BT84" s="27">
        <f t="shared" si="27"/>
        <v>0</v>
      </c>
      <c r="BU84" s="28">
        <f>IF('3.Diagnóstico_Oportunidades'!BR84=0, 0,SUM(BS84:BT84))</f>
        <v>0</v>
      </c>
      <c r="BW84" s="124" t="s">
        <v>1106</v>
      </c>
      <c r="BX84" s="28">
        <v>7</v>
      </c>
      <c r="BY84" s="28">
        <v>7</v>
      </c>
      <c r="BZ84" s="28">
        <v>7</v>
      </c>
      <c r="CA84" s="149">
        <f>'3.Diagnóstico_Oportunidades'!N105*Criterios!BX84</f>
        <v>0</v>
      </c>
      <c r="CB84" s="149">
        <f>'3.Diagnóstico_Oportunidades'!N105*Criterios!BY84</f>
        <v>0</v>
      </c>
      <c r="CC84" s="149">
        <f>'3.Diagnóstico_Oportunidades'!N105*Criterios!BZ84</f>
        <v>0</v>
      </c>
      <c r="CF84" s="8" t="s">
        <v>33</v>
      </c>
      <c r="CG84" s="120">
        <f>('3.Diagnóstico_Oportunidades'!$M$22)/(BD85/100)</f>
        <v>0</v>
      </c>
      <c r="CH84" s="28">
        <f t="shared" si="19"/>
        <v>1</v>
      </c>
      <c r="CI84" s="27">
        <f t="shared" si="20"/>
        <v>0</v>
      </c>
      <c r="CJ84" s="28">
        <f t="shared" si="21"/>
        <v>0</v>
      </c>
      <c r="CK84" s="28">
        <f>('3.Diagnóstico_Oportunidades'!$M$22*10000/BQ85)</f>
        <v>0</v>
      </c>
      <c r="CL84" s="28">
        <f t="shared" si="22"/>
        <v>1</v>
      </c>
      <c r="CM84" s="27">
        <f t="shared" si="23"/>
        <v>0</v>
      </c>
      <c r="CN84" s="28">
        <f t="shared" si="24"/>
        <v>0</v>
      </c>
      <c r="CO84" s="28">
        <v>15</v>
      </c>
      <c r="CP84" s="28">
        <v>15</v>
      </c>
      <c r="CQ84" s="28">
        <v>15</v>
      </c>
      <c r="CR84" s="27">
        <f>'3.Diagnóstico_Oportunidades'!N105*Criterios!CO84</f>
        <v>0</v>
      </c>
      <c r="CS84" s="27">
        <f>'3.Diagnóstico_Oportunidades'!N105*Criterios!CP84</f>
        <v>0</v>
      </c>
      <c r="CT84" s="27">
        <f>'3.Diagnóstico_Oportunidades'!N105*Criterios!CQ84</f>
        <v>0</v>
      </c>
      <c r="CW84" s="26">
        <v>1</v>
      </c>
      <c r="CX84" s="22">
        <v>2</v>
      </c>
      <c r="CY84" s="27">
        <v>3</v>
      </c>
      <c r="CZ84" s="22">
        <v>3</v>
      </c>
      <c r="DA84" s="27">
        <v>1</v>
      </c>
      <c r="DB84" s="22">
        <v>1</v>
      </c>
      <c r="DC84" s="27">
        <v>1</v>
      </c>
      <c r="DD84" s="22">
        <v>1</v>
      </c>
      <c r="DE84" s="22">
        <v>1</v>
      </c>
      <c r="DF84" s="26">
        <v>1</v>
      </c>
      <c r="DG84" s="27">
        <v>3</v>
      </c>
      <c r="DH84" s="22">
        <v>3</v>
      </c>
      <c r="DI84" s="22">
        <v>2</v>
      </c>
      <c r="DJ84" s="28">
        <f>('3.Diagnóstico_Oportunidades'!$N105*CW84)</f>
        <v>0</v>
      </c>
      <c r="DK84" s="28">
        <f>('3.Diagnóstico_Oportunidades'!$N105*CX84)</f>
        <v>0</v>
      </c>
      <c r="DL84" s="28">
        <f>('3.Diagnóstico_Oportunidades'!$N105*CY84)</f>
        <v>0</v>
      </c>
      <c r="DM84" s="28">
        <f>('3.Diagnóstico_Oportunidades'!$N105*DA84)</f>
        <v>0</v>
      </c>
      <c r="DN84" s="28">
        <f>('3.Diagnóstico_Oportunidades'!$N105*DC84)</f>
        <v>0</v>
      </c>
      <c r="DO84" s="28">
        <f>('3.Diagnóstico_Oportunidades'!$N105*DE84)</f>
        <v>0</v>
      </c>
      <c r="DP84" s="28">
        <f>('3.Diagnóstico_Oportunidades'!$N105*DF84)</f>
        <v>0</v>
      </c>
      <c r="DQ84" s="28">
        <f>('3.Diagnóstico_Oportunidades'!$N105*DG84)</f>
        <v>0</v>
      </c>
      <c r="DR84" s="28">
        <f>('3.Diagnóstico_Oportunidades'!$N105*DI84)</f>
        <v>0</v>
      </c>
      <c r="DS84" s="28">
        <f>('3.Diagnóstico_Oportunidades'!$N105*1)</f>
        <v>0</v>
      </c>
      <c r="DT84" s="28">
        <f>('3.Diagnóstico_Oportunidades'!$N105*2)</f>
        <v>0</v>
      </c>
      <c r="DU84" s="28">
        <f>('3.Diagnóstico_Oportunidades'!$N105*3)</f>
        <v>0</v>
      </c>
      <c r="DV84" s="28">
        <f>('3.Diagnóstico_Oportunidades'!$N105*DW84)</f>
        <v>0</v>
      </c>
      <c r="DW84" s="28">
        <f>('3.Diagnóstico_Oportunidades'!$N105*DX84)</f>
        <v>0</v>
      </c>
      <c r="DX84" s="28">
        <f>('3.Diagnóstico_Oportunidades'!$N105*DZ84)</f>
        <v>0</v>
      </c>
      <c r="DY84" s="28">
        <f>('3.Diagnóstico_Oportunidades'!$N105*DB84)</f>
        <v>0</v>
      </c>
      <c r="DZ84" s="28">
        <f>('3.Diagnóstico_Oportunidades'!$N105*DD84)</f>
        <v>0</v>
      </c>
      <c r="EA84" s="28">
        <f>('3.Diagnóstico_Oportunidades'!$N105*DE84)</f>
        <v>0</v>
      </c>
      <c r="EB84" s="28">
        <f>('3.Diagnóstico_Oportunidades'!$N105*DF84)</f>
        <v>0</v>
      </c>
      <c r="EC84" s="28">
        <f>('3.Diagnóstico_Oportunidades'!$N105*DH84)</f>
        <v>0</v>
      </c>
      <c r="ED84" s="28">
        <f>('3.Diagnóstico_Oportunidades'!$N105*DI84)</f>
        <v>0</v>
      </c>
      <c r="EE84" s="28">
        <f>('3.Diagnóstico_Oportunidades'!$N105*1)</f>
        <v>0</v>
      </c>
      <c r="EF84" s="28">
        <f>('3.Diagnóstico_Oportunidades'!$N105*2)</f>
        <v>0</v>
      </c>
      <c r="EG84" s="28">
        <f>('3.Diagnóstico_Oportunidades'!$N105*3)</f>
        <v>0</v>
      </c>
    </row>
    <row r="85" spans="1:137">
      <c r="A85" s="8" t="s">
        <v>33</v>
      </c>
      <c r="B85" s="98">
        <v>3</v>
      </c>
      <c r="C85" s="99">
        <v>3</v>
      </c>
      <c r="D85" s="98">
        <v>3</v>
      </c>
      <c r="E85" s="98">
        <v>3</v>
      </c>
      <c r="F85" s="98">
        <v>3</v>
      </c>
      <c r="G85" s="8" t="s">
        <v>33</v>
      </c>
      <c r="H85" s="27">
        <v>2</v>
      </c>
      <c r="I85" s="27">
        <v>3</v>
      </c>
      <c r="J85" s="27">
        <v>2</v>
      </c>
      <c r="K85" s="27">
        <v>1</v>
      </c>
      <c r="L85">
        <v>2</v>
      </c>
      <c r="M85" s="8" t="s">
        <v>33</v>
      </c>
      <c r="N85" s="27">
        <f t="shared" si="25"/>
        <v>2</v>
      </c>
      <c r="O85" s="27" t="s">
        <v>1065</v>
      </c>
      <c r="P85" s="140">
        <v>1</v>
      </c>
      <c r="Q85" s="27" t="s">
        <v>1065</v>
      </c>
      <c r="R85" s="8" t="s">
        <v>33</v>
      </c>
      <c r="S85">
        <v>2</v>
      </c>
      <c r="T85">
        <v>2</v>
      </c>
      <c r="U85">
        <v>2</v>
      </c>
      <c r="V85">
        <v>2</v>
      </c>
      <c r="W85">
        <v>2</v>
      </c>
      <c r="X85">
        <v>2</v>
      </c>
      <c r="Y85">
        <v>2</v>
      </c>
      <c r="Z85">
        <v>2</v>
      </c>
      <c r="AA85">
        <v>2</v>
      </c>
      <c r="AB85">
        <v>2</v>
      </c>
      <c r="AC85">
        <v>2</v>
      </c>
      <c r="AD85">
        <v>2</v>
      </c>
      <c r="AE85" s="8" t="s">
        <v>33</v>
      </c>
      <c r="AF85">
        <v>1</v>
      </c>
      <c r="AG85" s="21">
        <v>2</v>
      </c>
      <c r="AH85">
        <v>3</v>
      </c>
      <c r="AI85">
        <v>2</v>
      </c>
      <c r="AJ85">
        <v>3</v>
      </c>
      <c r="AK85">
        <v>3</v>
      </c>
      <c r="AL85">
        <v>3</v>
      </c>
      <c r="AM85" s="27">
        <v>2</v>
      </c>
      <c r="AN85">
        <v>3</v>
      </c>
      <c r="AO85">
        <v>1</v>
      </c>
      <c r="AP85">
        <v>3</v>
      </c>
      <c r="AQ85">
        <v>3</v>
      </c>
      <c r="AR85">
        <v>3</v>
      </c>
      <c r="AS85" s="8" t="s">
        <v>33</v>
      </c>
      <c r="AT85" s="27" t="s">
        <v>1065</v>
      </c>
      <c r="AU85" s="27" t="s">
        <v>1065</v>
      </c>
      <c r="AV85" s="27" t="s">
        <v>1065</v>
      </c>
      <c r="AW85" s="27" t="s">
        <v>1065</v>
      </c>
      <c r="AX85" s="27" t="s">
        <v>1065</v>
      </c>
      <c r="AY85" s="27" t="s">
        <v>1065</v>
      </c>
      <c r="AZ85" s="27" t="s">
        <v>1065</v>
      </c>
      <c r="BA85" s="27" t="s">
        <v>1065</v>
      </c>
      <c r="BB85" s="27" t="s">
        <v>1065</v>
      </c>
      <c r="BC85" s="8" t="s">
        <v>33</v>
      </c>
      <c r="BD85" s="14">
        <v>344</v>
      </c>
      <c r="BE85" s="14">
        <f>((SUM('3.Diagnóstico_Oportunidades'!$M$9:$N$11))*10000)/BD85</f>
        <v>0</v>
      </c>
      <c r="BF85" s="14"/>
      <c r="BQ85" s="28">
        <v>84918.95</v>
      </c>
      <c r="BR85" s="8">
        <f>(SUM('3.Diagnóstico_Oportunidades'!$M$21:$N$22)*10000)/BQ85</f>
        <v>0</v>
      </c>
      <c r="BS85" s="28">
        <f t="shared" si="26"/>
        <v>1</v>
      </c>
      <c r="BT85" s="27">
        <f t="shared" si="27"/>
        <v>0</v>
      </c>
      <c r="BU85" s="28">
        <f>IF('3.Diagnóstico_Oportunidades'!BR85=0, 0,SUM(BS85:BT85))</f>
        <v>0</v>
      </c>
      <c r="BW85" s="125" t="s">
        <v>1127</v>
      </c>
      <c r="BX85" s="28">
        <v>6</v>
      </c>
      <c r="BY85" s="28">
        <v>7</v>
      </c>
      <c r="BZ85" s="28">
        <v>6</v>
      </c>
      <c r="CA85" s="149">
        <f>'3.Diagnóstico_Oportunidades'!N106*Criterios!BX85</f>
        <v>0</v>
      </c>
      <c r="CB85" s="149">
        <f>'3.Diagnóstico_Oportunidades'!N106*Criterios!BY85</f>
        <v>0</v>
      </c>
      <c r="CC85" s="149">
        <f>'3.Diagnóstico_Oportunidades'!N106*Criterios!BZ85</f>
        <v>0</v>
      </c>
      <c r="CF85" s="8" t="s">
        <v>941</v>
      </c>
      <c r="CG85" s="120">
        <f>('3.Diagnóstico_Oportunidades'!$M$22)/(BD86/100)</f>
        <v>0</v>
      </c>
      <c r="CH85" s="28">
        <f t="shared" si="19"/>
        <v>1</v>
      </c>
      <c r="CI85" s="27">
        <f t="shared" si="20"/>
        <v>0</v>
      </c>
      <c r="CJ85" s="28">
        <f t="shared" si="21"/>
        <v>0</v>
      </c>
      <c r="CK85" s="28">
        <f>('3.Diagnóstico_Oportunidades'!$M$22*10000/BQ86)</f>
        <v>0</v>
      </c>
      <c r="CL85" s="28">
        <f t="shared" si="22"/>
        <v>1</v>
      </c>
      <c r="CM85" s="27">
        <f t="shared" si="23"/>
        <v>0</v>
      </c>
      <c r="CN85" s="28">
        <f t="shared" si="24"/>
        <v>0</v>
      </c>
      <c r="CO85" s="28">
        <v>24</v>
      </c>
      <c r="CP85" s="28">
        <v>22</v>
      </c>
      <c r="CQ85" s="28">
        <v>24</v>
      </c>
      <c r="CR85" s="27">
        <f>'3.Diagnóstico_Oportunidades'!N106*Criterios!CO85</f>
        <v>0</v>
      </c>
      <c r="CS85" s="27">
        <f>'3.Diagnóstico_Oportunidades'!N106*Criterios!CP85</f>
        <v>0</v>
      </c>
      <c r="CT85" s="27">
        <f>'3.Diagnóstico_Oportunidades'!N106*Criterios!CQ85</f>
        <v>0</v>
      </c>
      <c r="CW85" s="25">
        <v>3</v>
      </c>
      <c r="CX85" s="25">
        <v>3</v>
      </c>
      <c r="CY85" s="27">
        <v>2</v>
      </c>
      <c r="CZ85" s="22">
        <v>1</v>
      </c>
      <c r="DA85" s="27">
        <v>3</v>
      </c>
      <c r="DB85" s="22">
        <v>2</v>
      </c>
      <c r="DC85" s="27">
        <v>3</v>
      </c>
      <c r="DD85" s="22">
        <v>2</v>
      </c>
      <c r="DE85" s="22">
        <v>3</v>
      </c>
      <c r="DF85" s="25">
        <v>3</v>
      </c>
      <c r="DG85" s="27">
        <v>2</v>
      </c>
      <c r="DH85" s="22">
        <v>3</v>
      </c>
      <c r="DI85" s="22">
        <v>2</v>
      </c>
      <c r="DJ85" s="28">
        <f>('3.Diagnóstico_Oportunidades'!$N106*CW85)</f>
        <v>0</v>
      </c>
      <c r="DK85" s="28">
        <f>('3.Diagnóstico_Oportunidades'!$N106*CX85)</f>
        <v>0</v>
      </c>
      <c r="DL85" s="28">
        <f>('3.Diagnóstico_Oportunidades'!$N106*CY85)</f>
        <v>0</v>
      </c>
      <c r="DM85" s="28">
        <f>('3.Diagnóstico_Oportunidades'!$N106*DA85)</f>
        <v>0</v>
      </c>
      <c r="DN85" s="28">
        <f>('3.Diagnóstico_Oportunidades'!$N106*DC85)</f>
        <v>0</v>
      </c>
      <c r="DO85" s="28">
        <f>('3.Diagnóstico_Oportunidades'!$N106*DE85)</f>
        <v>0</v>
      </c>
      <c r="DP85" s="28">
        <f>('3.Diagnóstico_Oportunidades'!$N106*DF85)</f>
        <v>0</v>
      </c>
      <c r="DQ85" s="28">
        <f>('3.Diagnóstico_Oportunidades'!$N106*DG85)</f>
        <v>0</v>
      </c>
      <c r="DR85" s="28">
        <f>('3.Diagnóstico_Oportunidades'!$N106*DI85)</f>
        <v>0</v>
      </c>
      <c r="DS85" s="28">
        <f>('3.Diagnóstico_Oportunidades'!$N106*1)</f>
        <v>0</v>
      </c>
      <c r="DT85" s="28">
        <f>('3.Diagnóstico_Oportunidades'!$N106*2)</f>
        <v>0</v>
      </c>
      <c r="DU85" s="28">
        <f>('3.Diagnóstico_Oportunidades'!$N106*3)</f>
        <v>0</v>
      </c>
      <c r="DV85" s="28">
        <f>('3.Diagnóstico_Oportunidades'!$N106*DW85)</f>
        <v>0</v>
      </c>
      <c r="DW85" s="28">
        <f>('3.Diagnóstico_Oportunidades'!$N106*DX85)</f>
        <v>0</v>
      </c>
      <c r="DX85" s="28">
        <f>('3.Diagnóstico_Oportunidades'!$N106*DZ85)</f>
        <v>0</v>
      </c>
      <c r="DY85" s="28">
        <f>('3.Diagnóstico_Oportunidades'!$N106*DB85)</f>
        <v>0</v>
      </c>
      <c r="DZ85" s="28">
        <f>('3.Diagnóstico_Oportunidades'!$N106*DD85)</f>
        <v>0</v>
      </c>
      <c r="EA85" s="28">
        <f>('3.Diagnóstico_Oportunidades'!$N106*DE85)</f>
        <v>0</v>
      </c>
      <c r="EB85" s="28">
        <f>('3.Diagnóstico_Oportunidades'!$N106*DF85)</f>
        <v>0</v>
      </c>
      <c r="EC85" s="28">
        <f>('3.Diagnóstico_Oportunidades'!$N106*DH85)</f>
        <v>0</v>
      </c>
      <c r="ED85" s="28">
        <f>('3.Diagnóstico_Oportunidades'!$N106*DI85)</f>
        <v>0</v>
      </c>
      <c r="EE85" s="28">
        <f>('3.Diagnóstico_Oportunidades'!$N106*1)</f>
        <v>0</v>
      </c>
      <c r="EF85" s="28">
        <f>('3.Diagnóstico_Oportunidades'!$N106*2)</f>
        <v>0</v>
      </c>
      <c r="EG85" s="28">
        <f>('3.Diagnóstico_Oportunidades'!$N106*3)</f>
        <v>0</v>
      </c>
    </row>
    <row r="86" spans="1:137">
      <c r="A86" s="8" t="s">
        <v>941</v>
      </c>
      <c r="B86" s="98">
        <v>1</v>
      </c>
      <c r="C86" s="99">
        <v>3</v>
      </c>
      <c r="D86" s="98">
        <v>2</v>
      </c>
      <c r="E86" s="98">
        <v>1</v>
      </c>
      <c r="F86" s="98">
        <v>2</v>
      </c>
      <c r="G86" s="8" t="s">
        <v>941</v>
      </c>
      <c r="H86" s="27">
        <v>3</v>
      </c>
      <c r="I86" s="27">
        <v>3</v>
      </c>
      <c r="J86" s="27">
        <v>3</v>
      </c>
      <c r="K86" s="27">
        <v>1</v>
      </c>
      <c r="L86">
        <v>3</v>
      </c>
      <c r="M86" s="8" t="s">
        <v>941</v>
      </c>
      <c r="N86" s="27">
        <f t="shared" si="25"/>
        <v>3</v>
      </c>
      <c r="O86" s="27" t="s">
        <v>1065</v>
      </c>
      <c r="P86" s="140">
        <v>1</v>
      </c>
      <c r="Q86" s="27" t="s">
        <v>1065</v>
      </c>
      <c r="R86" s="8" t="s">
        <v>941</v>
      </c>
      <c r="S86">
        <v>3</v>
      </c>
      <c r="T86">
        <v>2</v>
      </c>
      <c r="U86">
        <v>2</v>
      </c>
      <c r="V86">
        <v>2</v>
      </c>
      <c r="W86">
        <v>3</v>
      </c>
      <c r="X86">
        <v>2</v>
      </c>
      <c r="Y86">
        <v>3</v>
      </c>
      <c r="Z86">
        <v>3</v>
      </c>
      <c r="AA86">
        <v>2</v>
      </c>
      <c r="AB86">
        <v>3</v>
      </c>
      <c r="AC86">
        <v>2</v>
      </c>
      <c r="AD86">
        <v>3</v>
      </c>
      <c r="AE86" s="8" t="s">
        <v>941</v>
      </c>
      <c r="AF86">
        <v>3</v>
      </c>
      <c r="AG86" s="21">
        <v>1</v>
      </c>
      <c r="AH86">
        <v>1</v>
      </c>
      <c r="AI86">
        <v>1</v>
      </c>
      <c r="AJ86">
        <v>2</v>
      </c>
      <c r="AK86">
        <v>2</v>
      </c>
      <c r="AL86">
        <v>1</v>
      </c>
      <c r="AM86" s="27">
        <v>1</v>
      </c>
      <c r="AN86">
        <v>1</v>
      </c>
      <c r="AO86" s="27" t="s">
        <v>1065</v>
      </c>
      <c r="AP86">
        <v>1</v>
      </c>
      <c r="AQ86">
        <v>1</v>
      </c>
      <c r="AR86">
        <v>3</v>
      </c>
      <c r="AS86" s="8" t="s">
        <v>941</v>
      </c>
      <c r="AT86" s="27" t="s">
        <v>1065</v>
      </c>
      <c r="AU86" s="27" t="s">
        <v>1065</v>
      </c>
      <c r="AV86" s="27" t="s">
        <v>1065</v>
      </c>
      <c r="AW86" s="27" t="s">
        <v>1065</v>
      </c>
      <c r="AX86" s="27" t="s">
        <v>1065</v>
      </c>
      <c r="AY86" s="27" t="s">
        <v>1065</v>
      </c>
      <c r="AZ86" s="27" t="s">
        <v>1065</v>
      </c>
      <c r="BA86" s="27" t="s">
        <v>1065</v>
      </c>
      <c r="BB86" s="27" t="s">
        <v>1065</v>
      </c>
      <c r="BC86" s="8" t="s">
        <v>941</v>
      </c>
      <c r="BD86" s="14">
        <v>634</v>
      </c>
      <c r="BE86" s="14">
        <f>((SUM('3.Diagnóstico_Oportunidades'!$M$9:$N$11))*10000)/BD86</f>
        <v>0</v>
      </c>
      <c r="BF86" s="14"/>
      <c r="BQ86" s="28">
        <v>1518446.21</v>
      </c>
      <c r="BR86" s="8">
        <f>(SUM('3.Diagnóstico_Oportunidades'!$M$21:$N$22)*10000)/BQ86</f>
        <v>0</v>
      </c>
      <c r="BS86" s="28">
        <f t="shared" si="26"/>
        <v>1</v>
      </c>
      <c r="BT86" s="27">
        <f t="shared" si="27"/>
        <v>0</v>
      </c>
      <c r="BU86" s="28">
        <f>IF('3.Diagnóstico_Oportunidades'!BR86=0, 0,SUM(BS86:BT86))</f>
        <v>0</v>
      </c>
      <c r="BW86" s="124" t="s">
        <v>1173</v>
      </c>
      <c r="BX86" s="28">
        <v>7</v>
      </c>
      <c r="BY86" s="28">
        <v>8</v>
      </c>
      <c r="BZ86" s="28">
        <v>7</v>
      </c>
      <c r="CA86" s="149">
        <f>'3.Diagnóstico_Oportunidades'!N107*Criterios!BX86</f>
        <v>0</v>
      </c>
      <c r="CB86" s="149">
        <f>'3.Diagnóstico_Oportunidades'!N107*Criterios!BY86</f>
        <v>0</v>
      </c>
      <c r="CC86" s="149">
        <f>'3.Diagnóstico_Oportunidades'!N107*Criterios!BZ86</f>
        <v>0</v>
      </c>
      <c r="CF86" s="8" t="s">
        <v>206</v>
      </c>
      <c r="CG86" s="120">
        <f>('3.Diagnóstico_Oportunidades'!$M$22)/(BD87/100)</f>
        <v>0</v>
      </c>
      <c r="CH86" s="28">
        <f t="shared" si="19"/>
        <v>1</v>
      </c>
      <c r="CI86" s="27">
        <f t="shared" si="20"/>
        <v>0</v>
      </c>
      <c r="CJ86" s="28">
        <f t="shared" si="21"/>
        <v>0</v>
      </c>
      <c r="CK86" s="28">
        <f>('3.Diagnóstico_Oportunidades'!$M$22*10000/BQ87)</f>
        <v>0</v>
      </c>
      <c r="CL86" s="28">
        <f t="shared" si="22"/>
        <v>1</v>
      </c>
      <c r="CM86" s="27">
        <f t="shared" si="23"/>
        <v>0</v>
      </c>
      <c r="CN86" s="28">
        <f t="shared" si="24"/>
        <v>0</v>
      </c>
      <c r="CO86" s="28">
        <v>24</v>
      </c>
      <c r="CP86" s="28">
        <v>22</v>
      </c>
      <c r="CQ86" s="28">
        <v>24</v>
      </c>
      <c r="CR86" s="27">
        <f>'3.Diagnóstico_Oportunidades'!N107*Criterios!CO86</f>
        <v>0</v>
      </c>
      <c r="CS86" s="27">
        <f>'3.Diagnóstico_Oportunidades'!N107*Criterios!CP86</f>
        <v>0</v>
      </c>
      <c r="CT86" s="27">
        <f>'3.Diagnóstico_Oportunidades'!N107*Criterios!CQ86</f>
        <v>0</v>
      </c>
      <c r="CW86" s="25">
        <v>3</v>
      </c>
      <c r="CX86" s="25">
        <v>3</v>
      </c>
      <c r="CY86" s="27">
        <v>2</v>
      </c>
      <c r="CZ86" s="22">
        <v>1</v>
      </c>
      <c r="DA86" s="27">
        <v>3</v>
      </c>
      <c r="DB86" s="22">
        <v>2</v>
      </c>
      <c r="DC86" s="27">
        <v>3</v>
      </c>
      <c r="DD86" s="22">
        <v>2</v>
      </c>
      <c r="DE86" s="22">
        <v>3</v>
      </c>
      <c r="DF86" s="25">
        <v>3</v>
      </c>
      <c r="DG86" s="27">
        <v>2</v>
      </c>
      <c r="DH86" s="22">
        <v>3</v>
      </c>
      <c r="DI86" s="22">
        <v>2</v>
      </c>
      <c r="DJ86" s="28">
        <f>('3.Diagnóstico_Oportunidades'!$N107*CW86)</f>
        <v>0</v>
      </c>
      <c r="DK86" s="28">
        <f>('3.Diagnóstico_Oportunidades'!$N107*CX86)</f>
        <v>0</v>
      </c>
      <c r="DL86" s="28">
        <f>('3.Diagnóstico_Oportunidades'!$N107*CY86)</f>
        <v>0</v>
      </c>
      <c r="DM86" s="28">
        <f>('3.Diagnóstico_Oportunidades'!$N107*DA86)</f>
        <v>0</v>
      </c>
      <c r="DN86" s="28">
        <f>('3.Diagnóstico_Oportunidades'!$N107*DC86)</f>
        <v>0</v>
      </c>
      <c r="DO86" s="28">
        <f>('3.Diagnóstico_Oportunidades'!$N107*DE86)</f>
        <v>0</v>
      </c>
      <c r="DP86" s="28">
        <f>('3.Diagnóstico_Oportunidades'!$N107*DF86)</f>
        <v>0</v>
      </c>
      <c r="DQ86" s="28">
        <f>('3.Diagnóstico_Oportunidades'!$N107*DG86)</f>
        <v>0</v>
      </c>
      <c r="DR86" s="28">
        <f>('3.Diagnóstico_Oportunidades'!$N107*DI86)</f>
        <v>0</v>
      </c>
      <c r="DS86" s="28">
        <f>('3.Diagnóstico_Oportunidades'!$N107*1)</f>
        <v>0</v>
      </c>
      <c r="DT86" s="28">
        <f>('3.Diagnóstico_Oportunidades'!$N107*2)</f>
        <v>0</v>
      </c>
      <c r="DU86" s="28">
        <f>('3.Diagnóstico_Oportunidades'!$N107*3)</f>
        <v>0</v>
      </c>
      <c r="DV86" s="28">
        <f>('3.Diagnóstico_Oportunidades'!$N107*DW86)</f>
        <v>0</v>
      </c>
      <c r="DW86" s="28">
        <f>('3.Diagnóstico_Oportunidades'!$N107*DX86)</f>
        <v>0</v>
      </c>
      <c r="DX86" s="28">
        <f>('3.Diagnóstico_Oportunidades'!$N107*DZ86)</f>
        <v>0</v>
      </c>
      <c r="DY86" s="28">
        <f>('3.Diagnóstico_Oportunidades'!$N107*DB86)</f>
        <v>0</v>
      </c>
      <c r="DZ86" s="28">
        <f>('3.Diagnóstico_Oportunidades'!$N107*DD86)</f>
        <v>0</v>
      </c>
      <c r="EA86" s="28">
        <f>('3.Diagnóstico_Oportunidades'!$N107*DE86)</f>
        <v>0</v>
      </c>
      <c r="EB86" s="28">
        <f>('3.Diagnóstico_Oportunidades'!$N107*DF86)</f>
        <v>0</v>
      </c>
      <c r="EC86" s="28">
        <f>('3.Diagnóstico_Oportunidades'!$N107*DH86)</f>
        <v>0</v>
      </c>
      <c r="ED86" s="28">
        <f>('3.Diagnóstico_Oportunidades'!$N107*DI86)</f>
        <v>0</v>
      </c>
      <c r="EE86" s="28">
        <f>('3.Diagnóstico_Oportunidades'!$N107*1)</f>
        <v>0</v>
      </c>
      <c r="EF86" s="28">
        <f>('3.Diagnóstico_Oportunidades'!$N107*2)</f>
        <v>0</v>
      </c>
      <c r="EG86" s="28">
        <f>('3.Diagnóstico_Oportunidades'!$N107*3)</f>
        <v>0</v>
      </c>
    </row>
    <row r="87" spans="1:137">
      <c r="A87" s="8" t="s">
        <v>206</v>
      </c>
      <c r="B87" s="98">
        <v>1</v>
      </c>
      <c r="C87" s="99">
        <v>2</v>
      </c>
      <c r="D87" s="98">
        <v>1</v>
      </c>
      <c r="E87" s="98">
        <v>1</v>
      </c>
      <c r="F87" s="98">
        <v>1</v>
      </c>
      <c r="G87" s="8" t="s">
        <v>206</v>
      </c>
      <c r="H87" s="27">
        <v>1</v>
      </c>
      <c r="I87" s="27">
        <v>3</v>
      </c>
      <c r="J87" s="27">
        <v>3</v>
      </c>
      <c r="K87" s="27">
        <v>2</v>
      </c>
      <c r="L87">
        <v>1</v>
      </c>
      <c r="M87" s="8" t="s">
        <v>206</v>
      </c>
      <c r="N87" s="27">
        <f t="shared" si="25"/>
        <v>1</v>
      </c>
      <c r="O87" s="27" t="s">
        <v>1065</v>
      </c>
      <c r="P87" s="140">
        <v>2</v>
      </c>
      <c r="Q87" s="27" t="s">
        <v>1065</v>
      </c>
      <c r="R87" s="8" t="s">
        <v>206</v>
      </c>
      <c r="S87">
        <v>1</v>
      </c>
      <c r="T87">
        <v>1</v>
      </c>
      <c r="U87">
        <v>1</v>
      </c>
      <c r="V87">
        <v>1</v>
      </c>
      <c r="W87">
        <v>1</v>
      </c>
      <c r="X87">
        <v>1</v>
      </c>
      <c r="Y87">
        <v>2</v>
      </c>
      <c r="Z87">
        <v>1</v>
      </c>
      <c r="AA87">
        <v>1</v>
      </c>
      <c r="AB87">
        <v>1</v>
      </c>
      <c r="AC87">
        <v>1</v>
      </c>
      <c r="AD87">
        <v>1</v>
      </c>
      <c r="AE87" s="8" t="s">
        <v>206</v>
      </c>
      <c r="AF87">
        <v>2</v>
      </c>
      <c r="AG87" s="21">
        <v>1</v>
      </c>
      <c r="AH87">
        <v>1</v>
      </c>
      <c r="AI87">
        <v>1</v>
      </c>
      <c r="AJ87">
        <v>2</v>
      </c>
      <c r="AK87">
        <v>1</v>
      </c>
      <c r="AL87">
        <v>1</v>
      </c>
      <c r="AM87" s="27">
        <v>1</v>
      </c>
      <c r="AN87">
        <v>1</v>
      </c>
      <c r="AO87" s="27" t="s">
        <v>1065</v>
      </c>
      <c r="AP87">
        <v>1</v>
      </c>
      <c r="AQ87">
        <v>1</v>
      </c>
      <c r="AR87">
        <v>1</v>
      </c>
      <c r="AS87" s="8" t="s">
        <v>206</v>
      </c>
      <c r="AT87" s="27" t="s">
        <v>1065</v>
      </c>
      <c r="AU87" s="27" t="s">
        <v>1065</v>
      </c>
      <c r="AV87" s="27" t="s">
        <v>1065</v>
      </c>
      <c r="AW87" s="27" t="s">
        <v>1065</v>
      </c>
      <c r="AX87" s="27" t="s">
        <v>1065</v>
      </c>
      <c r="AY87" s="27" t="s">
        <v>1065</v>
      </c>
      <c r="AZ87" s="27" t="s">
        <v>1065</v>
      </c>
      <c r="BA87" s="27" t="s">
        <v>1065</v>
      </c>
      <c r="BB87" s="27" t="s">
        <v>1065</v>
      </c>
      <c r="BC87" s="8" t="s">
        <v>206</v>
      </c>
      <c r="BD87" s="14">
        <v>996</v>
      </c>
      <c r="BE87" s="14">
        <f>((SUM('3.Diagnóstico_Oportunidades'!$M$9:$N$11))*10000)/BD87</f>
        <v>0</v>
      </c>
      <c r="BF87" s="14"/>
      <c r="BQ87" s="28">
        <v>823938.83</v>
      </c>
      <c r="BR87" s="8">
        <f>(SUM('3.Diagnóstico_Oportunidades'!$M$21:$N$22)*10000)/BQ87</f>
        <v>0</v>
      </c>
      <c r="BS87" s="28">
        <f t="shared" si="26"/>
        <v>1</v>
      </c>
      <c r="BT87" s="27">
        <f t="shared" si="27"/>
        <v>0</v>
      </c>
      <c r="BU87" s="28">
        <f>IF('3.Diagnóstico_Oportunidades'!BR87=0, 0,SUM(BS87:BT87))</f>
        <v>0</v>
      </c>
      <c r="BW87" s="125" t="s">
        <v>1194</v>
      </c>
      <c r="BX87" s="28">
        <v>7</v>
      </c>
      <c r="BY87" s="28">
        <v>8</v>
      </c>
      <c r="BZ87" s="28">
        <v>7</v>
      </c>
      <c r="CA87" s="149">
        <f>'3.Diagnóstico_Oportunidades'!N108*Criterios!BX87</f>
        <v>0</v>
      </c>
      <c r="CB87" s="149">
        <f>'3.Diagnóstico_Oportunidades'!N108*Criterios!BY87</f>
        <v>0</v>
      </c>
      <c r="CC87" s="149">
        <f>'3.Diagnóstico_Oportunidades'!N108*Criterios!BZ87</f>
        <v>0</v>
      </c>
      <c r="CF87" s="8" t="s">
        <v>139</v>
      </c>
      <c r="CG87" s="120">
        <f>('3.Diagnóstico_Oportunidades'!$M$22)/(BD88/100)</f>
        <v>0</v>
      </c>
      <c r="CH87" s="28">
        <f t="shared" si="19"/>
        <v>1</v>
      </c>
      <c r="CI87" s="27">
        <f t="shared" si="20"/>
        <v>0</v>
      </c>
      <c r="CJ87" s="28">
        <f t="shared" si="21"/>
        <v>0</v>
      </c>
      <c r="CK87" s="28">
        <f>('3.Diagnóstico_Oportunidades'!$M$22*10000/BQ88)</f>
        <v>0</v>
      </c>
      <c r="CL87" s="28">
        <f t="shared" si="22"/>
        <v>1</v>
      </c>
      <c r="CM87" s="27">
        <f t="shared" si="23"/>
        <v>0</v>
      </c>
      <c r="CN87" s="28">
        <f t="shared" si="24"/>
        <v>0</v>
      </c>
      <c r="CO87" s="28">
        <v>19</v>
      </c>
      <c r="CP87" s="28">
        <v>19</v>
      </c>
      <c r="CQ87" s="28">
        <v>19</v>
      </c>
      <c r="CR87" s="27">
        <f>'3.Diagnóstico_Oportunidades'!N108*Criterios!CO87</f>
        <v>0</v>
      </c>
      <c r="CS87" s="27">
        <f>'3.Diagnóstico_Oportunidades'!N108*Criterios!CP87</f>
        <v>0</v>
      </c>
      <c r="CT87" s="27">
        <f>'3.Diagnóstico_Oportunidades'!N108*Criterios!CQ87</f>
        <v>0</v>
      </c>
      <c r="CW87" s="22">
        <v>3</v>
      </c>
      <c r="CX87" s="22">
        <v>2</v>
      </c>
      <c r="CY87" s="27">
        <v>2</v>
      </c>
      <c r="CZ87" s="22">
        <v>2</v>
      </c>
      <c r="DA87" s="27">
        <v>2</v>
      </c>
      <c r="DB87" s="22">
        <v>1</v>
      </c>
      <c r="DC87" s="27">
        <v>1</v>
      </c>
      <c r="DD87" s="22">
        <v>1</v>
      </c>
      <c r="DE87" s="22">
        <v>2</v>
      </c>
      <c r="DF87" s="22">
        <v>2</v>
      </c>
      <c r="DG87" s="27">
        <v>2</v>
      </c>
      <c r="DH87" s="22">
        <v>3</v>
      </c>
      <c r="DI87" s="22">
        <v>3</v>
      </c>
      <c r="DJ87" s="28">
        <f>('3.Diagnóstico_Oportunidades'!$N108*CW87)</f>
        <v>0</v>
      </c>
      <c r="DK87" s="28">
        <f>('3.Diagnóstico_Oportunidades'!$N108*CX87)</f>
        <v>0</v>
      </c>
      <c r="DL87" s="28">
        <f>('3.Diagnóstico_Oportunidades'!$N108*CY87)</f>
        <v>0</v>
      </c>
      <c r="DM87" s="28">
        <f>('3.Diagnóstico_Oportunidades'!$N108*DA87)</f>
        <v>0</v>
      </c>
      <c r="DN87" s="28">
        <f>('3.Diagnóstico_Oportunidades'!$N108*DC87)</f>
        <v>0</v>
      </c>
      <c r="DO87" s="28">
        <f>('3.Diagnóstico_Oportunidades'!$N108*DE87)</f>
        <v>0</v>
      </c>
      <c r="DP87" s="28">
        <f>('3.Diagnóstico_Oportunidades'!$N108*DF87)</f>
        <v>0</v>
      </c>
      <c r="DQ87" s="28">
        <f>('3.Diagnóstico_Oportunidades'!$N108*DG87)</f>
        <v>0</v>
      </c>
      <c r="DR87" s="28">
        <f>('3.Diagnóstico_Oportunidades'!$N108*DI87)</f>
        <v>0</v>
      </c>
      <c r="DS87" s="28">
        <f>('3.Diagnóstico_Oportunidades'!$N108*1)</f>
        <v>0</v>
      </c>
      <c r="DT87" s="28">
        <f>('3.Diagnóstico_Oportunidades'!$N108*2)</f>
        <v>0</v>
      </c>
      <c r="DU87" s="28">
        <f>('3.Diagnóstico_Oportunidades'!$N108*3)</f>
        <v>0</v>
      </c>
      <c r="DV87" s="28">
        <f>('3.Diagnóstico_Oportunidades'!$N108*DW87)</f>
        <v>0</v>
      </c>
      <c r="DW87" s="28">
        <f>('3.Diagnóstico_Oportunidades'!$N108*DX87)</f>
        <v>0</v>
      </c>
      <c r="DX87" s="28">
        <f>('3.Diagnóstico_Oportunidades'!$N108*DZ87)</f>
        <v>0</v>
      </c>
      <c r="DY87" s="28">
        <f>('3.Diagnóstico_Oportunidades'!$N108*DB87)</f>
        <v>0</v>
      </c>
      <c r="DZ87" s="28">
        <f>('3.Diagnóstico_Oportunidades'!$N108*DD87)</f>
        <v>0</v>
      </c>
      <c r="EA87" s="28">
        <f>('3.Diagnóstico_Oportunidades'!$N108*DE87)</f>
        <v>0</v>
      </c>
      <c r="EB87" s="28">
        <f>('3.Diagnóstico_Oportunidades'!$N108*DF87)</f>
        <v>0</v>
      </c>
      <c r="EC87" s="28">
        <f>('3.Diagnóstico_Oportunidades'!$N108*DH87)</f>
        <v>0</v>
      </c>
      <c r="ED87" s="28">
        <f>('3.Diagnóstico_Oportunidades'!$N108*DI87)</f>
        <v>0</v>
      </c>
      <c r="EE87" s="28">
        <f>('3.Diagnóstico_Oportunidades'!$N108*1)</f>
        <v>0</v>
      </c>
      <c r="EF87" s="28">
        <f>('3.Diagnóstico_Oportunidades'!$N108*2)</f>
        <v>0</v>
      </c>
      <c r="EG87" s="28">
        <f>('3.Diagnóstico_Oportunidades'!$N108*3)</f>
        <v>0</v>
      </c>
    </row>
    <row r="88" spans="1:137">
      <c r="A88" s="8" t="s">
        <v>139</v>
      </c>
      <c r="B88" s="98">
        <v>1</v>
      </c>
      <c r="C88" s="99">
        <v>3</v>
      </c>
      <c r="D88" s="98">
        <v>2</v>
      </c>
      <c r="E88" s="98">
        <v>3</v>
      </c>
      <c r="F88" s="98">
        <v>1</v>
      </c>
      <c r="G88" s="8" t="s">
        <v>139</v>
      </c>
      <c r="H88" s="27">
        <v>1</v>
      </c>
      <c r="I88" s="27">
        <v>1</v>
      </c>
      <c r="J88" s="27">
        <v>1</v>
      </c>
      <c r="K88" s="27">
        <v>1</v>
      </c>
      <c r="L88">
        <v>1</v>
      </c>
      <c r="M88" s="8" t="s">
        <v>139</v>
      </c>
      <c r="N88" s="27">
        <f t="shared" si="25"/>
        <v>1</v>
      </c>
      <c r="O88" s="27" t="s">
        <v>1065</v>
      </c>
      <c r="P88" s="140">
        <v>1</v>
      </c>
      <c r="Q88" s="27" t="s">
        <v>1065</v>
      </c>
      <c r="R88" s="8" t="s">
        <v>139</v>
      </c>
      <c r="S88">
        <v>1</v>
      </c>
      <c r="T88">
        <v>1</v>
      </c>
      <c r="U88">
        <v>1</v>
      </c>
      <c r="V88">
        <v>1</v>
      </c>
      <c r="W88">
        <v>1</v>
      </c>
      <c r="X88">
        <v>1</v>
      </c>
      <c r="Y88">
        <v>1</v>
      </c>
      <c r="Z88">
        <v>1</v>
      </c>
      <c r="AA88">
        <v>1</v>
      </c>
      <c r="AB88">
        <v>1</v>
      </c>
      <c r="AC88">
        <v>1</v>
      </c>
      <c r="AD88">
        <v>1</v>
      </c>
      <c r="AE88" s="8" t="s">
        <v>139</v>
      </c>
      <c r="AF88">
        <v>1</v>
      </c>
      <c r="AG88" s="21">
        <v>2</v>
      </c>
      <c r="AH88">
        <v>3</v>
      </c>
      <c r="AI88">
        <v>2</v>
      </c>
      <c r="AJ88">
        <v>1</v>
      </c>
      <c r="AK88">
        <v>3</v>
      </c>
      <c r="AL88">
        <v>3</v>
      </c>
      <c r="AM88" s="27">
        <v>2</v>
      </c>
      <c r="AN88">
        <v>2</v>
      </c>
      <c r="AO88" s="27" t="s">
        <v>1065</v>
      </c>
      <c r="AP88">
        <v>3</v>
      </c>
      <c r="AQ88">
        <v>1</v>
      </c>
      <c r="AR88">
        <v>2</v>
      </c>
      <c r="AS88" s="8" t="s">
        <v>139</v>
      </c>
      <c r="AT88" s="27" t="s">
        <v>1065</v>
      </c>
      <c r="AU88" s="27" t="s">
        <v>1065</v>
      </c>
      <c r="AV88" s="27" t="s">
        <v>1065</v>
      </c>
      <c r="AW88" s="27" t="s">
        <v>1065</v>
      </c>
      <c r="AX88" s="27" t="s">
        <v>1065</v>
      </c>
      <c r="AY88" s="27" t="s">
        <v>1065</v>
      </c>
      <c r="AZ88" s="27" t="s">
        <v>1065</v>
      </c>
      <c r="BA88" s="27" t="s">
        <v>1065</v>
      </c>
      <c r="BB88" s="27" t="s">
        <v>1065</v>
      </c>
      <c r="BC88" s="8" t="s">
        <v>139</v>
      </c>
      <c r="BD88" s="14">
        <v>244</v>
      </c>
      <c r="BE88" s="14">
        <f>((SUM('3.Diagnóstico_Oportunidades'!$M$9:$N$11))*10000)/BD88</f>
        <v>0</v>
      </c>
      <c r="BF88" s="14"/>
      <c r="BQ88" s="28">
        <v>256769.36</v>
      </c>
      <c r="BR88" s="8">
        <f>(SUM('3.Diagnóstico_Oportunidades'!$M$21:$N$22)*10000)/BQ88</f>
        <v>0</v>
      </c>
      <c r="BS88" s="28">
        <f t="shared" si="26"/>
        <v>1</v>
      </c>
      <c r="BT88" s="27">
        <f t="shared" si="27"/>
        <v>0</v>
      </c>
      <c r="BU88" s="28">
        <f>IF('3.Diagnóstico_Oportunidades'!BR88=0, 0,SUM(BS88:BT88))</f>
        <v>0</v>
      </c>
      <c r="BW88" s="124" t="s">
        <v>525</v>
      </c>
      <c r="BX88" s="28">
        <v>7</v>
      </c>
      <c r="BY88" s="28">
        <v>8</v>
      </c>
      <c r="BZ88" s="28">
        <v>7</v>
      </c>
      <c r="CA88" s="149">
        <f>'3.Diagnóstico_Oportunidades'!N109*Criterios!BX88</f>
        <v>0</v>
      </c>
      <c r="CB88" s="149">
        <f>'3.Diagnóstico_Oportunidades'!N109*Criterios!BY88</f>
        <v>0</v>
      </c>
      <c r="CC88" s="149">
        <f>'3.Diagnóstico_Oportunidades'!N109*Criterios!BZ88</f>
        <v>0</v>
      </c>
      <c r="CF88" s="8" t="s">
        <v>140</v>
      </c>
      <c r="CG88" s="120">
        <f>('3.Diagnóstico_Oportunidades'!$M$22)/(BD89/100)</f>
        <v>0</v>
      </c>
      <c r="CH88" s="28">
        <f t="shared" si="19"/>
        <v>1</v>
      </c>
      <c r="CI88" s="27">
        <f t="shared" si="20"/>
        <v>0</v>
      </c>
      <c r="CJ88" s="28">
        <f t="shared" si="21"/>
        <v>0</v>
      </c>
      <c r="CK88" s="28">
        <f>('3.Diagnóstico_Oportunidades'!$M$22*10000/BQ89)</f>
        <v>0</v>
      </c>
      <c r="CL88" s="28">
        <f t="shared" si="22"/>
        <v>1</v>
      </c>
      <c r="CM88" s="27">
        <f t="shared" si="23"/>
        <v>0</v>
      </c>
      <c r="CN88" s="28">
        <f t="shared" si="24"/>
        <v>0</v>
      </c>
      <c r="CO88" s="28">
        <v>19</v>
      </c>
      <c r="CP88" s="28">
        <v>19</v>
      </c>
      <c r="CQ88" s="28">
        <v>19</v>
      </c>
      <c r="CR88" s="27">
        <f>'3.Diagnóstico_Oportunidades'!N109*Criterios!CO88</f>
        <v>0</v>
      </c>
      <c r="CS88" s="27">
        <f>'3.Diagnóstico_Oportunidades'!N109*Criterios!CP88</f>
        <v>0</v>
      </c>
      <c r="CT88" s="27">
        <f>'3.Diagnóstico_Oportunidades'!N109*Criterios!CQ88</f>
        <v>0</v>
      </c>
      <c r="CW88" s="22">
        <v>3</v>
      </c>
      <c r="CX88" s="22">
        <v>2</v>
      </c>
      <c r="CY88" s="27">
        <v>2</v>
      </c>
      <c r="CZ88" s="22">
        <v>2</v>
      </c>
      <c r="DA88" s="27">
        <v>2</v>
      </c>
      <c r="DB88" s="22">
        <v>1</v>
      </c>
      <c r="DC88" s="27">
        <v>1</v>
      </c>
      <c r="DD88" s="22">
        <v>1</v>
      </c>
      <c r="DE88" s="22">
        <v>2</v>
      </c>
      <c r="DF88" s="22">
        <v>2</v>
      </c>
      <c r="DG88" s="27">
        <v>2</v>
      </c>
      <c r="DH88" s="22">
        <v>3</v>
      </c>
      <c r="DI88" s="22">
        <v>3</v>
      </c>
      <c r="DJ88" s="28">
        <f>('3.Diagnóstico_Oportunidades'!$N109*CW88)</f>
        <v>0</v>
      </c>
      <c r="DK88" s="28">
        <f>('3.Diagnóstico_Oportunidades'!$N109*CX88)</f>
        <v>0</v>
      </c>
      <c r="DL88" s="28">
        <f>('3.Diagnóstico_Oportunidades'!$N109*CY88)</f>
        <v>0</v>
      </c>
      <c r="DM88" s="28">
        <f>('3.Diagnóstico_Oportunidades'!$N109*DA88)</f>
        <v>0</v>
      </c>
      <c r="DN88" s="28">
        <f>('3.Diagnóstico_Oportunidades'!$N109*DC88)</f>
        <v>0</v>
      </c>
      <c r="DO88" s="28">
        <f>('3.Diagnóstico_Oportunidades'!$N109*DE88)</f>
        <v>0</v>
      </c>
      <c r="DP88" s="28">
        <f>('3.Diagnóstico_Oportunidades'!$N109*DF88)</f>
        <v>0</v>
      </c>
      <c r="DQ88" s="28">
        <f>('3.Diagnóstico_Oportunidades'!$N109*DG88)</f>
        <v>0</v>
      </c>
      <c r="DR88" s="28">
        <f>('3.Diagnóstico_Oportunidades'!$N109*DI88)</f>
        <v>0</v>
      </c>
      <c r="DS88" s="28">
        <f>('3.Diagnóstico_Oportunidades'!$N109*1)</f>
        <v>0</v>
      </c>
      <c r="DT88" s="28">
        <f>('3.Diagnóstico_Oportunidades'!$N109*2)</f>
        <v>0</v>
      </c>
      <c r="DU88" s="28">
        <f>('3.Diagnóstico_Oportunidades'!$N109*3)</f>
        <v>0</v>
      </c>
      <c r="DV88" s="28">
        <f>('3.Diagnóstico_Oportunidades'!$N109*DW88)</f>
        <v>0</v>
      </c>
      <c r="DW88" s="28">
        <f>('3.Diagnóstico_Oportunidades'!$N109*DX88)</f>
        <v>0</v>
      </c>
      <c r="DX88" s="28">
        <f>('3.Diagnóstico_Oportunidades'!$N109*DZ88)</f>
        <v>0</v>
      </c>
      <c r="DY88" s="28">
        <f>('3.Diagnóstico_Oportunidades'!$N109*DB88)</f>
        <v>0</v>
      </c>
      <c r="DZ88" s="28">
        <f>('3.Diagnóstico_Oportunidades'!$N109*DD88)</f>
        <v>0</v>
      </c>
      <c r="EA88" s="28">
        <f>('3.Diagnóstico_Oportunidades'!$N109*DE88)</f>
        <v>0</v>
      </c>
      <c r="EB88" s="28">
        <f>('3.Diagnóstico_Oportunidades'!$N109*DF88)</f>
        <v>0</v>
      </c>
      <c r="EC88" s="28">
        <f>('3.Diagnóstico_Oportunidades'!$N109*DH88)</f>
        <v>0</v>
      </c>
      <c r="ED88" s="28">
        <f>('3.Diagnóstico_Oportunidades'!$N109*DI88)</f>
        <v>0</v>
      </c>
      <c r="EE88" s="28">
        <f>('3.Diagnóstico_Oportunidades'!$N109*1)</f>
        <v>0</v>
      </c>
      <c r="EF88" s="28">
        <f>('3.Diagnóstico_Oportunidades'!$N109*2)</f>
        <v>0</v>
      </c>
      <c r="EG88" s="28">
        <f>('3.Diagnóstico_Oportunidades'!$N109*3)</f>
        <v>0</v>
      </c>
    </row>
    <row r="89" spans="1:137">
      <c r="A89" s="8" t="s">
        <v>140</v>
      </c>
      <c r="B89" s="98">
        <v>1</v>
      </c>
      <c r="C89" s="99">
        <v>3</v>
      </c>
      <c r="D89" s="98">
        <v>1</v>
      </c>
      <c r="E89" s="98">
        <v>3</v>
      </c>
      <c r="F89" s="98">
        <v>1</v>
      </c>
      <c r="G89" s="8" t="s">
        <v>140</v>
      </c>
      <c r="H89" s="27">
        <v>1</v>
      </c>
      <c r="I89" s="27">
        <v>1</v>
      </c>
      <c r="J89" s="27">
        <v>2</v>
      </c>
      <c r="K89" s="27">
        <v>1</v>
      </c>
      <c r="L89">
        <v>1</v>
      </c>
      <c r="M89" s="8" t="s">
        <v>140</v>
      </c>
      <c r="N89" s="27">
        <f t="shared" si="25"/>
        <v>1</v>
      </c>
      <c r="O89" s="27" t="s">
        <v>1065</v>
      </c>
      <c r="P89" s="140">
        <v>1</v>
      </c>
      <c r="Q89" s="27" t="s">
        <v>1065</v>
      </c>
      <c r="R89" s="8" t="s">
        <v>140</v>
      </c>
      <c r="S89">
        <v>1</v>
      </c>
      <c r="T89">
        <v>1</v>
      </c>
      <c r="U89">
        <v>1</v>
      </c>
      <c r="V89">
        <v>1</v>
      </c>
      <c r="W89">
        <v>1</v>
      </c>
      <c r="X89">
        <v>1</v>
      </c>
      <c r="Y89">
        <v>1</v>
      </c>
      <c r="Z89">
        <v>1</v>
      </c>
      <c r="AA89">
        <v>1</v>
      </c>
      <c r="AB89">
        <v>1</v>
      </c>
      <c r="AC89">
        <v>1</v>
      </c>
      <c r="AD89">
        <v>1</v>
      </c>
      <c r="AE89" s="8" t="s">
        <v>140</v>
      </c>
      <c r="AF89">
        <v>1</v>
      </c>
      <c r="AG89" s="21">
        <v>2</v>
      </c>
      <c r="AH89">
        <v>1</v>
      </c>
      <c r="AI89">
        <v>3</v>
      </c>
      <c r="AJ89">
        <v>1</v>
      </c>
      <c r="AK89">
        <v>3</v>
      </c>
      <c r="AL89">
        <v>3</v>
      </c>
      <c r="AM89" s="27">
        <v>3</v>
      </c>
      <c r="AN89">
        <v>1</v>
      </c>
      <c r="AO89" s="27" t="s">
        <v>1065</v>
      </c>
      <c r="AP89">
        <v>3</v>
      </c>
      <c r="AQ89">
        <v>2</v>
      </c>
      <c r="AR89">
        <v>2</v>
      </c>
      <c r="AS89" s="8" t="s">
        <v>140</v>
      </c>
      <c r="AT89" s="27" t="s">
        <v>1065</v>
      </c>
      <c r="AU89" s="27" t="s">
        <v>1065</v>
      </c>
      <c r="AV89" s="27" t="s">
        <v>1065</v>
      </c>
      <c r="AW89" s="27" t="s">
        <v>1065</v>
      </c>
      <c r="AX89" s="27" t="s">
        <v>1065</v>
      </c>
      <c r="AY89" s="27" t="s">
        <v>1065</v>
      </c>
      <c r="AZ89" s="27" t="s">
        <v>1065</v>
      </c>
      <c r="BA89" s="27" t="s">
        <v>1065</v>
      </c>
      <c r="BB89" s="27" t="s">
        <v>1065</v>
      </c>
      <c r="BC89" s="8" t="s">
        <v>140</v>
      </c>
      <c r="BD89" s="14">
        <v>1141</v>
      </c>
      <c r="BE89" s="14">
        <f>((SUM('3.Diagnóstico_Oportunidades'!$M$9:$N$11))*10000)/BD89</f>
        <v>0</v>
      </c>
      <c r="BF89" s="14"/>
      <c r="BQ89" s="28">
        <v>487962.82</v>
      </c>
      <c r="BR89" s="8">
        <f>(SUM('3.Diagnóstico_Oportunidades'!$M$21:$N$22)*10000)/BQ89</f>
        <v>0</v>
      </c>
      <c r="BS89" s="28">
        <f t="shared" si="26"/>
        <v>1</v>
      </c>
      <c r="BT89" s="27">
        <f t="shared" si="27"/>
        <v>0</v>
      </c>
      <c r="BU89" s="28">
        <f>IF('3.Diagnóstico_Oportunidades'!BR89=0, 0,SUM(BS89:BT89))</f>
        <v>0</v>
      </c>
      <c r="BW89" s="125" t="s">
        <v>1195</v>
      </c>
      <c r="BX89" s="28">
        <v>6.75</v>
      </c>
      <c r="BY89" s="28">
        <v>6.75</v>
      </c>
      <c r="BZ89" s="28">
        <v>6.75</v>
      </c>
      <c r="CA89" s="149">
        <f>'3.Diagnóstico_Oportunidades'!N110*Criterios!BX89</f>
        <v>0</v>
      </c>
      <c r="CB89" s="149">
        <f>'3.Diagnóstico_Oportunidades'!N110*Criterios!BY89</f>
        <v>0</v>
      </c>
      <c r="CC89" s="149">
        <f>'3.Diagnóstico_Oportunidades'!N110*Criterios!BZ89</f>
        <v>0</v>
      </c>
      <c r="CF89" s="8" t="s">
        <v>141</v>
      </c>
      <c r="CG89" s="120">
        <f>('3.Diagnóstico_Oportunidades'!$M$22)/(BD90/100)</f>
        <v>0</v>
      </c>
      <c r="CH89" s="28">
        <f t="shared" si="19"/>
        <v>1</v>
      </c>
      <c r="CI89" s="27">
        <f t="shared" si="20"/>
        <v>0</v>
      </c>
      <c r="CJ89" s="28">
        <f t="shared" si="21"/>
        <v>0</v>
      </c>
      <c r="CK89" s="28">
        <f>('3.Diagnóstico_Oportunidades'!$M$22*10000/BQ90)</f>
        <v>0</v>
      </c>
      <c r="CL89" s="28">
        <f t="shared" si="22"/>
        <v>1</v>
      </c>
      <c r="CM89" s="27">
        <f t="shared" si="23"/>
        <v>0</v>
      </c>
      <c r="CN89" s="28">
        <f t="shared" si="24"/>
        <v>0</v>
      </c>
      <c r="CO89" s="28">
        <v>16</v>
      </c>
      <c r="CP89" s="28">
        <v>15</v>
      </c>
      <c r="CQ89" s="28">
        <v>16</v>
      </c>
      <c r="CR89" s="27">
        <f>'3.Diagnóstico_Oportunidades'!N110*Criterios!CO89</f>
        <v>0</v>
      </c>
      <c r="CS89" s="27">
        <f>'3.Diagnóstico_Oportunidades'!N110*Criterios!CP89</f>
        <v>0</v>
      </c>
      <c r="CT89" s="27">
        <f>'3.Diagnóstico_Oportunidades'!N110*Criterios!CQ89</f>
        <v>0</v>
      </c>
      <c r="CW89" s="31">
        <v>1</v>
      </c>
      <c r="CX89" s="31">
        <v>1.75</v>
      </c>
      <c r="CY89" s="31">
        <v>2</v>
      </c>
      <c r="CZ89" s="31">
        <v>1.5</v>
      </c>
      <c r="DA89" s="31">
        <v>1.75</v>
      </c>
      <c r="DB89" s="31">
        <v>1.5</v>
      </c>
      <c r="DC89" s="31">
        <v>1.75</v>
      </c>
      <c r="DD89" s="31">
        <v>1.5</v>
      </c>
      <c r="DE89" s="31">
        <v>1.75</v>
      </c>
      <c r="DF89" s="31">
        <v>1.25</v>
      </c>
      <c r="DG89" s="31">
        <v>3</v>
      </c>
      <c r="DH89" s="31">
        <v>3</v>
      </c>
      <c r="DI89" s="31">
        <v>1.75</v>
      </c>
      <c r="DJ89" s="28">
        <f>('3.Diagnóstico_Oportunidades'!$N110*CW89)</f>
        <v>0</v>
      </c>
      <c r="DK89" s="28">
        <f>('3.Diagnóstico_Oportunidades'!$N110*CX89)</f>
        <v>0</v>
      </c>
      <c r="DL89" s="28">
        <f>('3.Diagnóstico_Oportunidades'!$N110*CY89)</f>
        <v>0</v>
      </c>
      <c r="DM89" s="28">
        <f>('3.Diagnóstico_Oportunidades'!$N110*DA89)</f>
        <v>0</v>
      </c>
      <c r="DN89" s="28">
        <f>('3.Diagnóstico_Oportunidades'!$N110*DC89)</f>
        <v>0</v>
      </c>
      <c r="DO89" s="28">
        <f>('3.Diagnóstico_Oportunidades'!$N110*DE89)</f>
        <v>0</v>
      </c>
      <c r="DP89" s="28">
        <f>('3.Diagnóstico_Oportunidades'!$N110*DF89)</f>
        <v>0</v>
      </c>
      <c r="DQ89" s="28">
        <f>('3.Diagnóstico_Oportunidades'!$N110*DG89)</f>
        <v>0</v>
      </c>
      <c r="DR89" s="28">
        <f>('3.Diagnóstico_Oportunidades'!$N110*DI89)</f>
        <v>0</v>
      </c>
      <c r="DS89" s="28">
        <f>('3.Diagnóstico_Oportunidades'!$N110*1)</f>
        <v>0</v>
      </c>
      <c r="DT89" s="28">
        <f>('3.Diagnóstico_Oportunidades'!$N110*2)</f>
        <v>0</v>
      </c>
      <c r="DU89" s="28">
        <f>('3.Diagnóstico_Oportunidades'!$N110*3)</f>
        <v>0</v>
      </c>
      <c r="DV89" s="28">
        <f>('3.Diagnóstico_Oportunidades'!$N110*DW89)</f>
        <v>0</v>
      </c>
      <c r="DW89" s="28">
        <f>('3.Diagnóstico_Oportunidades'!$N110*DX89)</f>
        <v>0</v>
      </c>
      <c r="DX89" s="28">
        <f>('3.Diagnóstico_Oportunidades'!$N110*DZ89)</f>
        <v>0</v>
      </c>
      <c r="DY89" s="28">
        <f>('3.Diagnóstico_Oportunidades'!$N110*DB89)</f>
        <v>0</v>
      </c>
      <c r="DZ89" s="28">
        <f>('3.Diagnóstico_Oportunidades'!$N110*DD89)</f>
        <v>0</v>
      </c>
      <c r="EA89" s="28">
        <f>('3.Diagnóstico_Oportunidades'!$N110*DE89)</f>
        <v>0</v>
      </c>
      <c r="EB89" s="28">
        <f>('3.Diagnóstico_Oportunidades'!$N110*DF89)</f>
        <v>0</v>
      </c>
      <c r="EC89" s="28">
        <f>('3.Diagnóstico_Oportunidades'!$N110*DH89)</f>
        <v>0</v>
      </c>
      <c r="ED89" s="28">
        <f>('3.Diagnóstico_Oportunidades'!$N110*DI89)</f>
        <v>0</v>
      </c>
      <c r="EE89" s="28">
        <f>('3.Diagnóstico_Oportunidades'!$N110*1)</f>
        <v>0</v>
      </c>
      <c r="EF89" s="28">
        <f>('3.Diagnóstico_Oportunidades'!$N110*2)</f>
        <v>0</v>
      </c>
      <c r="EG89" s="28">
        <f>('3.Diagnóstico_Oportunidades'!$N110*3)</f>
        <v>0</v>
      </c>
    </row>
    <row r="90" spans="1:137">
      <c r="A90" s="8" t="s">
        <v>141</v>
      </c>
      <c r="B90" s="98">
        <v>2</v>
      </c>
      <c r="C90" s="99">
        <v>3</v>
      </c>
      <c r="D90" s="98">
        <v>1</v>
      </c>
      <c r="E90" s="98">
        <v>3</v>
      </c>
      <c r="F90" s="98">
        <v>2</v>
      </c>
      <c r="G90" s="8" t="s">
        <v>141</v>
      </c>
      <c r="H90" s="27">
        <v>1</v>
      </c>
      <c r="I90" s="27">
        <v>1</v>
      </c>
      <c r="J90" s="27">
        <v>2</v>
      </c>
      <c r="K90" s="27">
        <v>1</v>
      </c>
      <c r="L90">
        <v>1</v>
      </c>
      <c r="M90" s="8" t="s">
        <v>141</v>
      </c>
      <c r="N90" s="27">
        <f t="shared" si="25"/>
        <v>1</v>
      </c>
      <c r="O90" s="27" t="s">
        <v>1065</v>
      </c>
      <c r="P90" s="140">
        <v>1</v>
      </c>
      <c r="Q90" s="27" t="s">
        <v>1065</v>
      </c>
      <c r="R90" s="8" t="s">
        <v>141</v>
      </c>
      <c r="S90">
        <v>1</v>
      </c>
      <c r="T90">
        <v>1</v>
      </c>
      <c r="U90">
        <v>1</v>
      </c>
      <c r="V90">
        <v>1</v>
      </c>
      <c r="W90">
        <v>1</v>
      </c>
      <c r="X90">
        <v>1</v>
      </c>
      <c r="Y90">
        <v>1</v>
      </c>
      <c r="Z90">
        <v>1</v>
      </c>
      <c r="AA90">
        <v>1</v>
      </c>
      <c r="AB90">
        <v>1</v>
      </c>
      <c r="AC90">
        <v>1</v>
      </c>
      <c r="AD90">
        <v>1</v>
      </c>
      <c r="AE90" s="8" t="s">
        <v>141</v>
      </c>
      <c r="AF90">
        <v>1</v>
      </c>
      <c r="AG90" s="21">
        <v>2</v>
      </c>
      <c r="AH90">
        <v>1</v>
      </c>
      <c r="AI90">
        <v>2</v>
      </c>
      <c r="AJ90">
        <v>2</v>
      </c>
      <c r="AK90">
        <v>3</v>
      </c>
      <c r="AL90">
        <v>3</v>
      </c>
      <c r="AM90" s="27">
        <v>1</v>
      </c>
      <c r="AN90">
        <v>1</v>
      </c>
      <c r="AO90" s="27" t="s">
        <v>1065</v>
      </c>
      <c r="AP90">
        <v>3</v>
      </c>
      <c r="AQ90">
        <v>2</v>
      </c>
      <c r="AR90">
        <v>2</v>
      </c>
      <c r="AS90" s="8" t="s">
        <v>141</v>
      </c>
      <c r="AT90" s="27" t="s">
        <v>1065</v>
      </c>
      <c r="AU90" s="27" t="s">
        <v>1065</v>
      </c>
      <c r="AV90" s="27" t="s">
        <v>1065</v>
      </c>
      <c r="AW90" s="27" t="s">
        <v>1065</v>
      </c>
      <c r="AX90" s="27" t="s">
        <v>1065</v>
      </c>
      <c r="AY90" s="27" t="s">
        <v>1065</v>
      </c>
      <c r="AZ90" s="27" t="s">
        <v>1065</v>
      </c>
      <c r="BA90" s="27" t="s">
        <v>1065</v>
      </c>
      <c r="BB90" s="27" t="s">
        <v>1065</v>
      </c>
      <c r="BC90" s="8" t="s">
        <v>141</v>
      </c>
      <c r="BD90" s="14">
        <v>11464</v>
      </c>
      <c r="BE90" s="14">
        <f>((SUM('3.Diagnóstico_Oportunidades'!$M$9:$N$11))*10000)/BD90</f>
        <v>0</v>
      </c>
      <c r="BF90" s="14"/>
      <c r="BQ90" s="28">
        <v>2481623.46</v>
      </c>
      <c r="BR90" s="8">
        <f>(SUM('3.Diagnóstico_Oportunidades'!$M$21:$N$22)*10000)/BQ90</f>
        <v>0</v>
      </c>
      <c r="BS90" s="28">
        <f t="shared" si="26"/>
        <v>1</v>
      </c>
      <c r="BT90" s="27">
        <f t="shared" si="27"/>
        <v>0</v>
      </c>
      <c r="BU90" s="28">
        <f>IF('3.Diagnóstico_Oportunidades'!BR90=0, 0,SUM(BS90:BT90))</f>
        <v>0</v>
      </c>
      <c r="BW90" s="124" t="s">
        <v>1107</v>
      </c>
      <c r="BX90" s="28">
        <v>7</v>
      </c>
      <c r="BY90" s="28">
        <v>7</v>
      </c>
      <c r="BZ90" s="28">
        <v>7</v>
      </c>
      <c r="CA90" s="149">
        <f>'3.Diagnóstico_Oportunidades'!N111*Criterios!BX90</f>
        <v>0</v>
      </c>
      <c r="CB90" s="149">
        <f>'3.Diagnóstico_Oportunidades'!N111*Criterios!BY90</f>
        <v>0</v>
      </c>
      <c r="CC90" s="149">
        <f>'3.Diagnóstico_Oportunidades'!N111*Criterios!BZ90</f>
        <v>0</v>
      </c>
      <c r="CF90" s="8" t="s">
        <v>34</v>
      </c>
      <c r="CG90" s="120">
        <f>('3.Diagnóstico_Oportunidades'!$M$22)/(BD91/100)</f>
        <v>0</v>
      </c>
      <c r="CH90" s="28">
        <f t="shared" si="19"/>
        <v>1</v>
      </c>
      <c r="CI90" s="27">
        <f t="shared" si="20"/>
        <v>0</v>
      </c>
      <c r="CJ90" s="28">
        <f t="shared" si="21"/>
        <v>0</v>
      </c>
      <c r="CK90" s="28">
        <f>('3.Diagnóstico_Oportunidades'!$M$22*10000/BQ91)</f>
        <v>0</v>
      </c>
      <c r="CL90" s="28">
        <f t="shared" si="22"/>
        <v>1</v>
      </c>
      <c r="CM90" s="27">
        <f t="shared" si="23"/>
        <v>0</v>
      </c>
      <c r="CN90" s="28">
        <f t="shared" si="24"/>
        <v>0</v>
      </c>
      <c r="CO90" s="28">
        <v>16</v>
      </c>
      <c r="CP90" s="28">
        <v>16</v>
      </c>
      <c r="CQ90" s="28">
        <v>16</v>
      </c>
      <c r="CR90" s="27">
        <f>'3.Diagnóstico_Oportunidades'!N111*Criterios!CO90</f>
        <v>0</v>
      </c>
      <c r="CS90" s="27">
        <f>'3.Diagnóstico_Oportunidades'!N111*Criterios!CP90</f>
        <v>0</v>
      </c>
      <c r="CT90" s="27">
        <f>'3.Diagnóstico_Oportunidades'!N111*Criterios!CQ90</f>
        <v>0</v>
      </c>
      <c r="CW90" s="22">
        <v>1</v>
      </c>
      <c r="CX90" s="22">
        <v>2</v>
      </c>
      <c r="CY90" s="27">
        <v>2</v>
      </c>
      <c r="CZ90" s="22">
        <v>2</v>
      </c>
      <c r="DA90" s="27">
        <v>2</v>
      </c>
      <c r="DB90" s="22">
        <v>2</v>
      </c>
      <c r="DC90" s="27">
        <v>2</v>
      </c>
      <c r="DD90" s="22">
        <v>2</v>
      </c>
      <c r="DE90" s="22">
        <v>1</v>
      </c>
      <c r="DF90" s="22">
        <v>1</v>
      </c>
      <c r="DG90" s="27">
        <v>3</v>
      </c>
      <c r="DH90" s="22">
        <v>3</v>
      </c>
      <c r="DI90" s="22">
        <v>2</v>
      </c>
      <c r="DJ90" s="28">
        <f>('3.Diagnóstico_Oportunidades'!$N111*CW90)</f>
        <v>0</v>
      </c>
      <c r="DK90" s="28">
        <f>('3.Diagnóstico_Oportunidades'!$N111*CX90)</f>
        <v>0</v>
      </c>
      <c r="DL90" s="28">
        <f>('3.Diagnóstico_Oportunidades'!$N111*CY90)</f>
        <v>0</v>
      </c>
      <c r="DM90" s="28">
        <f>('3.Diagnóstico_Oportunidades'!$N111*DA90)</f>
        <v>0</v>
      </c>
      <c r="DN90" s="28">
        <f>('3.Diagnóstico_Oportunidades'!$N111*DC90)</f>
        <v>0</v>
      </c>
      <c r="DO90" s="28">
        <f>('3.Diagnóstico_Oportunidades'!$N111*DE90)</f>
        <v>0</v>
      </c>
      <c r="DP90" s="28">
        <f>('3.Diagnóstico_Oportunidades'!$N111*DF90)</f>
        <v>0</v>
      </c>
      <c r="DQ90" s="28">
        <f>('3.Diagnóstico_Oportunidades'!$N111*DG90)</f>
        <v>0</v>
      </c>
      <c r="DR90" s="28">
        <f>('3.Diagnóstico_Oportunidades'!$N111*DI90)</f>
        <v>0</v>
      </c>
      <c r="DS90" s="28">
        <f>('3.Diagnóstico_Oportunidades'!$N111*1)</f>
        <v>0</v>
      </c>
      <c r="DT90" s="28">
        <f>('3.Diagnóstico_Oportunidades'!$N111*2)</f>
        <v>0</v>
      </c>
      <c r="DU90" s="28">
        <f>('3.Diagnóstico_Oportunidades'!$N111*3)</f>
        <v>0</v>
      </c>
      <c r="DV90" s="28">
        <f>('3.Diagnóstico_Oportunidades'!$N111*DW90)</f>
        <v>0</v>
      </c>
      <c r="DW90" s="28">
        <f>('3.Diagnóstico_Oportunidades'!$N111*DX90)</f>
        <v>0</v>
      </c>
      <c r="DX90" s="28">
        <f>('3.Diagnóstico_Oportunidades'!$N111*DZ90)</f>
        <v>0</v>
      </c>
      <c r="DY90" s="28">
        <f>('3.Diagnóstico_Oportunidades'!$N111*DB90)</f>
        <v>0</v>
      </c>
      <c r="DZ90" s="28">
        <f>('3.Diagnóstico_Oportunidades'!$N111*DD90)</f>
        <v>0</v>
      </c>
      <c r="EA90" s="28">
        <f>('3.Diagnóstico_Oportunidades'!$N111*DE90)</f>
        <v>0</v>
      </c>
      <c r="EB90" s="28">
        <f>('3.Diagnóstico_Oportunidades'!$N111*DF90)</f>
        <v>0</v>
      </c>
      <c r="EC90" s="28">
        <f>('3.Diagnóstico_Oportunidades'!$N111*DH90)</f>
        <v>0</v>
      </c>
      <c r="ED90" s="28">
        <f>('3.Diagnóstico_Oportunidades'!$N111*DI90)</f>
        <v>0</v>
      </c>
      <c r="EE90" s="28">
        <f>('3.Diagnóstico_Oportunidades'!$N111*1)</f>
        <v>0</v>
      </c>
      <c r="EF90" s="28">
        <f>('3.Diagnóstico_Oportunidades'!$N111*2)</f>
        <v>0</v>
      </c>
      <c r="EG90" s="28">
        <f>('3.Diagnóstico_Oportunidades'!$N111*3)</f>
        <v>0</v>
      </c>
    </row>
    <row r="91" spans="1:137">
      <c r="A91" s="8" t="s">
        <v>34</v>
      </c>
      <c r="B91" s="98">
        <v>1</v>
      </c>
      <c r="C91" s="99">
        <v>3</v>
      </c>
      <c r="D91" s="98">
        <v>1</v>
      </c>
      <c r="E91" s="98">
        <v>3</v>
      </c>
      <c r="F91" s="98">
        <v>1</v>
      </c>
      <c r="G91" s="8" t="s">
        <v>34</v>
      </c>
      <c r="H91" s="27">
        <v>1</v>
      </c>
      <c r="I91" s="27">
        <v>2</v>
      </c>
      <c r="J91" s="27">
        <v>2</v>
      </c>
      <c r="K91" s="27">
        <v>1</v>
      </c>
      <c r="L91">
        <v>2</v>
      </c>
      <c r="M91" s="8" t="s">
        <v>34</v>
      </c>
      <c r="N91" s="27">
        <f t="shared" si="25"/>
        <v>2</v>
      </c>
      <c r="O91" s="27" t="s">
        <v>1065</v>
      </c>
      <c r="P91" s="140">
        <v>1</v>
      </c>
      <c r="Q91" s="27" t="s">
        <v>1065</v>
      </c>
      <c r="R91" s="8" t="s">
        <v>34</v>
      </c>
      <c r="S91">
        <v>1</v>
      </c>
      <c r="T91">
        <v>1</v>
      </c>
      <c r="U91">
        <v>2</v>
      </c>
      <c r="V91">
        <v>1</v>
      </c>
      <c r="W91">
        <v>2</v>
      </c>
      <c r="X91">
        <v>1</v>
      </c>
      <c r="Y91">
        <v>2</v>
      </c>
      <c r="Z91">
        <v>2</v>
      </c>
      <c r="AA91">
        <v>2</v>
      </c>
      <c r="AB91">
        <v>2</v>
      </c>
      <c r="AC91">
        <v>1</v>
      </c>
      <c r="AD91">
        <v>2</v>
      </c>
      <c r="AE91" s="8" t="s">
        <v>34</v>
      </c>
      <c r="AF91">
        <v>1</v>
      </c>
      <c r="AG91" s="21">
        <v>2</v>
      </c>
      <c r="AH91">
        <v>1</v>
      </c>
      <c r="AI91">
        <v>2</v>
      </c>
      <c r="AJ91">
        <v>2</v>
      </c>
      <c r="AK91">
        <v>3</v>
      </c>
      <c r="AL91">
        <v>3</v>
      </c>
      <c r="AM91" s="27">
        <v>2</v>
      </c>
      <c r="AN91">
        <v>1</v>
      </c>
      <c r="AO91" s="27" t="s">
        <v>1065</v>
      </c>
      <c r="AP91">
        <v>3</v>
      </c>
      <c r="AQ91">
        <v>1</v>
      </c>
      <c r="AR91">
        <v>1</v>
      </c>
      <c r="AS91" s="8" t="s">
        <v>34</v>
      </c>
      <c r="AT91" s="27" t="s">
        <v>1065</v>
      </c>
      <c r="AU91" s="27" t="s">
        <v>1065</v>
      </c>
      <c r="AV91" s="27" t="s">
        <v>1065</v>
      </c>
      <c r="AW91" s="27" t="s">
        <v>1065</v>
      </c>
      <c r="AX91" s="27" t="s">
        <v>1065</v>
      </c>
      <c r="AY91" s="27" t="s">
        <v>1065</v>
      </c>
      <c r="AZ91" s="27" t="s">
        <v>1065</v>
      </c>
      <c r="BA91" s="27" t="s">
        <v>1065</v>
      </c>
      <c r="BB91" s="27" t="s">
        <v>1065</v>
      </c>
      <c r="BC91" s="8" t="s">
        <v>34</v>
      </c>
      <c r="BD91" s="14">
        <v>7383</v>
      </c>
      <c r="BE91" s="14">
        <f>((SUM('3.Diagnóstico_Oportunidades'!$M$9:$N$11))*10000)/BD91</f>
        <v>0</v>
      </c>
      <c r="BF91" s="14"/>
      <c r="BQ91" s="28">
        <v>2311361.1800000002</v>
      </c>
      <c r="BR91" s="8">
        <f>(SUM('3.Diagnóstico_Oportunidades'!$M$21:$N$22)*10000)/BQ91</f>
        <v>0</v>
      </c>
      <c r="BS91" s="28">
        <f t="shared" si="26"/>
        <v>1</v>
      </c>
      <c r="BT91" s="27">
        <f t="shared" si="27"/>
        <v>0</v>
      </c>
      <c r="BU91" s="28">
        <f>IF('3.Diagnóstico_Oportunidades'!BR91=0, 0,SUM(BS91:BT91))</f>
        <v>0</v>
      </c>
      <c r="BW91" s="124" t="s">
        <v>248</v>
      </c>
      <c r="BX91" s="28">
        <v>7</v>
      </c>
      <c r="BY91" s="28">
        <v>7</v>
      </c>
      <c r="BZ91" s="28">
        <v>7</v>
      </c>
      <c r="CA91" s="149">
        <f>'3.Diagnóstico_Oportunidades'!N112*Criterios!BX91</f>
        <v>0</v>
      </c>
      <c r="CB91" s="149">
        <f>'3.Diagnóstico_Oportunidades'!N112*Criterios!BY91</f>
        <v>0</v>
      </c>
      <c r="CC91" s="149">
        <f>'3.Diagnóstico_Oportunidades'!N112*Criterios!BZ91</f>
        <v>0</v>
      </c>
      <c r="CF91" s="8" t="s">
        <v>942</v>
      </c>
      <c r="CG91" s="120">
        <f>('3.Diagnóstico_Oportunidades'!$M$22)/(BD92/100)</f>
        <v>0</v>
      </c>
      <c r="CH91" s="28">
        <f t="shared" si="19"/>
        <v>1</v>
      </c>
      <c r="CI91" s="27">
        <f t="shared" si="20"/>
        <v>0</v>
      </c>
      <c r="CJ91" s="28">
        <f t="shared" si="21"/>
        <v>0</v>
      </c>
      <c r="CK91" s="28">
        <f>('3.Diagnóstico_Oportunidades'!$M$22*10000/BQ92)</f>
        <v>0</v>
      </c>
      <c r="CL91" s="28">
        <f t="shared" si="22"/>
        <v>1</v>
      </c>
      <c r="CM91" s="27">
        <f t="shared" si="23"/>
        <v>0</v>
      </c>
      <c r="CN91" s="28">
        <f t="shared" si="24"/>
        <v>0</v>
      </c>
      <c r="CO91" s="28">
        <v>18</v>
      </c>
      <c r="CP91" s="28">
        <v>15</v>
      </c>
      <c r="CQ91" s="28">
        <v>18</v>
      </c>
      <c r="CR91" s="27">
        <f>'3.Diagnóstico_Oportunidades'!N112*Criterios!CO91</f>
        <v>0</v>
      </c>
      <c r="CS91" s="27">
        <f>'3.Diagnóstico_Oportunidades'!N112*Criterios!CP91</f>
        <v>0</v>
      </c>
      <c r="CT91" s="27">
        <f>'3.Diagnóstico_Oportunidades'!N112*Criterios!CQ91</f>
        <v>0</v>
      </c>
      <c r="CW91" s="22">
        <v>1</v>
      </c>
      <c r="CX91" s="26">
        <v>2</v>
      </c>
      <c r="CY91" s="27">
        <v>2</v>
      </c>
      <c r="CZ91" s="22">
        <v>1</v>
      </c>
      <c r="DA91" s="27">
        <v>2</v>
      </c>
      <c r="DB91" s="22">
        <v>1</v>
      </c>
      <c r="DC91" s="27">
        <v>2</v>
      </c>
      <c r="DD91" s="22">
        <v>1</v>
      </c>
      <c r="DE91" s="22">
        <v>2</v>
      </c>
      <c r="DF91" s="26">
        <v>2</v>
      </c>
      <c r="DG91" s="27">
        <v>3</v>
      </c>
      <c r="DH91" s="22">
        <v>3</v>
      </c>
      <c r="DI91" s="22">
        <v>2</v>
      </c>
      <c r="DJ91" s="28">
        <f>('3.Diagnóstico_Oportunidades'!$N112*CW91)</f>
        <v>0</v>
      </c>
      <c r="DK91" s="28">
        <f>('3.Diagnóstico_Oportunidades'!$N112*CX91)</f>
        <v>0</v>
      </c>
      <c r="DL91" s="28">
        <f>('3.Diagnóstico_Oportunidades'!$N112*CY91)</f>
        <v>0</v>
      </c>
      <c r="DM91" s="28">
        <f>('3.Diagnóstico_Oportunidades'!$N112*DA91)</f>
        <v>0</v>
      </c>
      <c r="DN91" s="28">
        <f>('3.Diagnóstico_Oportunidades'!$N112*DC91)</f>
        <v>0</v>
      </c>
      <c r="DO91" s="28">
        <f>('3.Diagnóstico_Oportunidades'!$N112*DE91)</f>
        <v>0</v>
      </c>
      <c r="DP91" s="28">
        <f>('3.Diagnóstico_Oportunidades'!$N112*DF91)</f>
        <v>0</v>
      </c>
      <c r="DQ91" s="28">
        <f>('3.Diagnóstico_Oportunidades'!$N112*DG91)</f>
        <v>0</v>
      </c>
      <c r="DR91" s="28">
        <f>('3.Diagnóstico_Oportunidades'!$N112*DI91)</f>
        <v>0</v>
      </c>
      <c r="DS91" s="28">
        <f>('3.Diagnóstico_Oportunidades'!$N112*1)</f>
        <v>0</v>
      </c>
      <c r="DT91" s="28">
        <f>('3.Diagnóstico_Oportunidades'!$N112*2)</f>
        <v>0</v>
      </c>
      <c r="DU91" s="28">
        <f>('3.Diagnóstico_Oportunidades'!$N112*3)</f>
        <v>0</v>
      </c>
      <c r="DV91" s="28">
        <f>('3.Diagnóstico_Oportunidades'!$N112*DW91)</f>
        <v>0</v>
      </c>
      <c r="DW91" s="28">
        <f>('3.Diagnóstico_Oportunidades'!$N112*DX91)</f>
        <v>0</v>
      </c>
      <c r="DX91" s="28">
        <f>('3.Diagnóstico_Oportunidades'!$N112*DZ91)</f>
        <v>0</v>
      </c>
      <c r="DY91" s="28">
        <f>('3.Diagnóstico_Oportunidades'!$N112*DB91)</f>
        <v>0</v>
      </c>
      <c r="DZ91" s="28">
        <f>('3.Diagnóstico_Oportunidades'!$N112*DD91)</f>
        <v>0</v>
      </c>
      <c r="EA91" s="28">
        <f>('3.Diagnóstico_Oportunidades'!$N112*DE91)</f>
        <v>0</v>
      </c>
      <c r="EB91" s="28">
        <f>('3.Diagnóstico_Oportunidades'!$N112*DF91)</f>
        <v>0</v>
      </c>
      <c r="EC91" s="28">
        <f>('3.Diagnóstico_Oportunidades'!$N112*DH91)</f>
        <v>0</v>
      </c>
      <c r="ED91" s="28">
        <f>('3.Diagnóstico_Oportunidades'!$N112*DI91)</f>
        <v>0</v>
      </c>
      <c r="EE91" s="28">
        <f>('3.Diagnóstico_Oportunidades'!$N112*1)</f>
        <v>0</v>
      </c>
      <c r="EF91" s="28">
        <f>('3.Diagnóstico_Oportunidades'!$N112*2)</f>
        <v>0</v>
      </c>
      <c r="EG91" s="28">
        <f>('3.Diagnóstico_Oportunidades'!$N112*3)</f>
        <v>0</v>
      </c>
    </row>
    <row r="92" spans="1:137">
      <c r="A92" s="8" t="s">
        <v>942</v>
      </c>
      <c r="B92" s="98">
        <v>1</v>
      </c>
      <c r="C92" s="99">
        <v>2</v>
      </c>
      <c r="D92" s="98">
        <v>1</v>
      </c>
      <c r="E92" s="98">
        <v>1</v>
      </c>
      <c r="F92" s="98">
        <v>1</v>
      </c>
      <c r="G92" s="8" t="s">
        <v>942</v>
      </c>
      <c r="H92" s="27">
        <v>1</v>
      </c>
      <c r="I92" s="27">
        <v>1</v>
      </c>
      <c r="J92" s="27">
        <v>1</v>
      </c>
      <c r="K92" s="27">
        <v>1</v>
      </c>
      <c r="L92">
        <v>1</v>
      </c>
      <c r="M92" s="8" t="s">
        <v>942</v>
      </c>
      <c r="N92" s="27">
        <f t="shared" si="25"/>
        <v>1</v>
      </c>
      <c r="O92" s="27" t="s">
        <v>1065</v>
      </c>
      <c r="P92" s="140">
        <v>1</v>
      </c>
      <c r="Q92" s="27" t="s">
        <v>1065</v>
      </c>
      <c r="R92" s="8" t="s">
        <v>942</v>
      </c>
      <c r="S92">
        <v>1</v>
      </c>
      <c r="T92">
        <v>1</v>
      </c>
      <c r="U92">
        <v>1</v>
      </c>
      <c r="V92">
        <v>1</v>
      </c>
      <c r="W92">
        <v>1</v>
      </c>
      <c r="X92">
        <v>1</v>
      </c>
      <c r="Y92">
        <v>1</v>
      </c>
      <c r="Z92">
        <v>1</v>
      </c>
      <c r="AA92">
        <v>1</v>
      </c>
      <c r="AB92">
        <v>1</v>
      </c>
      <c r="AC92">
        <v>1</v>
      </c>
      <c r="AD92">
        <v>1</v>
      </c>
      <c r="AE92" s="8" t="s">
        <v>942</v>
      </c>
      <c r="AF92">
        <v>2</v>
      </c>
      <c r="AG92" s="21">
        <v>1</v>
      </c>
      <c r="AH92">
        <v>1</v>
      </c>
      <c r="AI92">
        <v>1</v>
      </c>
      <c r="AJ92">
        <v>1</v>
      </c>
      <c r="AK92">
        <v>1</v>
      </c>
      <c r="AL92">
        <v>1</v>
      </c>
      <c r="AM92" s="27">
        <v>1</v>
      </c>
      <c r="AN92">
        <v>1</v>
      </c>
      <c r="AO92" s="27" t="s">
        <v>1065</v>
      </c>
      <c r="AP92">
        <v>1</v>
      </c>
      <c r="AQ92">
        <v>1</v>
      </c>
      <c r="AR92">
        <v>1</v>
      </c>
      <c r="AS92" s="8" t="s">
        <v>942</v>
      </c>
      <c r="AT92" s="27" t="s">
        <v>1065</v>
      </c>
      <c r="AU92" s="27" t="s">
        <v>1065</v>
      </c>
      <c r="AV92" s="27" t="s">
        <v>1065</v>
      </c>
      <c r="AW92" s="27" t="s">
        <v>1065</v>
      </c>
      <c r="AX92" s="27" t="s">
        <v>1065</v>
      </c>
      <c r="AY92" s="27" t="s">
        <v>1065</v>
      </c>
      <c r="AZ92" s="27" t="s">
        <v>1065</v>
      </c>
      <c r="BA92" s="27" t="s">
        <v>1065</v>
      </c>
      <c r="BB92" s="27" t="s">
        <v>1065</v>
      </c>
      <c r="BC92" s="8" t="s">
        <v>942</v>
      </c>
      <c r="BD92" s="14">
        <v>327</v>
      </c>
      <c r="BE92" s="14">
        <f>((SUM('3.Diagnóstico_Oportunidades'!$M$9:$N$11))*10000)/BD92</f>
        <v>0</v>
      </c>
      <c r="BF92" s="14"/>
      <c r="BQ92" s="28">
        <v>317094.42</v>
      </c>
      <c r="BR92" s="8">
        <f>(SUM('3.Diagnóstico_Oportunidades'!$M$21:$N$22)*10000)/BQ92</f>
        <v>0</v>
      </c>
      <c r="BS92" s="28">
        <f t="shared" si="26"/>
        <v>1</v>
      </c>
      <c r="BT92" s="27">
        <f t="shared" si="27"/>
        <v>0</v>
      </c>
      <c r="BU92" s="28">
        <f>IF('3.Diagnóstico_Oportunidades'!BR92=0, 0,SUM(BS92:BT92))</f>
        <v>0</v>
      </c>
      <c r="BW92" s="124" t="s">
        <v>1174</v>
      </c>
      <c r="BX92" s="28">
        <v>7</v>
      </c>
      <c r="BY92" s="28">
        <v>7</v>
      </c>
      <c r="BZ92" s="28">
        <v>7</v>
      </c>
      <c r="CA92" s="149">
        <f>'3.Diagnóstico_Oportunidades'!N113*Criterios!BX92</f>
        <v>0</v>
      </c>
      <c r="CB92" s="149">
        <f>'3.Diagnóstico_Oportunidades'!N113*Criterios!BY92</f>
        <v>0</v>
      </c>
      <c r="CC92" s="149">
        <f>'3.Diagnóstico_Oportunidades'!N113*Criterios!BZ92</f>
        <v>0</v>
      </c>
      <c r="CF92" s="8" t="s">
        <v>288</v>
      </c>
      <c r="CG92" s="120" t="e">
        <f>('3.Diagnóstico_Oportunidades'!$M$22)/(BD93/100)</f>
        <v>#DIV/0!</v>
      </c>
      <c r="CH92" s="28" t="e">
        <f t="shared" si="19"/>
        <v>#DIV/0!</v>
      </c>
      <c r="CI92" s="27" t="e">
        <f t="shared" si="20"/>
        <v>#DIV/0!</v>
      </c>
      <c r="CJ92" s="28" t="s">
        <v>1065</v>
      </c>
      <c r="CK92" s="28" t="e">
        <f>('3.Diagnóstico_Oportunidades'!$M$22*10000/BQ93)</f>
        <v>#DIV/0!</v>
      </c>
      <c r="CL92" s="28" t="e">
        <f t="shared" si="22"/>
        <v>#DIV/0!</v>
      </c>
      <c r="CM92" s="27" t="e">
        <f t="shared" si="23"/>
        <v>#DIV/0!</v>
      </c>
      <c r="CN92" s="28" t="s">
        <v>1065</v>
      </c>
      <c r="CO92" s="28">
        <v>21</v>
      </c>
      <c r="CP92" s="28">
        <v>21</v>
      </c>
      <c r="CQ92" s="28">
        <v>21</v>
      </c>
      <c r="CR92" s="27">
        <f>'3.Diagnóstico_Oportunidades'!N113*Criterios!CO92</f>
        <v>0</v>
      </c>
      <c r="CS92" s="27">
        <f>'3.Diagnóstico_Oportunidades'!N113*Criterios!CP92</f>
        <v>0</v>
      </c>
      <c r="CT92" s="27">
        <f>'3.Diagnóstico_Oportunidades'!N113*Criterios!CQ92</f>
        <v>0</v>
      </c>
      <c r="CW92" s="22">
        <v>1</v>
      </c>
      <c r="CX92" s="25">
        <v>3</v>
      </c>
      <c r="CY92" s="27">
        <v>2</v>
      </c>
      <c r="CZ92" s="22">
        <v>2</v>
      </c>
      <c r="DA92" s="27">
        <v>3</v>
      </c>
      <c r="DB92" s="22">
        <v>3</v>
      </c>
      <c r="DC92" s="27">
        <v>3</v>
      </c>
      <c r="DD92" s="22">
        <v>3</v>
      </c>
      <c r="DE92" s="22">
        <v>3</v>
      </c>
      <c r="DF92" s="25">
        <v>2</v>
      </c>
      <c r="DG92" s="27">
        <v>3</v>
      </c>
      <c r="DH92" s="22">
        <v>3</v>
      </c>
      <c r="DI92" s="22">
        <v>1</v>
      </c>
      <c r="DJ92" s="28">
        <f>('3.Diagnóstico_Oportunidades'!$N113*CW92)</f>
        <v>0</v>
      </c>
      <c r="DK92" s="28">
        <f>('3.Diagnóstico_Oportunidades'!$N113*CX92)</f>
        <v>0</v>
      </c>
      <c r="DL92" s="28">
        <f>('3.Diagnóstico_Oportunidades'!$N113*CY92)</f>
        <v>0</v>
      </c>
      <c r="DM92" s="28">
        <f>('3.Diagnóstico_Oportunidades'!$N113*DA92)</f>
        <v>0</v>
      </c>
      <c r="DN92" s="28">
        <f>('3.Diagnóstico_Oportunidades'!$N113*DC92)</f>
        <v>0</v>
      </c>
      <c r="DO92" s="28">
        <f>('3.Diagnóstico_Oportunidades'!$N113*DE92)</f>
        <v>0</v>
      </c>
      <c r="DP92" s="28">
        <f>('3.Diagnóstico_Oportunidades'!$N113*DF92)</f>
        <v>0</v>
      </c>
      <c r="DQ92" s="28">
        <f>('3.Diagnóstico_Oportunidades'!$N113*DG92)</f>
        <v>0</v>
      </c>
      <c r="DR92" s="28">
        <f>('3.Diagnóstico_Oportunidades'!$N113*DI92)</f>
        <v>0</v>
      </c>
      <c r="DS92" s="28">
        <f>('3.Diagnóstico_Oportunidades'!$N113*1)</f>
        <v>0</v>
      </c>
      <c r="DT92" s="28">
        <f>('3.Diagnóstico_Oportunidades'!$N113*2)</f>
        <v>0</v>
      </c>
      <c r="DU92" s="28">
        <f>('3.Diagnóstico_Oportunidades'!$N113*3)</f>
        <v>0</v>
      </c>
      <c r="DV92" s="28">
        <f>('3.Diagnóstico_Oportunidades'!$N113*DW92)</f>
        <v>0</v>
      </c>
      <c r="DW92" s="28">
        <f>('3.Diagnóstico_Oportunidades'!$N113*DX92)</f>
        <v>0</v>
      </c>
      <c r="DX92" s="28">
        <f>('3.Diagnóstico_Oportunidades'!$N113*DZ92)</f>
        <v>0</v>
      </c>
      <c r="DY92" s="28">
        <f>('3.Diagnóstico_Oportunidades'!$N113*DB92)</f>
        <v>0</v>
      </c>
      <c r="DZ92" s="28">
        <f>('3.Diagnóstico_Oportunidades'!$N113*DD92)</f>
        <v>0</v>
      </c>
      <c r="EA92" s="28">
        <f>('3.Diagnóstico_Oportunidades'!$N113*DE92)</f>
        <v>0</v>
      </c>
      <c r="EB92" s="28">
        <f>('3.Diagnóstico_Oportunidades'!$N113*DF92)</f>
        <v>0</v>
      </c>
      <c r="EC92" s="28">
        <f>('3.Diagnóstico_Oportunidades'!$N113*DH92)</f>
        <v>0</v>
      </c>
      <c r="ED92" s="28">
        <f>('3.Diagnóstico_Oportunidades'!$N113*DI92)</f>
        <v>0</v>
      </c>
      <c r="EE92" s="28">
        <f>('3.Diagnóstico_Oportunidades'!$N113*1)</f>
        <v>0</v>
      </c>
      <c r="EF92" s="28">
        <f>('3.Diagnóstico_Oportunidades'!$N113*2)</f>
        <v>0</v>
      </c>
      <c r="EG92" s="28">
        <f>('3.Diagnóstico_Oportunidades'!$N113*3)</f>
        <v>0</v>
      </c>
    </row>
    <row r="93" spans="1:137">
      <c r="A93" s="8" t="s">
        <v>288</v>
      </c>
      <c r="B93" s="98">
        <v>3</v>
      </c>
      <c r="C93" s="99">
        <v>2</v>
      </c>
      <c r="D93" s="98">
        <v>2</v>
      </c>
      <c r="E93" s="98">
        <v>3</v>
      </c>
      <c r="F93" s="98">
        <v>3</v>
      </c>
      <c r="G93" s="8" t="s">
        <v>288</v>
      </c>
      <c r="H93" s="27">
        <v>1</v>
      </c>
      <c r="I93" s="27"/>
      <c r="J93" s="27">
        <v>1</v>
      </c>
      <c r="K93" s="27" t="e">
        <v>#DIV/0!</v>
      </c>
      <c r="L93">
        <v>1</v>
      </c>
      <c r="M93" s="8" t="s">
        <v>288</v>
      </c>
      <c r="N93" s="27">
        <f t="shared" si="25"/>
        <v>1</v>
      </c>
      <c r="O93" s="27" t="s">
        <v>1065</v>
      </c>
      <c r="P93" s="140" t="s">
        <v>1065</v>
      </c>
      <c r="Q93" s="27" t="s">
        <v>1065</v>
      </c>
      <c r="R93" s="8" t="s">
        <v>288</v>
      </c>
      <c r="S93">
        <v>1</v>
      </c>
      <c r="T93">
        <v>1</v>
      </c>
      <c r="U93">
        <v>1</v>
      </c>
      <c r="V93">
        <v>1</v>
      </c>
      <c r="W93">
        <v>1</v>
      </c>
      <c r="X93">
        <v>1</v>
      </c>
      <c r="Y93">
        <v>1</v>
      </c>
      <c r="Z93">
        <v>1</v>
      </c>
      <c r="AA93">
        <v>1</v>
      </c>
      <c r="AB93">
        <v>1</v>
      </c>
      <c r="AC93">
        <v>1</v>
      </c>
      <c r="AD93">
        <v>1</v>
      </c>
      <c r="AE93" s="8" t="s">
        <v>288</v>
      </c>
      <c r="AF93">
        <v>3</v>
      </c>
      <c r="AG93" s="21">
        <v>1</v>
      </c>
      <c r="AH93">
        <v>3</v>
      </c>
      <c r="AI93">
        <v>1</v>
      </c>
      <c r="AJ93">
        <v>1</v>
      </c>
      <c r="AK93">
        <v>3</v>
      </c>
      <c r="AL93">
        <v>3</v>
      </c>
      <c r="AM93" s="27">
        <v>1</v>
      </c>
      <c r="AN93">
        <v>3</v>
      </c>
      <c r="AO93" s="27" t="s">
        <v>1065</v>
      </c>
      <c r="AP93">
        <v>1</v>
      </c>
      <c r="AQ93">
        <v>2</v>
      </c>
      <c r="AR93">
        <v>3</v>
      </c>
      <c r="AS93" s="8" t="s">
        <v>288</v>
      </c>
      <c r="AT93" s="27" t="s">
        <v>1065</v>
      </c>
      <c r="AU93" s="27" t="s">
        <v>1065</v>
      </c>
      <c r="AV93" s="27" t="s">
        <v>1065</v>
      </c>
      <c r="AW93" s="27" t="s">
        <v>1065</v>
      </c>
      <c r="AX93" s="27" t="s">
        <v>1065</v>
      </c>
      <c r="AY93" s="27" t="s">
        <v>1065</v>
      </c>
      <c r="AZ93" s="27" t="s">
        <v>1065</v>
      </c>
      <c r="BA93" s="27" t="s">
        <v>1065</v>
      </c>
      <c r="BB93" s="27" t="s">
        <v>1065</v>
      </c>
      <c r="BC93" s="8" t="s">
        <v>288</v>
      </c>
      <c r="BD93" s="28"/>
      <c r="BE93" s="14" t="e">
        <f>((SUM('3.Diagnóstico_Oportunidades'!$M$9:$N$11))*10000)/BD93</f>
        <v>#DIV/0!</v>
      </c>
      <c r="BF93" s="14"/>
      <c r="BR93" s="8"/>
      <c r="BS93" s="28"/>
      <c r="BU93" s="28">
        <f>IF('3.Diagnóstico_Oportunidades'!BR93=0, 0,SUM(BS93:BT93))</f>
        <v>0</v>
      </c>
      <c r="BW93" s="124" t="s">
        <v>545</v>
      </c>
      <c r="BX93" s="28">
        <v>5</v>
      </c>
      <c r="BY93" s="28">
        <v>5</v>
      </c>
      <c r="BZ93" s="28">
        <v>5</v>
      </c>
      <c r="CA93" s="149">
        <f>'3.Diagnóstico_Oportunidades'!N114*Criterios!BX93</f>
        <v>0</v>
      </c>
      <c r="CB93" s="149">
        <f>'3.Diagnóstico_Oportunidades'!N114*Criterios!BY93</f>
        <v>0</v>
      </c>
      <c r="CC93" s="149">
        <f>'3.Diagnóstico_Oportunidades'!N114*Criterios!BZ93</f>
        <v>0</v>
      </c>
      <c r="CF93" s="8" t="s">
        <v>992</v>
      </c>
      <c r="CG93" s="120" t="e">
        <f>('3.Diagnóstico_Oportunidades'!$M$22)/(BD94/100)</f>
        <v>#DIV/0!</v>
      </c>
      <c r="CH93" s="28" t="e">
        <f t="shared" si="19"/>
        <v>#DIV/0!</v>
      </c>
      <c r="CI93" s="27" t="e">
        <f t="shared" si="20"/>
        <v>#DIV/0!</v>
      </c>
      <c r="CJ93" s="28" t="s">
        <v>1065</v>
      </c>
      <c r="CK93" s="28">
        <f>('3.Diagnóstico_Oportunidades'!$M$22*10000/BQ94)</f>
        <v>0</v>
      </c>
      <c r="CL93" s="28">
        <f t="shared" si="22"/>
        <v>1</v>
      </c>
      <c r="CM93" s="27">
        <f t="shared" si="23"/>
        <v>0</v>
      </c>
      <c r="CN93" s="28">
        <f t="shared" si="24"/>
        <v>0</v>
      </c>
      <c r="CO93" s="28">
        <v>16</v>
      </c>
      <c r="CP93" s="28">
        <v>15</v>
      </c>
      <c r="CQ93" s="28">
        <v>16</v>
      </c>
      <c r="CR93" s="27">
        <f>'3.Diagnóstico_Oportunidades'!N114*Criterios!CO93</f>
        <v>0</v>
      </c>
      <c r="CS93" s="27">
        <f>'3.Diagnóstico_Oportunidades'!N114*Criterios!CP93</f>
        <v>0</v>
      </c>
      <c r="CT93" s="27">
        <f>'3.Diagnóstico_Oportunidades'!N114*Criterios!CQ93</f>
        <v>0</v>
      </c>
      <c r="CW93" s="22">
        <v>1</v>
      </c>
      <c r="CX93" s="24">
        <v>1</v>
      </c>
      <c r="CY93" s="27">
        <v>2</v>
      </c>
      <c r="CZ93" s="22">
        <v>1</v>
      </c>
      <c r="DA93" s="27">
        <v>2</v>
      </c>
      <c r="DB93" s="22">
        <v>2</v>
      </c>
      <c r="DC93" s="27">
        <v>2</v>
      </c>
      <c r="DD93" s="22">
        <v>2</v>
      </c>
      <c r="DE93" s="22">
        <v>3</v>
      </c>
      <c r="DF93" s="24">
        <v>1</v>
      </c>
      <c r="DG93" s="27">
        <v>3</v>
      </c>
      <c r="DH93" s="22">
        <v>3</v>
      </c>
      <c r="DI93" s="22">
        <v>1</v>
      </c>
      <c r="DJ93" s="28">
        <f>('3.Diagnóstico_Oportunidades'!$N114*CW93)</f>
        <v>0</v>
      </c>
      <c r="DK93" s="28">
        <f>('3.Diagnóstico_Oportunidades'!$N114*CX93)</f>
        <v>0</v>
      </c>
      <c r="DL93" s="28">
        <f>('3.Diagnóstico_Oportunidades'!$N114*CY93)</f>
        <v>0</v>
      </c>
      <c r="DM93" s="28">
        <f>('3.Diagnóstico_Oportunidades'!$N114*DA93)</f>
        <v>0</v>
      </c>
      <c r="DN93" s="28">
        <f>('3.Diagnóstico_Oportunidades'!$N114*DC93)</f>
        <v>0</v>
      </c>
      <c r="DO93" s="28">
        <f>('3.Diagnóstico_Oportunidades'!$N114*DE93)</f>
        <v>0</v>
      </c>
      <c r="DP93" s="28">
        <f>('3.Diagnóstico_Oportunidades'!$N114*DF93)</f>
        <v>0</v>
      </c>
      <c r="DQ93" s="28">
        <f>('3.Diagnóstico_Oportunidades'!$N114*DG93)</f>
        <v>0</v>
      </c>
      <c r="DR93" s="28">
        <f>('3.Diagnóstico_Oportunidades'!$N114*DI93)</f>
        <v>0</v>
      </c>
      <c r="DS93" s="28">
        <f>('3.Diagnóstico_Oportunidades'!$N114*1)</f>
        <v>0</v>
      </c>
      <c r="DT93" s="28">
        <f>('3.Diagnóstico_Oportunidades'!$N114*2)</f>
        <v>0</v>
      </c>
      <c r="DU93" s="28">
        <f>('3.Diagnóstico_Oportunidades'!$N114*3)</f>
        <v>0</v>
      </c>
      <c r="DV93" s="28">
        <f>('3.Diagnóstico_Oportunidades'!$N114*DW93)</f>
        <v>0</v>
      </c>
      <c r="DW93" s="28">
        <f>('3.Diagnóstico_Oportunidades'!$N114*DX93)</f>
        <v>0</v>
      </c>
      <c r="DX93" s="28">
        <f>('3.Diagnóstico_Oportunidades'!$N114*DZ93)</f>
        <v>0</v>
      </c>
      <c r="DY93" s="28">
        <f>('3.Diagnóstico_Oportunidades'!$N114*DB93)</f>
        <v>0</v>
      </c>
      <c r="DZ93" s="28">
        <f>('3.Diagnóstico_Oportunidades'!$N114*DD93)</f>
        <v>0</v>
      </c>
      <c r="EA93" s="28">
        <f>('3.Diagnóstico_Oportunidades'!$N114*DE93)</f>
        <v>0</v>
      </c>
      <c r="EB93" s="28">
        <f>('3.Diagnóstico_Oportunidades'!$N114*DF93)</f>
        <v>0</v>
      </c>
      <c r="EC93" s="28">
        <f>('3.Diagnóstico_Oportunidades'!$N114*DH93)</f>
        <v>0</v>
      </c>
      <c r="ED93" s="28">
        <f>('3.Diagnóstico_Oportunidades'!$N114*DI93)</f>
        <v>0</v>
      </c>
      <c r="EE93" s="28">
        <f>('3.Diagnóstico_Oportunidades'!$N114*1)</f>
        <v>0</v>
      </c>
      <c r="EF93" s="28">
        <f>('3.Diagnóstico_Oportunidades'!$N114*2)</f>
        <v>0</v>
      </c>
      <c r="EG93" s="28">
        <f>('3.Diagnóstico_Oportunidades'!$N114*3)</f>
        <v>0</v>
      </c>
    </row>
    <row r="94" spans="1:137">
      <c r="A94" s="8" t="s">
        <v>992</v>
      </c>
      <c r="B94" s="98">
        <v>3</v>
      </c>
      <c r="C94" s="99">
        <v>2</v>
      </c>
      <c r="D94" s="98">
        <v>3</v>
      </c>
      <c r="E94" s="98">
        <v>3</v>
      </c>
      <c r="F94" s="98">
        <v>3</v>
      </c>
      <c r="G94" s="8" t="s">
        <v>992</v>
      </c>
      <c r="H94" s="27">
        <v>1</v>
      </c>
      <c r="I94" s="27"/>
      <c r="J94" s="27">
        <v>1</v>
      </c>
      <c r="K94" s="27">
        <v>1</v>
      </c>
      <c r="L94">
        <v>1</v>
      </c>
      <c r="M94" s="8" t="s">
        <v>992</v>
      </c>
      <c r="N94" s="27">
        <f t="shared" si="25"/>
        <v>1</v>
      </c>
      <c r="O94" s="27" t="s">
        <v>1065</v>
      </c>
      <c r="P94" s="140">
        <v>1</v>
      </c>
      <c r="Q94" s="27" t="s">
        <v>1065</v>
      </c>
      <c r="R94" s="8" t="s">
        <v>992</v>
      </c>
      <c r="S94">
        <v>1</v>
      </c>
      <c r="T94">
        <v>1</v>
      </c>
      <c r="U94">
        <v>1</v>
      </c>
      <c r="V94">
        <v>1</v>
      </c>
      <c r="W94">
        <v>1</v>
      </c>
      <c r="X94">
        <v>1</v>
      </c>
      <c r="Y94">
        <v>1</v>
      </c>
      <c r="Z94">
        <v>1</v>
      </c>
      <c r="AA94">
        <v>1</v>
      </c>
      <c r="AB94">
        <v>1</v>
      </c>
      <c r="AC94">
        <v>1</v>
      </c>
      <c r="AD94">
        <v>1</v>
      </c>
      <c r="AE94" s="8" t="s">
        <v>992</v>
      </c>
      <c r="AF94">
        <v>1</v>
      </c>
      <c r="AG94" s="21">
        <v>2</v>
      </c>
      <c r="AH94">
        <v>3</v>
      </c>
      <c r="AI94">
        <v>3</v>
      </c>
      <c r="AJ94">
        <v>1</v>
      </c>
      <c r="AK94">
        <v>3</v>
      </c>
      <c r="AL94">
        <v>2</v>
      </c>
      <c r="AM94" s="27">
        <v>2</v>
      </c>
      <c r="AN94">
        <v>3</v>
      </c>
      <c r="AO94" s="27" t="s">
        <v>1065</v>
      </c>
      <c r="AP94">
        <v>3</v>
      </c>
      <c r="AQ94">
        <v>2</v>
      </c>
      <c r="AR94">
        <v>2</v>
      </c>
      <c r="AS94" s="8" t="s">
        <v>992</v>
      </c>
      <c r="AT94" s="27" t="s">
        <v>1065</v>
      </c>
      <c r="AU94" s="27" t="s">
        <v>1065</v>
      </c>
      <c r="AV94" s="27" t="s">
        <v>1065</v>
      </c>
      <c r="AW94" s="27" t="s">
        <v>1065</v>
      </c>
      <c r="AX94" s="27" t="s">
        <v>1065</v>
      </c>
      <c r="AY94" s="27" t="s">
        <v>1065</v>
      </c>
      <c r="AZ94" s="27" t="s">
        <v>1065</v>
      </c>
      <c r="BA94" s="27" t="s">
        <v>1065</v>
      </c>
      <c r="BB94" s="27" t="s">
        <v>1065</v>
      </c>
      <c r="BC94" s="8" t="s">
        <v>992</v>
      </c>
      <c r="BD94" s="28"/>
      <c r="BE94" s="14" t="e">
        <f>((SUM('3.Diagnóstico_Oportunidades'!$M$9:$N$11))*10000)/BD94</f>
        <v>#DIV/0!</v>
      </c>
      <c r="BF94" s="14"/>
      <c r="BQ94" s="28">
        <v>8381.24</v>
      </c>
      <c r="BR94" s="8">
        <f>(SUM('3.Diagnóstico_Oportunidades'!$M$21:$N$22)*10000)/BQ94</f>
        <v>0</v>
      </c>
      <c r="BS94" s="28">
        <f t="shared" si="26"/>
        <v>1</v>
      </c>
      <c r="BT94" s="27">
        <f t="shared" si="27"/>
        <v>0</v>
      </c>
      <c r="BU94" s="28">
        <f>IF('3.Diagnóstico_Oportunidades'!BR94=0, 0,SUM(BS94:BT94))</f>
        <v>0</v>
      </c>
      <c r="BW94" s="124" t="s">
        <v>1108</v>
      </c>
      <c r="BX94" s="28">
        <v>7</v>
      </c>
      <c r="BY94" s="28">
        <v>7</v>
      </c>
      <c r="BZ94" s="28">
        <v>7</v>
      </c>
      <c r="CA94" s="149">
        <f>'3.Diagnóstico_Oportunidades'!N115*Criterios!BX94</f>
        <v>0</v>
      </c>
      <c r="CB94" s="149">
        <f>'3.Diagnóstico_Oportunidades'!N115*Criterios!BY94</f>
        <v>0</v>
      </c>
      <c r="CC94" s="149">
        <f>'3.Diagnóstico_Oportunidades'!N115*Criterios!BZ94</f>
        <v>0</v>
      </c>
      <c r="CF94" s="8" t="s">
        <v>35</v>
      </c>
      <c r="CG94" s="120">
        <f>('3.Diagnóstico_Oportunidades'!$M$22)/(BD95/100)</f>
        <v>0</v>
      </c>
      <c r="CH94" s="28">
        <f t="shared" si="19"/>
        <v>1</v>
      </c>
      <c r="CI94" s="27">
        <f t="shared" si="20"/>
        <v>0</v>
      </c>
      <c r="CJ94" s="28">
        <f t="shared" si="21"/>
        <v>0</v>
      </c>
      <c r="CK94" s="28">
        <f>('3.Diagnóstico_Oportunidades'!$M$22*10000/BQ95)</f>
        <v>0</v>
      </c>
      <c r="CL94" s="28">
        <f t="shared" si="22"/>
        <v>1</v>
      </c>
      <c r="CM94" s="27">
        <f t="shared" si="23"/>
        <v>0</v>
      </c>
      <c r="CN94" s="28">
        <f t="shared" si="24"/>
        <v>0</v>
      </c>
      <c r="CO94" s="28">
        <v>14</v>
      </c>
      <c r="CP94" s="28">
        <v>14</v>
      </c>
      <c r="CQ94" s="28">
        <v>14</v>
      </c>
      <c r="CR94" s="27">
        <f>'3.Diagnóstico_Oportunidades'!N115*Criterios!CO94</f>
        <v>0</v>
      </c>
      <c r="CS94" s="27">
        <f>'3.Diagnóstico_Oportunidades'!N115*Criterios!CP94</f>
        <v>0</v>
      </c>
      <c r="CT94" s="27">
        <f>'3.Diagnóstico_Oportunidades'!N115*Criterios!CQ94</f>
        <v>0</v>
      </c>
      <c r="CW94" s="22">
        <v>1</v>
      </c>
      <c r="CX94" s="27">
        <v>2</v>
      </c>
      <c r="CY94" s="27">
        <v>2</v>
      </c>
      <c r="CZ94" s="22">
        <v>2</v>
      </c>
      <c r="DA94" s="22">
        <v>1</v>
      </c>
      <c r="DB94" s="22">
        <v>1</v>
      </c>
      <c r="DC94" s="27">
        <v>1</v>
      </c>
      <c r="DD94" s="22">
        <v>1</v>
      </c>
      <c r="DE94" s="22">
        <v>1</v>
      </c>
      <c r="DF94" s="24">
        <v>1</v>
      </c>
      <c r="DG94" s="27">
        <v>3</v>
      </c>
      <c r="DH94" s="22">
        <v>3</v>
      </c>
      <c r="DI94" s="22">
        <v>2</v>
      </c>
      <c r="DJ94" s="28">
        <f>('3.Diagnóstico_Oportunidades'!$N115*CW94)</f>
        <v>0</v>
      </c>
      <c r="DK94" s="28">
        <f>('3.Diagnóstico_Oportunidades'!$N115*CX94)</f>
        <v>0</v>
      </c>
      <c r="DL94" s="28">
        <f>('3.Diagnóstico_Oportunidades'!$N115*CY94)</f>
        <v>0</v>
      </c>
      <c r="DM94" s="28">
        <f>('3.Diagnóstico_Oportunidades'!$N115*DA94)</f>
        <v>0</v>
      </c>
      <c r="DN94" s="28">
        <f>('3.Diagnóstico_Oportunidades'!$N115*DC94)</f>
        <v>0</v>
      </c>
      <c r="DO94" s="28">
        <f>('3.Diagnóstico_Oportunidades'!$N115*DE94)</f>
        <v>0</v>
      </c>
      <c r="DP94" s="28">
        <f>('3.Diagnóstico_Oportunidades'!$N115*DF94)</f>
        <v>0</v>
      </c>
      <c r="DQ94" s="28">
        <f>('3.Diagnóstico_Oportunidades'!$N115*DG94)</f>
        <v>0</v>
      </c>
      <c r="DR94" s="28">
        <f>('3.Diagnóstico_Oportunidades'!$N115*DI94)</f>
        <v>0</v>
      </c>
      <c r="DS94" s="28">
        <f>('3.Diagnóstico_Oportunidades'!$N115*1)</f>
        <v>0</v>
      </c>
      <c r="DT94" s="28">
        <f>('3.Diagnóstico_Oportunidades'!$N115*2)</f>
        <v>0</v>
      </c>
      <c r="DU94" s="28">
        <f>('3.Diagnóstico_Oportunidades'!$N115*3)</f>
        <v>0</v>
      </c>
      <c r="DV94" s="28">
        <f>('3.Diagnóstico_Oportunidades'!$N115*DW94)</f>
        <v>0</v>
      </c>
      <c r="DW94" s="28">
        <f>('3.Diagnóstico_Oportunidades'!$N115*DX94)</f>
        <v>0</v>
      </c>
      <c r="DX94" s="28">
        <f>('3.Diagnóstico_Oportunidades'!$N115*DZ94)</f>
        <v>0</v>
      </c>
      <c r="DY94" s="28">
        <f>('3.Diagnóstico_Oportunidades'!$N115*DB94)</f>
        <v>0</v>
      </c>
      <c r="DZ94" s="28">
        <f>('3.Diagnóstico_Oportunidades'!$N115*DD94)</f>
        <v>0</v>
      </c>
      <c r="EA94" s="28">
        <f>('3.Diagnóstico_Oportunidades'!$N115*DE94)</f>
        <v>0</v>
      </c>
      <c r="EB94" s="28">
        <f>('3.Diagnóstico_Oportunidades'!$N115*DF94)</f>
        <v>0</v>
      </c>
      <c r="EC94" s="28">
        <f>('3.Diagnóstico_Oportunidades'!$N115*DH94)</f>
        <v>0</v>
      </c>
      <c r="ED94" s="28">
        <f>('3.Diagnóstico_Oportunidades'!$N115*DI94)</f>
        <v>0</v>
      </c>
      <c r="EE94" s="28">
        <f>('3.Diagnóstico_Oportunidades'!$N115*1)</f>
        <v>0</v>
      </c>
      <c r="EF94" s="28">
        <f>('3.Diagnóstico_Oportunidades'!$N115*2)</f>
        <v>0</v>
      </c>
      <c r="EG94" s="28">
        <f>('3.Diagnóstico_Oportunidades'!$N115*3)</f>
        <v>0</v>
      </c>
    </row>
    <row r="95" spans="1:137">
      <c r="A95" s="8" t="s">
        <v>35</v>
      </c>
      <c r="B95" s="98">
        <v>2</v>
      </c>
      <c r="C95" s="99">
        <v>3</v>
      </c>
      <c r="D95" s="98">
        <v>1</v>
      </c>
      <c r="E95" s="98">
        <v>2</v>
      </c>
      <c r="F95" s="98">
        <v>2</v>
      </c>
      <c r="G95" s="8" t="s">
        <v>35</v>
      </c>
      <c r="H95" s="27">
        <v>1</v>
      </c>
      <c r="I95" s="27">
        <v>2</v>
      </c>
      <c r="J95" s="27">
        <v>2</v>
      </c>
      <c r="K95" s="27">
        <v>2</v>
      </c>
      <c r="L95">
        <v>2</v>
      </c>
      <c r="M95" s="8" t="s">
        <v>35</v>
      </c>
      <c r="N95" s="27">
        <f t="shared" si="25"/>
        <v>2</v>
      </c>
      <c r="O95" s="27" t="s">
        <v>1065</v>
      </c>
      <c r="P95" s="140">
        <v>2</v>
      </c>
      <c r="Q95" s="27" t="s">
        <v>1065</v>
      </c>
      <c r="R95" s="8" t="s">
        <v>35</v>
      </c>
      <c r="S95">
        <v>2</v>
      </c>
      <c r="T95">
        <v>1</v>
      </c>
      <c r="U95">
        <v>2</v>
      </c>
      <c r="V95">
        <v>1</v>
      </c>
      <c r="W95">
        <v>2</v>
      </c>
      <c r="X95">
        <v>2</v>
      </c>
      <c r="Y95">
        <v>2</v>
      </c>
      <c r="Z95">
        <v>2</v>
      </c>
      <c r="AA95">
        <v>2</v>
      </c>
      <c r="AB95">
        <v>2</v>
      </c>
      <c r="AC95">
        <v>1</v>
      </c>
      <c r="AD95">
        <v>2</v>
      </c>
      <c r="AE95" s="8" t="s">
        <v>35</v>
      </c>
      <c r="AF95">
        <v>1</v>
      </c>
      <c r="AG95" s="21">
        <v>1</v>
      </c>
      <c r="AH95">
        <v>2</v>
      </c>
      <c r="AI95">
        <v>1</v>
      </c>
      <c r="AJ95">
        <v>3</v>
      </c>
      <c r="AK95">
        <v>2</v>
      </c>
      <c r="AL95">
        <v>2</v>
      </c>
      <c r="AM95" s="27">
        <v>1</v>
      </c>
      <c r="AN95">
        <v>1</v>
      </c>
      <c r="AO95" s="27" t="s">
        <v>1065</v>
      </c>
      <c r="AP95">
        <v>2</v>
      </c>
      <c r="AQ95">
        <v>2</v>
      </c>
      <c r="AR95">
        <v>2</v>
      </c>
      <c r="AS95" s="8" t="s">
        <v>35</v>
      </c>
      <c r="AT95" s="27" t="s">
        <v>1065</v>
      </c>
      <c r="AU95" s="27" t="s">
        <v>1065</v>
      </c>
      <c r="AV95" s="27" t="s">
        <v>1065</v>
      </c>
      <c r="AW95" s="27" t="s">
        <v>1065</v>
      </c>
      <c r="AX95" s="27" t="s">
        <v>1065</v>
      </c>
      <c r="AY95" s="27" t="s">
        <v>1065</v>
      </c>
      <c r="AZ95" s="27" t="s">
        <v>1065</v>
      </c>
      <c r="BA95" s="27" t="s">
        <v>1065</v>
      </c>
      <c r="BB95" s="27" t="s">
        <v>1065</v>
      </c>
      <c r="BC95" s="8" t="s">
        <v>35</v>
      </c>
      <c r="BD95" s="14">
        <v>24489</v>
      </c>
      <c r="BE95" s="14">
        <f>((SUM('3.Diagnóstico_Oportunidades'!$M$9:$N$11))*10000)/BD95</f>
        <v>0</v>
      </c>
      <c r="BF95" s="14"/>
      <c r="BQ95" s="28">
        <v>5531834.5999999996</v>
      </c>
      <c r="BR95" s="8">
        <f>(SUM('3.Diagnóstico_Oportunidades'!$M$21:$N$22)*10000)/BQ95</f>
        <v>0</v>
      </c>
      <c r="BS95" s="28">
        <f t="shared" si="26"/>
        <v>1</v>
      </c>
      <c r="BT95" s="27">
        <f t="shared" si="27"/>
        <v>0</v>
      </c>
      <c r="BU95" s="28">
        <f>IF('3.Diagnóstico_Oportunidades'!BR95=0, 0,SUM(BS95:BT95))</f>
        <v>0</v>
      </c>
      <c r="BW95" s="124" t="s">
        <v>249</v>
      </c>
      <c r="BX95" s="28">
        <v>5</v>
      </c>
      <c r="BY95" s="28">
        <v>6</v>
      </c>
      <c r="BZ95" s="28">
        <v>5</v>
      </c>
      <c r="CA95" s="149">
        <f>'3.Diagnóstico_Oportunidades'!N116*Criterios!BX95</f>
        <v>0</v>
      </c>
      <c r="CB95" s="149">
        <f>'3.Diagnóstico_Oportunidades'!N116*Criterios!BY95</f>
        <v>0</v>
      </c>
      <c r="CC95" s="149">
        <f>'3.Diagnóstico_Oportunidades'!N116*Criterios!BZ95</f>
        <v>0</v>
      </c>
      <c r="CF95" s="8" t="s">
        <v>36</v>
      </c>
      <c r="CG95" s="120">
        <f>('3.Diagnóstico_Oportunidades'!$M$22)/(BD96/100)</f>
        <v>0</v>
      </c>
      <c r="CH95" s="28">
        <f t="shared" si="19"/>
        <v>1</v>
      </c>
      <c r="CI95" s="27">
        <f t="shared" si="20"/>
        <v>0</v>
      </c>
      <c r="CJ95" s="28">
        <f t="shared" si="21"/>
        <v>0</v>
      </c>
      <c r="CK95" s="28">
        <f>('3.Diagnóstico_Oportunidades'!$M$22*10000/BQ96)</f>
        <v>0</v>
      </c>
      <c r="CL95" s="28">
        <f t="shared" si="22"/>
        <v>1</v>
      </c>
      <c r="CM95" s="27">
        <f t="shared" si="23"/>
        <v>0</v>
      </c>
      <c r="CN95" s="28">
        <f t="shared" si="24"/>
        <v>0</v>
      </c>
      <c r="CO95" s="28">
        <v>13</v>
      </c>
      <c r="CP95" s="28">
        <v>12</v>
      </c>
      <c r="CQ95" s="28">
        <v>13</v>
      </c>
      <c r="CR95" s="27">
        <f>'3.Diagnóstico_Oportunidades'!N116*Criterios!CO95</f>
        <v>0</v>
      </c>
      <c r="CS95" s="27">
        <f>'3.Diagnóstico_Oportunidades'!N116*Criterios!CP95</f>
        <v>0</v>
      </c>
      <c r="CT95" s="27">
        <f>'3.Diagnóstico_Oportunidades'!N116*Criterios!CQ95</f>
        <v>0</v>
      </c>
      <c r="CW95" s="22">
        <v>1</v>
      </c>
      <c r="CX95" s="22">
        <v>2</v>
      </c>
      <c r="CY95" s="27">
        <v>1</v>
      </c>
      <c r="CZ95" s="22">
        <v>1</v>
      </c>
      <c r="DA95" s="27">
        <v>2</v>
      </c>
      <c r="DB95" s="22">
        <v>1</v>
      </c>
      <c r="DC95" s="27">
        <v>2</v>
      </c>
      <c r="DD95" s="22">
        <v>1</v>
      </c>
      <c r="DE95" s="22">
        <v>1</v>
      </c>
      <c r="DF95" s="24">
        <v>1</v>
      </c>
      <c r="DG95" s="27">
        <v>1</v>
      </c>
      <c r="DH95" s="22">
        <v>2</v>
      </c>
      <c r="DI95" s="22">
        <v>2</v>
      </c>
      <c r="DJ95" s="28">
        <f>('3.Diagnóstico_Oportunidades'!$N116*CW95)</f>
        <v>0</v>
      </c>
      <c r="DK95" s="28">
        <f>('3.Diagnóstico_Oportunidades'!$N116*CX95)</f>
        <v>0</v>
      </c>
      <c r="DL95" s="28">
        <f>('3.Diagnóstico_Oportunidades'!$N116*CY95)</f>
        <v>0</v>
      </c>
      <c r="DM95" s="28">
        <f>('3.Diagnóstico_Oportunidades'!$N116*DA95)</f>
        <v>0</v>
      </c>
      <c r="DN95" s="28">
        <f>('3.Diagnóstico_Oportunidades'!$N116*DC95)</f>
        <v>0</v>
      </c>
      <c r="DO95" s="28">
        <f>('3.Diagnóstico_Oportunidades'!$N116*DE95)</f>
        <v>0</v>
      </c>
      <c r="DP95" s="28">
        <f>('3.Diagnóstico_Oportunidades'!$N116*DF95)</f>
        <v>0</v>
      </c>
      <c r="DQ95" s="28">
        <f>('3.Diagnóstico_Oportunidades'!$N116*DG95)</f>
        <v>0</v>
      </c>
      <c r="DR95" s="28">
        <f>('3.Diagnóstico_Oportunidades'!$N116*DI95)</f>
        <v>0</v>
      </c>
      <c r="DS95" s="28">
        <f>('3.Diagnóstico_Oportunidades'!$N116*1)</f>
        <v>0</v>
      </c>
      <c r="DT95" s="28">
        <f>('3.Diagnóstico_Oportunidades'!$N116*2)</f>
        <v>0</v>
      </c>
      <c r="DU95" s="28">
        <f>('3.Diagnóstico_Oportunidades'!$N116*3)</f>
        <v>0</v>
      </c>
      <c r="DV95" s="28">
        <f>('3.Diagnóstico_Oportunidades'!$N116*DW95)</f>
        <v>0</v>
      </c>
      <c r="DW95" s="28">
        <f>('3.Diagnóstico_Oportunidades'!$N116*DX95)</f>
        <v>0</v>
      </c>
      <c r="DX95" s="28">
        <f>('3.Diagnóstico_Oportunidades'!$N116*DZ95)</f>
        <v>0</v>
      </c>
      <c r="DY95" s="28">
        <f>('3.Diagnóstico_Oportunidades'!$N116*DB95)</f>
        <v>0</v>
      </c>
      <c r="DZ95" s="28">
        <f>('3.Diagnóstico_Oportunidades'!$N116*DD95)</f>
        <v>0</v>
      </c>
      <c r="EA95" s="28">
        <f>('3.Diagnóstico_Oportunidades'!$N116*DE95)</f>
        <v>0</v>
      </c>
      <c r="EB95" s="28">
        <f>('3.Diagnóstico_Oportunidades'!$N116*DF95)</f>
        <v>0</v>
      </c>
      <c r="EC95" s="28">
        <f>('3.Diagnóstico_Oportunidades'!$N116*DH95)</f>
        <v>0</v>
      </c>
      <c r="ED95" s="28">
        <f>('3.Diagnóstico_Oportunidades'!$N116*DI95)</f>
        <v>0</v>
      </c>
      <c r="EE95" s="28">
        <f>('3.Diagnóstico_Oportunidades'!$N116*1)</f>
        <v>0</v>
      </c>
      <c r="EF95" s="28">
        <f>('3.Diagnóstico_Oportunidades'!$N116*2)</f>
        <v>0</v>
      </c>
      <c r="EG95" s="28">
        <f>('3.Diagnóstico_Oportunidades'!$N116*3)</f>
        <v>0</v>
      </c>
    </row>
    <row r="96" spans="1:137">
      <c r="A96" s="8" t="s">
        <v>36</v>
      </c>
      <c r="B96" s="98">
        <v>1</v>
      </c>
      <c r="C96" s="99">
        <v>3</v>
      </c>
      <c r="D96" s="98">
        <v>2</v>
      </c>
      <c r="E96" s="98">
        <v>3</v>
      </c>
      <c r="F96" s="98">
        <v>2</v>
      </c>
      <c r="G96" s="8" t="s">
        <v>36</v>
      </c>
      <c r="H96" s="27">
        <v>1</v>
      </c>
      <c r="I96" s="27">
        <v>1</v>
      </c>
      <c r="J96" s="27">
        <v>1</v>
      </c>
      <c r="K96" s="27">
        <v>1</v>
      </c>
      <c r="L96">
        <v>1</v>
      </c>
      <c r="M96" s="8" t="s">
        <v>36</v>
      </c>
      <c r="N96" s="27">
        <f t="shared" si="25"/>
        <v>1</v>
      </c>
      <c r="O96" s="27" t="s">
        <v>1065</v>
      </c>
      <c r="P96" s="140">
        <v>1</v>
      </c>
      <c r="Q96" s="27" t="s">
        <v>1065</v>
      </c>
      <c r="R96" s="8" t="s">
        <v>36</v>
      </c>
      <c r="S96">
        <v>1</v>
      </c>
      <c r="T96">
        <v>1</v>
      </c>
      <c r="U96">
        <v>1</v>
      </c>
      <c r="V96">
        <v>1</v>
      </c>
      <c r="W96">
        <v>1</v>
      </c>
      <c r="X96">
        <v>1</v>
      </c>
      <c r="Y96">
        <v>1</v>
      </c>
      <c r="Z96">
        <v>1</v>
      </c>
      <c r="AA96">
        <v>1</v>
      </c>
      <c r="AB96">
        <v>1</v>
      </c>
      <c r="AC96">
        <v>1</v>
      </c>
      <c r="AD96">
        <v>1</v>
      </c>
      <c r="AE96" s="8" t="s">
        <v>36</v>
      </c>
      <c r="AF96">
        <v>1</v>
      </c>
      <c r="AG96" s="21">
        <v>2</v>
      </c>
      <c r="AH96">
        <v>1</v>
      </c>
      <c r="AI96">
        <v>2</v>
      </c>
      <c r="AJ96">
        <v>3</v>
      </c>
      <c r="AK96">
        <v>3</v>
      </c>
      <c r="AL96">
        <v>3</v>
      </c>
      <c r="AM96" s="27">
        <v>1</v>
      </c>
      <c r="AN96">
        <v>2</v>
      </c>
      <c r="AO96" s="27" t="s">
        <v>1065</v>
      </c>
      <c r="AP96">
        <v>3</v>
      </c>
      <c r="AQ96">
        <v>3</v>
      </c>
      <c r="AR96">
        <v>2</v>
      </c>
      <c r="AS96" s="8" t="s">
        <v>36</v>
      </c>
      <c r="AT96" s="27" t="s">
        <v>1065</v>
      </c>
      <c r="AU96" s="27" t="s">
        <v>1065</v>
      </c>
      <c r="AV96" s="27" t="s">
        <v>1065</v>
      </c>
      <c r="AW96" s="27" t="s">
        <v>1065</v>
      </c>
      <c r="AX96" s="27" t="s">
        <v>1065</v>
      </c>
      <c r="AY96" s="27" t="s">
        <v>1065</v>
      </c>
      <c r="AZ96" s="27" t="s">
        <v>1065</v>
      </c>
      <c r="BA96" s="27" t="s">
        <v>1065</v>
      </c>
      <c r="BB96" s="27" t="s">
        <v>1065</v>
      </c>
      <c r="BC96" s="8" t="s">
        <v>36</v>
      </c>
      <c r="BD96" s="14">
        <v>263</v>
      </c>
      <c r="BE96" s="14">
        <f>((SUM('3.Diagnóstico_Oportunidades'!$M$9:$N$11))*10000)/BD96</f>
        <v>0</v>
      </c>
      <c r="BF96" s="14"/>
      <c r="BQ96" s="28">
        <v>282930.03000000003</v>
      </c>
      <c r="BR96" s="8">
        <f>(SUM('3.Diagnóstico_Oportunidades'!$M$21:$N$22)*10000)/BQ96</f>
        <v>0</v>
      </c>
      <c r="BS96" s="28">
        <f t="shared" si="26"/>
        <v>1</v>
      </c>
      <c r="BT96" s="27">
        <f t="shared" si="27"/>
        <v>0</v>
      </c>
      <c r="BU96" s="28">
        <f>IF('3.Diagnóstico_Oportunidades'!BR96=0, 0,SUM(BS96:BT96))</f>
        <v>0</v>
      </c>
      <c r="BW96" s="125" t="s">
        <v>1128</v>
      </c>
      <c r="BX96" s="28">
        <v>7</v>
      </c>
      <c r="BY96" s="28">
        <v>7</v>
      </c>
      <c r="BZ96" s="28">
        <v>7</v>
      </c>
      <c r="CA96" s="149">
        <f>'3.Diagnóstico_Oportunidades'!N117*Criterios!BX96</f>
        <v>0</v>
      </c>
      <c r="CB96" s="149">
        <f>'3.Diagnóstico_Oportunidades'!N117*Criterios!BY96</f>
        <v>0</v>
      </c>
      <c r="CC96" s="149">
        <f>'3.Diagnóstico_Oportunidades'!N117*Criterios!BZ96</f>
        <v>0</v>
      </c>
      <c r="CF96" s="8" t="s">
        <v>37</v>
      </c>
      <c r="CG96" s="120">
        <f>('3.Diagnóstico_Oportunidades'!$M$22)/(BD97/100)</f>
        <v>0</v>
      </c>
      <c r="CH96" s="28">
        <f t="shared" si="19"/>
        <v>1</v>
      </c>
      <c r="CI96" s="27">
        <f t="shared" si="20"/>
        <v>0</v>
      </c>
      <c r="CJ96" s="28">
        <f t="shared" si="21"/>
        <v>0</v>
      </c>
      <c r="CK96" s="28">
        <f>('3.Diagnóstico_Oportunidades'!$M$22*10000/BQ97)</f>
        <v>0</v>
      </c>
      <c r="CL96" s="28">
        <f t="shared" si="22"/>
        <v>1</v>
      </c>
      <c r="CM96" s="27">
        <f t="shared" si="23"/>
        <v>0</v>
      </c>
      <c r="CN96" s="28">
        <f t="shared" si="24"/>
        <v>0</v>
      </c>
      <c r="CO96" s="28">
        <v>17</v>
      </c>
      <c r="CP96" s="28">
        <v>19</v>
      </c>
      <c r="CQ96" s="28">
        <v>17</v>
      </c>
      <c r="CR96" s="27">
        <f>'3.Diagnóstico_Oportunidades'!N117*Criterios!CO96</f>
        <v>0</v>
      </c>
      <c r="CS96" s="27">
        <f>'3.Diagnóstico_Oportunidades'!N117*Criterios!CP96</f>
        <v>0</v>
      </c>
      <c r="CT96" s="27">
        <f>'3.Diagnóstico_Oportunidades'!N117*Criterios!CQ96</f>
        <v>0</v>
      </c>
      <c r="CW96" s="22">
        <v>1</v>
      </c>
      <c r="CX96" s="24">
        <v>1</v>
      </c>
      <c r="CY96" s="27">
        <v>2</v>
      </c>
      <c r="CZ96" s="22">
        <v>2</v>
      </c>
      <c r="DA96" s="27">
        <v>2</v>
      </c>
      <c r="DB96" s="22">
        <v>3</v>
      </c>
      <c r="DC96" s="27">
        <v>2</v>
      </c>
      <c r="DD96" s="22">
        <v>3</v>
      </c>
      <c r="DE96" s="22">
        <v>2</v>
      </c>
      <c r="DF96" s="24">
        <v>1</v>
      </c>
      <c r="DG96" s="27">
        <v>3</v>
      </c>
      <c r="DH96" s="22">
        <v>3</v>
      </c>
      <c r="DI96" s="22">
        <v>3</v>
      </c>
      <c r="DJ96" s="28">
        <f>('3.Diagnóstico_Oportunidades'!$N117*CW96)</f>
        <v>0</v>
      </c>
      <c r="DK96" s="28">
        <f>('3.Diagnóstico_Oportunidades'!$N117*CX96)</f>
        <v>0</v>
      </c>
      <c r="DL96" s="28">
        <f>('3.Diagnóstico_Oportunidades'!$N117*CY96)</f>
        <v>0</v>
      </c>
      <c r="DM96" s="28">
        <f>('3.Diagnóstico_Oportunidades'!$N117*DA96)</f>
        <v>0</v>
      </c>
      <c r="DN96" s="28">
        <f>('3.Diagnóstico_Oportunidades'!$N117*DC96)</f>
        <v>0</v>
      </c>
      <c r="DO96" s="28">
        <f>('3.Diagnóstico_Oportunidades'!$N117*DE96)</f>
        <v>0</v>
      </c>
      <c r="DP96" s="28">
        <f>('3.Diagnóstico_Oportunidades'!$N117*DF96)</f>
        <v>0</v>
      </c>
      <c r="DQ96" s="28">
        <f>('3.Diagnóstico_Oportunidades'!$N117*DG96)</f>
        <v>0</v>
      </c>
      <c r="DR96" s="28">
        <f>('3.Diagnóstico_Oportunidades'!$N117*DI96)</f>
        <v>0</v>
      </c>
      <c r="DS96" s="28">
        <f>('3.Diagnóstico_Oportunidades'!$N117*1)</f>
        <v>0</v>
      </c>
      <c r="DT96" s="28">
        <f>('3.Diagnóstico_Oportunidades'!$N117*2)</f>
        <v>0</v>
      </c>
      <c r="DU96" s="28">
        <f>('3.Diagnóstico_Oportunidades'!$N117*3)</f>
        <v>0</v>
      </c>
      <c r="DV96" s="28">
        <f>('3.Diagnóstico_Oportunidades'!$N117*DW96)</f>
        <v>0</v>
      </c>
      <c r="DW96" s="28">
        <f>('3.Diagnóstico_Oportunidades'!$N117*DX96)</f>
        <v>0</v>
      </c>
      <c r="DX96" s="28">
        <f>('3.Diagnóstico_Oportunidades'!$N117*DZ96)</f>
        <v>0</v>
      </c>
      <c r="DY96" s="28">
        <f>('3.Diagnóstico_Oportunidades'!$N117*DB96)</f>
        <v>0</v>
      </c>
      <c r="DZ96" s="28">
        <f>('3.Diagnóstico_Oportunidades'!$N117*DD96)</f>
        <v>0</v>
      </c>
      <c r="EA96" s="28">
        <f>('3.Diagnóstico_Oportunidades'!$N117*DE96)</f>
        <v>0</v>
      </c>
      <c r="EB96" s="28">
        <f>('3.Diagnóstico_Oportunidades'!$N117*DF96)</f>
        <v>0</v>
      </c>
      <c r="EC96" s="28">
        <f>('3.Diagnóstico_Oportunidades'!$N117*DH96)</f>
        <v>0</v>
      </c>
      <c r="ED96" s="28">
        <f>('3.Diagnóstico_Oportunidades'!$N117*DI96)</f>
        <v>0</v>
      </c>
      <c r="EE96" s="28">
        <f>('3.Diagnóstico_Oportunidades'!$N117*1)</f>
        <v>0</v>
      </c>
      <c r="EF96" s="28">
        <f>('3.Diagnóstico_Oportunidades'!$N117*2)</f>
        <v>0</v>
      </c>
      <c r="EG96" s="28">
        <f>('3.Diagnóstico_Oportunidades'!$N117*3)</f>
        <v>0</v>
      </c>
    </row>
    <row r="97" spans="1:137">
      <c r="A97" s="8" t="s">
        <v>37</v>
      </c>
      <c r="B97" s="98">
        <v>1</v>
      </c>
      <c r="C97" s="99">
        <v>3</v>
      </c>
      <c r="D97" s="98">
        <v>1</v>
      </c>
      <c r="E97" s="98">
        <v>2</v>
      </c>
      <c r="F97" s="98">
        <v>1</v>
      </c>
      <c r="G97" s="8" t="s">
        <v>37</v>
      </c>
      <c r="H97" s="27">
        <v>2</v>
      </c>
      <c r="I97" s="27">
        <v>1</v>
      </c>
      <c r="J97" s="27">
        <v>2</v>
      </c>
      <c r="K97" s="27">
        <v>1</v>
      </c>
      <c r="L97">
        <v>2</v>
      </c>
      <c r="M97" s="8" t="s">
        <v>37</v>
      </c>
      <c r="N97" s="27">
        <f t="shared" si="25"/>
        <v>2</v>
      </c>
      <c r="O97" s="27" t="s">
        <v>1065</v>
      </c>
      <c r="P97" s="140">
        <v>1</v>
      </c>
      <c r="Q97" s="27" t="s">
        <v>1065</v>
      </c>
      <c r="R97" s="8" t="s">
        <v>37</v>
      </c>
      <c r="S97">
        <v>2</v>
      </c>
      <c r="T97">
        <v>2</v>
      </c>
      <c r="U97">
        <v>2</v>
      </c>
      <c r="V97">
        <v>2</v>
      </c>
      <c r="W97">
        <v>2</v>
      </c>
      <c r="X97">
        <v>2</v>
      </c>
      <c r="Y97">
        <v>2</v>
      </c>
      <c r="Z97">
        <v>2</v>
      </c>
      <c r="AA97">
        <v>2</v>
      </c>
      <c r="AB97">
        <v>2</v>
      </c>
      <c r="AC97">
        <v>2</v>
      </c>
      <c r="AD97">
        <v>2</v>
      </c>
      <c r="AE97" s="8" t="s">
        <v>37</v>
      </c>
      <c r="AF97">
        <v>1</v>
      </c>
      <c r="AG97" s="21">
        <v>2</v>
      </c>
      <c r="AH97">
        <v>1</v>
      </c>
      <c r="AI97">
        <v>2</v>
      </c>
      <c r="AJ97">
        <v>3</v>
      </c>
      <c r="AK97">
        <v>3</v>
      </c>
      <c r="AL97">
        <v>3</v>
      </c>
      <c r="AM97" s="27">
        <v>2</v>
      </c>
      <c r="AN97">
        <v>1</v>
      </c>
      <c r="AO97" s="27" t="s">
        <v>1065</v>
      </c>
      <c r="AP97">
        <v>3</v>
      </c>
      <c r="AQ97">
        <v>2</v>
      </c>
      <c r="AR97">
        <v>1</v>
      </c>
      <c r="AS97" s="8" t="s">
        <v>37</v>
      </c>
      <c r="AT97" s="27" t="s">
        <v>1065</v>
      </c>
      <c r="AU97" s="27" t="s">
        <v>1065</v>
      </c>
      <c r="AV97" s="27" t="s">
        <v>1065</v>
      </c>
      <c r="AW97" s="27" t="s">
        <v>1065</v>
      </c>
      <c r="AX97" s="27" t="s">
        <v>1065</v>
      </c>
      <c r="AY97" s="27" t="s">
        <v>1065</v>
      </c>
      <c r="AZ97" s="27" t="s">
        <v>1065</v>
      </c>
      <c r="BA97" s="27" t="s">
        <v>1065</v>
      </c>
      <c r="BB97" s="27" t="s">
        <v>1065</v>
      </c>
      <c r="BC97" s="8" t="s">
        <v>37</v>
      </c>
      <c r="BD97" s="14">
        <v>15791</v>
      </c>
      <c r="BE97" s="14">
        <f>((SUM('3.Diagnóstico_Oportunidades'!$M$9:$N$11))*10000)/BD97</f>
        <v>0</v>
      </c>
      <c r="BF97" s="14"/>
      <c r="BQ97" s="28">
        <v>1112587.02</v>
      </c>
      <c r="BR97" s="8">
        <f>(SUM('3.Diagnóstico_Oportunidades'!$M$21:$N$22)*10000)/BQ97</f>
        <v>0</v>
      </c>
      <c r="BS97" s="28">
        <f t="shared" si="26"/>
        <v>1</v>
      </c>
      <c r="BT97" s="27">
        <f t="shared" si="27"/>
        <v>0</v>
      </c>
      <c r="BU97" s="28">
        <f>IF('3.Diagnóstico_Oportunidades'!BR97=0, 0,SUM(BS97:BT97))</f>
        <v>0</v>
      </c>
      <c r="BW97" s="124" t="s">
        <v>546</v>
      </c>
      <c r="BX97" s="28">
        <v>7</v>
      </c>
      <c r="BY97" s="28">
        <v>7</v>
      </c>
      <c r="BZ97" s="28">
        <v>7</v>
      </c>
      <c r="CA97" s="149">
        <f>'3.Diagnóstico_Oportunidades'!N118*Criterios!BX97</f>
        <v>0</v>
      </c>
      <c r="CB97" s="149">
        <f>'3.Diagnóstico_Oportunidades'!N118*Criterios!BY97</f>
        <v>0</v>
      </c>
      <c r="CC97" s="149">
        <f>'3.Diagnóstico_Oportunidades'!N118*Criterios!BZ97</f>
        <v>0</v>
      </c>
      <c r="CF97" s="8" t="s">
        <v>142</v>
      </c>
      <c r="CG97" s="120">
        <f>('3.Diagnóstico_Oportunidades'!$M$22)/(BD98/100)</f>
        <v>0</v>
      </c>
      <c r="CH97" s="28">
        <f t="shared" si="19"/>
        <v>1</v>
      </c>
      <c r="CI97" s="27">
        <f t="shared" si="20"/>
        <v>0</v>
      </c>
      <c r="CJ97" s="28">
        <f t="shared" si="21"/>
        <v>0</v>
      </c>
      <c r="CK97" s="28">
        <f>('3.Diagnóstico_Oportunidades'!$M$22*10000/BQ98)</f>
        <v>0</v>
      </c>
      <c r="CL97" s="28">
        <f t="shared" si="22"/>
        <v>1</v>
      </c>
      <c r="CM97" s="27">
        <f t="shared" si="23"/>
        <v>0</v>
      </c>
      <c r="CN97" s="28">
        <f t="shared" si="24"/>
        <v>0</v>
      </c>
      <c r="CO97" s="28">
        <v>17</v>
      </c>
      <c r="CP97" s="28">
        <v>19</v>
      </c>
      <c r="CQ97" s="28">
        <v>17</v>
      </c>
      <c r="CR97" s="27">
        <f>'3.Diagnóstico_Oportunidades'!N118*Criterios!CO97</f>
        <v>0</v>
      </c>
      <c r="CS97" s="27">
        <f>'3.Diagnóstico_Oportunidades'!N118*Criterios!CP97</f>
        <v>0</v>
      </c>
      <c r="CT97" s="27">
        <f>'3.Diagnóstico_Oportunidades'!N118*Criterios!CQ97</f>
        <v>0</v>
      </c>
      <c r="CW97" s="22">
        <v>1</v>
      </c>
      <c r="CX97" s="24">
        <v>1</v>
      </c>
      <c r="CY97" s="27">
        <v>2</v>
      </c>
      <c r="CZ97" s="22">
        <v>2</v>
      </c>
      <c r="DA97" s="27">
        <v>2</v>
      </c>
      <c r="DB97" s="22">
        <v>3</v>
      </c>
      <c r="DC97" s="27">
        <v>2</v>
      </c>
      <c r="DD97" s="22">
        <v>3</v>
      </c>
      <c r="DE97" s="22">
        <v>2</v>
      </c>
      <c r="DF97" s="24">
        <v>1</v>
      </c>
      <c r="DG97" s="27">
        <v>3</v>
      </c>
      <c r="DH97" s="22">
        <v>3</v>
      </c>
      <c r="DI97" s="22">
        <v>3</v>
      </c>
      <c r="DJ97" s="28">
        <f>('3.Diagnóstico_Oportunidades'!$N118*CW97)</f>
        <v>0</v>
      </c>
      <c r="DK97" s="28">
        <f>('3.Diagnóstico_Oportunidades'!$N118*CX97)</f>
        <v>0</v>
      </c>
      <c r="DL97" s="28">
        <f>('3.Diagnóstico_Oportunidades'!$N118*CY97)</f>
        <v>0</v>
      </c>
      <c r="DM97" s="28">
        <f>('3.Diagnóstico_Oportunidades'!$N118*DA97)</f>
        <v>0</v>
      </c>
      <c r="DN97" s="28">
        <f>('3.Diagnóstico_Oportunidades'!$N118*DC97)</f>
        <v>0</v>
      </c>
      <c r="DO97" s="28">
        <f>('3.Diagnóstico_Oportunidades'!$N118*DE97)</f>
        <v>0</v>
      </c>
      <c r="DP97" s="28">
        <f>('3.Diagnóstico_Oportunidades'!$N118*DF97)</f>
        <v>0</v>
      </c>
      <c r="DQ97" s="28">
        <f>('3.Diagnóstico_Oportunidades'!$N118*DG97)</f>
        <v>0</v>
      </c>
      <c r="DR97" s="28">
        <f>('3.Diagnóstico_Oportunidades'!$N118*DI97)</f>
        <v>0</v>
      </c>
      <c r="DS97" s="28">
        <f>('3.Diagnóstico_Oportunidades'!$N118*1)</f>
        <v>0</v>
      </c>
      <c r="DT97" s="28">
        <f>('3.Diagnóstico_Oportunidades'!$N118*2)</f>
        <v>0</v>
      </c>
      <c r="DU97" s="28">
        <f>('3.Diagnóstico_Oportunidades'!$N118*3)</f>
        <v>0</v>
      </c>
      <c r="DV97" s="28">
        <f>('3.Diagnóstico_Oportunidades'!$N118*DW97)</f>
        <v>0</v>
      </c>
      <c r="DW97" s="28">
        <f>('3.Diagnóstico_Oportunidades'!$N118*DX97)</f>
        <v>0</v>
      </c>
      <c r="DX97" s="28">
        <f>('3.Diagnóstico_Oportunidades'!$N118*DZ97)</f>
        <v>0</v>
      </c>
      <c r="DY97" s="28">
        <f>('3.Diagnóstico_Oportunidades'!$N118*DB97)</f>
        <v>0</v>
      </c>
      <c r="DZ97" s="28">
        <f>('3.Diagnóstico_Oportunidades'!$N118*DD97)</f>
        <v>0</v>
      </c>
      <c r="EA97" s="28">
        <f>('3.Diagnóstico_Oportunidades'!$N118*DE97)</f>
        <v>0</v>
      </c>
      <c r="EB97" s="28">
        <f>('3.Diagnóstico_Oportunidades'!$N118*DF97)</f>
        <v>0</v>
      </c>
      <c r="EC97" s="28">
        <f>('3.Diagnóstico_Oportunidades'!$N118*DH97)</f>
        <v>0</v>
      </c>
      <c r="ED97" s="28">
        <f>('3.Diagnóstico_Oportunidades'!$N118*DI97)</f>
        <v>0</v>
      </c>
      <c r="EE97" s="28">
        <f>('3.Diagnóstico_Oportunidades'!$N118*1)</f>
        <v>0</v>
      </c>
      <c r="EF97" s="28">
        <f>('3.Diagnóstico_Oportunidades'!$N118*2)</f>
        <v>0</v>
      </c>
      <c r="EG97" s="28">
        <f>('3.Diagnóstico_Oportunidades'!$N118*3)</f>
        <v>0</v>
      </c>
    </row>
    <row r="98" spans="1:137">
      <c r="A98" s="8" t="s">
        <v>142</v>
      </c>
      <c r="B98" s="98">
        <v>2</v>
      </c>
      <c r="C98" s="99">
        <v>3</v>
      </c>
      <c r="D98" s="98">
        <v>3</v>
      </c>
      <c r="E98" s="98">
        <v>3</v>
      </c>
      <c r="F98" s="98">
        <v>3</v>
      </c>
      <c r="G98" s="8" t="s">
        <v>142</v>
      </c>
      <c r="H98" s="27">
        <v>2</v>
      </c>
      <c r="I98" s="27">
        <v>1</v>
      </c>
      <c r="J98" s="27">
        <v>2</v>
      </c>
      <c r="K98" s="27">
        <v>2</v>
      </c>
      <c r="L98">
        <v>3</v>
      </c>
      <c r="M98" s="8" t="s">
        <v>142</v>
      </c>
      <c r="N98" s="27">
        <f t="shared" si="25"/>
        <v>3</v>
      </c>
      <c r="O98" s="27" t="s">
        <v>1065</v>
      </c>
      <c r="P98" s="140">
        <v>2</v>
      </c>
      <c r="Q98" s="27" t="s">
        <v>1065</v>
      </c>
      <c r="R98" s="8" t="s">
        <v>142</v>
      </c>
      <c r="S98">
        <v>2</v>
      </c>
      <c r="T98">
        <v>2</v>
      </c>
      <c r="U98">
        <v>2</v>
      </c>
      <c r="V98">
        <v>2</v>
      </c>
      <c r="W98">
        <v>3</v>
      </c>
      <c r="X98">
        <v>2</v>
      </c>
      <c r="Y98">
        <v>3</v>
      </c>
      <c r="Z98">
        <v>3</v>
      </c>
      <c r="AA98">
        <v>3</v>
      </c>
      <c r="AB98">
        <v>3</v>
      </c>
      <c r="AC98">
        <v>2</v>
      </c>
      <c r="AD98">
        <v>3</v>
      </c>
      <c r="AE98" s="8" t="s">
        <v>142</v>
      </c>
      <c r="AF98">
        <v>1</v>
      </c>
      <c r="AG98" s="21">
        <v>2</v>
      </c>
      <c r="AH98">
        <v>3</v>
      </c>
      <c r="AI98">
        <v>3</v>
      </c>
      <c r="AJ98">
        <v>2</v>
      </c>
      <c r="AK98">
        <v>3</v>
      </c>
      <c r="AL98">
        <v>3</v>
      </c>
      <c r="AM98" s="27">
        <v>3</v>
      </c>
      <c r="AN98">
        <v>2</v>
      </c>
      <c r="AO98">
        <v>3</v>
      </c>
      <c r="AP98">
        <v>3</v>
      </c>
      <c r="AQ98">
        <v>2</v>
      </c>
      <c r="AR98">
        <v>3</v>
      </c>
      <c r="AS98" s="8" t="s">
        <v>142</v>
      </c>
      <c r="AT98" s="27" t="s">
        <v>1065</v>
      </c>
      <c r="AU98" s="27" t="s">
        <v>1065</v>
      </c>
      <c r="AV98" s="27" t="s">
        <v>1065</v>
      </c>
      <c r="AW98" s="27" t="s">
        <v>1065</v>
      </c>
      <c r="AX98" s="27" t="s">
        <v>1065</v>
      </c>
      <c r="AY98" s="27" t="s">
        <v>1065</v>
      </c>
      <c r="AZ98" s="27" t="s">
        <v>1065</v>
      </c>
      <c r="BA98" s="27" t="s">
        <v>1065</v>
      </c>
      <c r="BB98" s="27" t="s">
        <v>1065</v>
      </c>
      <c r="BC98" s="8" t="s">
        <v>142</v>
      </c>
      <c r="BD98" s="14">
        <v>39219</v>
      </c>
      <c r="BE98" s="14">
        <f>((SUM('3.Diagnóstico_Oportunidades'!$M$9:$N$11))*10000)/BD98</f>
        <v>0</v>
      </c>
      <c r="BF98" s="14"/>
      <c r="BQ98" s="28">
        <v>3827368.46</v>
      </c>
      <c r="BR98" s="8">
        <f>(SUM('3.Diagnóstico_Oportunidades'!$M$21:$N$22)*10000)/BQ98</f>
        <v>0</v>
      </c>
      <c r="BS98" s="28">
        <f t="shared" si="26"/>
        <v>1</v>
      </c>
      <c r="BT98" s="27">
        <f t="shared" si="27"/>
        <v>0</v>
      </c>
      <c r="BU98" s="28">
        <f>IF('3.Diagnóstico_Oportunidades'!BR98=0, 0,SUM(BS98:BT98))</f>
        <v>0</v>
      </c>
      <c r="BW98" s="125" t="s">
        <v>1133</v>
      </c>
      <c r="BX98" s="28">
        <v>8</v>
      </c>
      <c r="BY98" s="28">
        <v>8</v>
      </c>
      <c r="BZ98" s="28">
        <v>8</v>
      </c>
      <c r="CA98" s="149">
        <f>'3.Diagnóstico_Oportunidades'!N119*Criterios!BX98</f>
        <v>0</v>
      </c>
      <c r="CB98" s="149">
        <f>'3.Diagnóstico_Oportunidades'!N119*Criterios!BY98</f>
        <v>0</v>
      </c>
      <c r="CC98" s="149">
        <f>'3.Diagnóstico_Oportunidades'!N119*Criterios!BZ98</f>
        <v>0</v>
      </c>
      <c r="CF98" s="8" t="s">
        <v>143</v>
      </c>
      <c r="CG98" s="120">
        <f>('3.Diagnóstico_Oportunidades'!$M$22)/(BD99/100)</f>
        <v>0</v>
      </c>
      <c r="CH98" s="28">
        <f t="shared" si="19"/>
        <v>1</v>
      </c>
      <c r="CI98" s="27">
        <f t="shared" si="20"/>
        <v>0</v>
      </c>
      <c r="CJ98" s="28">
        <f t="shared" si="21"/>
        <v>0</v>
      </c>
      <c r="CK98" s="28">
        <f>('3.Diagnóstico_Oportunidades'!$M$22*10000/BQ99)</f>
        <v>0</v>
      </c>
      <c r="CL98" s="28">
        <f t="shared" si="22"/>
        <v>1</v>
      </c>
      <c r="CM98" s="27">
        <f t="shared" si="23"/>
        <v>0</v>
      </c>
      <c r="CN98" s="28">
        <f t="shared" si="24"/>
        <v>0</v>
      </c>
      <c r="CO98" s="28">
        <v>15</v>
      </c>
      <c r="CP98" s="28">
        <v>14</v>
      </c>
      <c r="CQ98" s="28">
        <v>15</v>
      </c>
      <c r="CR98" s="27">
        <f>'3.Diagnóstico_Oportunidades'!N119*Criterios!CO98</f>
        <v>0</v>
      </c>
      <c r="CS98" s="27">
        <f>'3.Diagnóstico_Oportunidades'!N119*Criterios!CP98</f>
        <v>0</v>
      </c>
      <c r="CT98" s="27">
        <f>'3.Diagnóstico_Oportunidades'!N119*Criterios!CQ98</f>
        <v>0</v>
      </c>
      <c r="CW98" s="22">
        <v>1</v>
      </c>
      <c r="CX98" s="22">
        <v>2</v>
      </c>
      <c r="CY98" s="27">
        <v>2</v>
      </c>
      <c r="CZ98" s="22">
        <v>1</v>
      </c>
      <c r="DA98" s="27">
        <v>1</v>
      </c>
      <c r="DB98" s="22">
        <v>1</v>
      </c>
      <c r="DC98" s="27">
        <v>1</v>
      </c>
      <c r="DD98" s="22">
        <v>1</v>
      </c>
      <c r="DE98" s="22">
        <v>1</v>
      </c>
      <c r="DF98" s="24">
        <v>1</v>
      </c>
      <c r="DG98" s="27">
        <v>3</v>
      </c>
      <c r="DH98" s="22">
        <v>3</v>
      </c>
      <c r="DI98" s="22">
        <v>3</v>
      </c>
      <c r="DJ98" s="28">
        <f>('3.Diagnóstico_Oportunidades'!$N119*CW98)</f>
        <v>0</v>
      </c>
      <c r="DK98" s="28">
        <f>('3.Diagnóstico_Oportunidades'!$N119*CX98)</f>
        <v>0</v>
      </c>
      <c r="DL98" s="28">
        <f>('3.Diagnóstico_Oportunidades'!$N119*CY98)</f>
        <v>0</v>
      </c>
      <c r="DM98" s="28">
        <f>('3.Diagnóstico_Oportunidades'!$N119*DA98)</f>
        <v>0</v>
      </c>
      <c r="DN98" s="28">
        <f>('3.Diagnóstico_Oportunidades'!$N119*DC98)</f>
        <v>0</v>
      </c>
      <c r="DO98" s="28">
        <f>('3.Diagnóstico_Oportunidades'!$N119*DE98)</f>
        <v>0</v>
      </c>
      <c r="DP98" s="28">
        <f>('3.Diagnóstico_Oportunidades'!$N119*DF98)</f>
        <v>0</v>
      </c>
      <c r="DQ98" s="28">
        <f>('3.Diagnóstico_Oportunidades'!$N119*DG98)</f>
        <v>0</v>
      </c>
      <c r="DR98" s="28">
        <f>('3.Diagnóstico_Oportunidades'!$N119*DI98)</f>
        <v>0</v>
      </c>
      <c r="DS98" s="28">
        <f>('3.Diagnóstico_Oportunidades'!$N119*1)</f>
        <v>0</v>
      </c>
      <c r="DT98" s="28">
        <f>('3.Diagnóstico_Oportunidades'!$N119*2)</f>
        <v>0</v>
      </c>
      <c r="DU98" s="28">
        <f>('3.Diagnóstico_Oportunidades'!$N119*3)</f>
        <v>0</v>
      </c>
      <c r="DV98" s="28">
        <f>('3.Diagnóstico_Oportunidades'!$N119*DW98)</f>
        <v>0</v>
      </c>
      <c r="DW98" s="28">
        <f>('3.Diagnóstico_Oportunidades'!$N119*DX98)</f>
        <v>0</v>
      </c>
      <c r="DX98" s="28">
        <f>('3.Diagnóstico_Oportunidades'!$N119*DZ98)</f>
        <v>0</v>
      </c>
      <c r="DY98" s="28">
        <f>('3.Diagnóstico_Oportunidades'!$N119*DB98)</f>
        <v>0</v>
      </c>
      <c r="DZ98" s="28">
        <f>('3.Diagnóstico_Oportunidades'!$N119*DD98)</f>
        <v>0</v>
      </c>
      <c r="EA98" s="28">
        <f>('3.Diagnóstico_Oportunidades'!$N119*DE98)</f>
        <v>0</v>
      </c>
      <c r="EB98" s="28">
        <f>('3.Diagnóstico_Oportunidades'!$N119*DF98)</f>
        <v>0</v>
      </c>
      <c r="EC98" s="28">
        <f>('3.Diagnóstico_Oportunidades'!$N119*DH98)</f>
        <v>0</v>
      </c>
      <c r="ED98" s="28">
        <f>('3.Diagnóstico_Oportunidades'!$N119*DI98)</f>
        <v>0</v>
      </c>
      <c r="EE98" s="28">
        <f>('3.Diagnóstico_Oportunidades'!$N119*1)</f>
        <v>0</v>
      </c>
      <c r="EF98" s="28">
        <f>('3.Diagnóstico_Oportunidades'!$N119*2)</f>
        <v>0</v>
      </c>
      <c r="EG98" s="28">
        <f>('3.Diagnóstico_Oportunidades'!$N119*3)</f>
        <v>0</v>
      </c>
    </row>
    <row r="99" spans="1:137">
      <c r="A99" s="8" t="s">
        <v>143</v>
      </c>
      <c r="B99" s="98">
        <v>2</v>
      </c>
      <c r="C99" s="99">
        <v>3</v>
      </c>
      <c r="D99" s="98">
        <v>2</v>
      </c>
      <c r="E99" s="98">
        <v>3</v>
      </c>
      <c r="F99" s="98">
        <v>2</v>
      </c>
      <c r="G99" s="8" t="s">
        <v>143</v>
      </c>
      <c r="H99" s="27">
        <v>1</v>
      </c>
      <c r="I99" s="27">
        <v>1</v>
      </c>
      <c r="J99" s="27">
        <v>2</v>
      </c>
      <c r="K99" s="27">
        <v>1</v>
      </c>
      <c r="L99">
        <v>1</v>
      </c>
      <c r="M99" s="8" t="s">
        <v>143</v>
      </c>
      <c r="N99" s="27">
        <f t="shared" si="25"/>
        <v>1</v>
      </c>
      <c r="O99" s="27" t="s">
        <v>1065</v>
      </c>
      <c r="P99" s="140">
        <v>1</v>
      </c>
      <c r="Q99" s="27" t="s">
        <v>1065</v>
      </c>
      <c r="R99" s="8" t="s">
        <v>143</v>
      </c>
      <c r="S99">
        <v>1</v>
      </c>
      <c r="T99">
        <v>1</v>
      </c>
      <c r="U99">
        <v>1</v>
      </c>
      <c r="V99">
        <v>1</v>
      </c>
      <c r="W99">
        <v>1</v>
      </c>
      <c r="X99">
        <v>1</v>
      </c>
      <c r="Y99">
        <v>1</v>
      </c>
      <c r="Z99">
        <v>1</v>
      </c>
      <c r="AA99">
        <v>1</v>
      </c>
      <c r="AB99">
        <v>1</v>
      </c>
      <c r="AC99">
        <v>1</v>
      </c>
      <c r="AD99">
        <v>1</v>
      </c>
      <c r="AE99" s="8" t="s">
        <v>143</v>
      </c>
      <c r="AF99">
        <v>1</v>
      </c>
      <c r="AG99" s="21">
        <v>2</v>
      </c>
      <c r="AH99">
        <v>3</v>
      </c>
      <c r="AI99">
        <v>2</v>
      </c>
      <c r="AJ99">
        <v>2</v>
      </c>
      <c r="AK99">
        <v>3</v>
      </c>
      <c r="AL99">
        <v>3</v>
      </c>
      <c r="AM99" s="27">
        <v>2</v>
      </c>
      <c r="AN99">
        <v>2</v>
      </c>
      <c r="AO99" s="27" t="s">
        <v>1065</v>
      </c>
      <c r="AP99">
        <v>3</v>
      </c>
      <c r="AQ99">
        <v>2</v>
      </c>
      <c r="AR99">
        <v>2</v>
      </c>
      <c r="AS99" s="8" t="s">
        <v>143</v>
      </c>
      <c r="AT99" s="27" t="s">
        <v>1065</v>
      </c>
      <c r="AU99" s="27" t="s">
        <v>1065</v>
      </c>
      <c r="AV99" s="27" t="s">
        <v>1065</v>
      </c>
      <c r="AW99" s="27" t="s">
        <v>1065</v>
      </c>
      <c r="AX99" s="27" t="s">
        <v>1065</v>
      </c>
      <c r="AY99" s="27" t="s">
        <v>1065</v>
      </c>
      <c r="AZ99" s="27" t="s">
        <v>1065</v>
      </c>
      <c r="BA99" s="27" t="s">
        <v>1065</v>
      </c>
      <c r="BB99" s="27" t="s">
        <v>1065</v>
      </c>
      <c r="BC99" s="8" t="s">
        <v>143</v>
      </c>
      <c r="BD99" s="14">
        <v>578</v>
      </c>
      <c r="BE99" s="14">
        <f>((SUM('3.Diagnóstico_Oportunidades'!$M$9:$N$11))*10000)/BD99</f>
        <v>0</v>
      </c>
      <c r="BF99" s="14"/>
      <c r="BQ99" s="28">
        <v>241180.93</v>
      </c>
      <c r="BR99" s="8">
        <f>(SUM('3.Diagnóstico_Oportunidades'!$M$21:$N$22)*10000)/BQ99</f>
        <v>0</v>
      </c>
      <c r="BS99" s="28">
        <f t="shared" si="26"/>
        <v>1</v>
      </c>
      <c r="BT99" s="27">
        <f t="shared" si="27"/>
        <v>0</v>
      </c>
      <c r="BU99" s="28">
        <f>IF('3.Diagnóstico_Oportunidades'!BR99=0, 0,SUM(BS99:BT99))</f>
        <v>0</v>
      </c>
      <c r="BW99" s="124" t="s">
        <v>526</v>
      </c>
      <c r="BX99" s="28">
        <v>8</v>
      </c>
      <c r="BY99" s="28">
        <v>8</v>
      </c>
      <c r="BZ99" s="28">
        <v>8</v>
      </c>
      <c r="CA99" s="149">
        <f>'3.Diagnóstico_Oportunidades'!N120*Criterios!BX99</f>
        <v>0</v>
      </c>
      <c r="CB99" s="149">
        <f>'3.Diagnóstico_Oportunidades'!N120*Criterios!BY99</f>
        <v>0</v>
      </c>
      <c r="CC99" s="149">
        <f>'3.Diagnóstico_Oportunidades'!N120*Criterios!BZ99</f>
        <v>0</v>
      </c>
      <c r="CF99" s="8" t="s">
        <v>943</v>
      </c>
      <c r="CG99" s="120">
        <f>('3.Diagnóstico_Oportunidades'!$M$22)/(BD100/100)</f>
        <v>0</v>
      </c>
      <c r="CH99" s="28">
        <f t="shared" si="19"/>
        <v>1</v>
      </c>
      <c r="CI99" s="27">
        <f t="shared" si="20"/>
        <v>0</v>
      </c>
      <c r="CJ99" s="28">
        <f t="shared" si="21"/>
        <v>0</v>
      </c>
      <c r="CK99" s="28">
        <f>('3.Diagnóstico_Oportunidades'!$M$22*10000/BQ100)</f>
        <v>0</v>
      </c>
      <c r="CL99" s="28">
        <f t="shared" si="22"/>
        <v>1</v>
      </c>
      <c r="CM99" s="27">
        <f t="shared" si="23"/>
        <v>0</v>
      </c>
      <c r="CN99" s="28">
        <f t="shared" si="24"/>
        <v>0</v>
      </c>
      <c r="CO99" s="28">
        <v>15</v>
      </c>
      <c r="CP99" s="28">
        <v>14</v>
      </c>
      <c r="CQ99" s="28">
        <v>15</v>
      </c>
      <c r="CR99" s="27">
        <f>'3.Diagnóstico_Oportunidades'!N120*Criterios!CO99</f>
        <v>0</v>
      </c>
      <c r="CS99" s="27">
        <f>'3.Diagnóstico_Oportunidades'!N120*Criterios!CP99</f>
        <v>0</v>
      </c>
      <c r="CT99" s="27">
        <f>'3.Diagnóstico_Oportunidades'!N120*Criterios!CQ99</f>
        <v>0</v>
      </c>
      <c r="CW99" s="22">
        <v>1</v>
      </c>
      <c r="CX99" s="22">
        <v>2</v>
      </c>
      <c r="CY99" s="27">
        <v>2</v>
      </c>
      <c r="CZ99" s="22">
        <v>1</v>
      </c>
      <c r="DA99" s="27">
        <v>1</v>
      </c>
      <c r="DB99" s="22">
        <v>1</v>
      </c>
      <c r="DC99" s="27">
        <v>1</v>
      </c>
      <c r="DD99" s="22">
        <v>1</v>
      </c>
      <c r="DE99" s="22">
        <v>1</v>
      </c>
      <c r="DF99" s="24">
        <v>1</v>
      </c>
      <c r="DG99" s="27">
        <v>3</v>
      </c>
      <c r="DH99" s="22">
        <v>3</v>
      </c>
      <c r="DI99" s="22">
        <v>3</v>
      </c>
      <c r="DJ99" s="28">
        <f>('3.Diagnóstico_Oportunidades'!$N120*CW99)</f>
        <v>0</v>
      </c>
      <c r="DK99" s="28">
        <f>('3.Diagnóstico_Oportunidades'!$N120*CX99)</f>
        <v>0</v>
      </c>
      <c r="DL99" s="28">
        <f>('3.Diagnóstico_Oportunidades'!$N120*CY99)</f>
        <v>0</v>
      </c>
      <c r="DM99" s="28">
        <f>('3.Diagnóstico_Oportunidades'!$N120*DA99)</f>
        <v>0</v>
      </c>
      <c r="DN99" s="28">
        <f>('3.Diagnóstico_Oportunidades'!$N120*DC99)</f>
        <v>0</v>
      </c>
      <c r="DO99" s="28">
        <f>('3.Diagnóstico_Oportunidades'!$N120*DE99)</f>
        <v>0</v>
      </c>
      <c r="DP99" s="28">
        <f>('3.Diagnóstico_Oportunidades'!$N120*DF99)</f>
        <v>0</v>
      </c>
      <c r="DQ99" s="28">
        <f>('3.Diagnóstico_Oportunidades'!$N120*DG99)</f>
        <v>0</v>
      </c>
      <c r="DR99" s="28">
        <f>('3.Diagnóstico_Oportunidades'!$N120*DI99)</f>
        <v>0</v>
      </c>
      <c r="DS99" s="28">
        <f>('3.Diagnóstico_Oportunidades'!$N120*1)</f>
        <v>0</v>
      </c>
      <c r="DT99" s="28">
        <f>('3.Diagnóstico_Oportunidades'!$N120*2)</f>
        <v>0</v>
      </c>
      <c r="DU99" s="28">
        <f>('3.Diagnóstico_Oportunidades'!$N120*3)</f>
        <v>0</v>
      </c>
      <c r="DV99" s="28">
        <f>('3.Diagnóstico_Oportunidades'!$N120*DW99)</f>
        <v>0</v>
      </c>
      <c r="DW99" s="28">
        <f>('3.Diagnóstico_Oportunidades'!$N120*DX99)</f>
        <v>0</v>
      </c>
      <c r="DX99" s="28">
        <f>('3.Diagnóstico_Oportunidades'!$N120*DZ99)</f>
        <v>0</v>
      </c>
      <c r="DY99" s="28">
        <f>('3.Diagnóstico_Oportunidades'!$N120*DB99)</f>
        <v>0</v>
      </c>
      <c r="DZ99" s="28">
        <f>('3.Diagnóstico_Oportunidades'!$N120*DD99)</f>
        <v>0</v>
      </c>
      <c r="EA99" s="28">
        <f>('3.Diagnóstico_Oportunidades'!$N120*DE99)</f>
        <v>0</v>
      </c>
      <c r="EB99" s="28">
        <f>('3.Diagnóstico_Oportunidades'!$N120*DF99)</f>
        <v>0</v>
      </c>
      <c r="EC99" s="28">
        <f>('3.Diagnóstico_Oportunidades'!$N120*DH99)</f>
        <v>0</v>
      </c>
      <c r="ED99" s="28">
        <f>('3.Diagnóstico_Oportunidades'!$N120*DI99)</f>
        <v>0</v>
      </c>
      <c r="EE99" s="28">
        <f>('3.Diagnóstico_Oportunidades'!$N120*1)</f>
        <v>0</v>
      </c>
      <c r="EF99" s="28">
        <f>('3.Diagnóstico_Oportunidades'!$N120*2)</f>
        <v>0</v>
      </c>
      <c r="EG99" s="28">
        <f>('3.Diagnóstico_Oportunidades'!$N120*3)</f>
        <v>0</v>
      </c>
    </row>
    <row r="100" spans="1:137">
      <c r="A100" s="8" t="s">
        <v>943</v>
      </c>
      <c r="B100" s="98">
        <v>2</v>
      </c>
      <c r="C100" s="99">
        <v>3</v>
      </c>
      <c r="D100" s="98">
        <v>3</v>
      </c>
      <c r="E100" s="98">
        <v>2</v>
      </c>
      <c r="F100" s="98">
        <v>3</v>
      </c>
      <c r="G100" s="8" t="s">
        <v>943</v>
      </c>
      <c r="H100" s="27">
        <v>2</v>
      </c>
      <c r="I100" s="27">
        <v>3</v>
      </c>
      <c r="J100" s="27">
        <v>3</v>
      </c>
      <c r="K100" s="27">
        <v>2</v>
      </c>
      <c r="L100">
        <v>2</v>
      </c>
      <c r="M100" s="8" t="s">
        <v>943</v>
      </c>
      <c r="N100" s="27">
        <f t="shared" si="25"/>
        <v>2</v>
      </c>
      <c r="O100" s="27" t="s">
        <v>1065</v>
      </c>
      <c r="P100" s="140">
        <v>2</v>
      </c>
      <c r="Q100" s="27" t="s">
        <v>1065</v>
      </c>
      <c r="R100" s="8" t="s">
        <v>943</v>
      </c>
      <c r="S100">
        <v>2</v>
      </c>
      <c r="T100">
        <v>2</v>
      </c>
      <c r="U100">
        <v>2</v>
      </c>
      <c r="V100">
        <v>2</v>
      </c>
      <c r="W100">
        <v>2</v>
      </c>
      <c r="X100">
        <v>2</v>
      </c>
      <c r="Y100">
        <v>2</v>
      </c>
      <c r="Z100">
        <v>2</v>
      </c>
      <c r="AA100">
        <v>2</v>
      </c>
      <c r="AB100">
        <v>2</v>
      </c>
      <c r="AC100">
        <v>2</v>
      </c>
      <c r="AD100">
        <v>2</v>
      </c>
      <c r="AE100" s="8" t="s">
        <v>943</v>
      </c>
      <c r="AF100">
        <v>1</v>
      </c>
      <c r="AG100" s="21">
        <v>1</v>
      </c>
      <c r="AH100">
        <v>3</v>
      </c>
      <c r="AI100">
        <v>2</v>
      </c>
      <c r="AJ100">
        <v>1</v>
      </c>
      <c r="AK100">
        <v>2</v>
      </c>
      <c r="AL100">
        <v>3</v>
      </c>
      <c r="AM100" s="27">
        <v>3</v>
      </c>
      <c r="AN100">
        <v>2</v>
      </c>
      <c r="AO100" s="27" t="s">
        <v>1065</v>
      </c>
      <c r="AP100">
        <v>2</v>
      </c>
      <c r="AQ100">
        <v>2</v>
      </c>
      <c r="AR100">
        <v>2</v>
      </c>
      <c r="AS100" s="8" t="s">
        <v>943</v>
      </c>
      <c r="AT100" s="27" t="s">
        <v>1065</v>
      </c>
      <c r="AU100" s="27" t="s">
        <v>1065</v>
      </c>
      <c r="AV100" s="27" t="s">
        <v>1065</v>
      </c>
      <c r="AW100" s="27" t="s">
        <v>1065</v>
      </c>
      <c r="AX100" s="27" t="s">
        <v>1065</v>
      </c>
      <c r="AY100" s="27" t="s">
        <v>1065</v>
      </c>
      <c r="AZ100" s="27" t="s">
        <v>1065</v>
      </c>
      <c r="BA100" s="27" t="s">
        <v>1065</v>
      </c>
      <c r="BB100" s="27" t="s">
        <v>1065</v>
      </c>
      <c r="BC100" s="8" t="s">
        <v>943</v>
      </c>
      <c r="BD100" s="14">
        <v>826</v>
      </c>
      <c r="BE100" s="14">
        <f>((SUM('3.Diagnóstico_Oportunidades'!$M$9:$N$11))*10000)/BD100</f>
        <v>0</v>
      </c>
      <c r="BF100" s="14"/>
      <c r="BQ100" s="28">
        <v>1716912.89</v>
      </c>
      <c r="BR100" s="8">
        <f>(SUM('3.Diagnóstico_Oportunidades'!$M$21:$N$22)*10000)/BQ100</f>
        <v>0</v>
      </c>
      <c r="BS100" s="28">
        <f t="shared" si="26"/>
        <v>1</v>
      </c>
      <c r="BT100" s="27">
        <f t="shared" si="27"/>
        <v>0</v>
      </c>
      <c r="BU100" s="28">
        <f>IF('3.Diagnóstico_Oportunidades'!BR100=0, 0,SUM(BS100:BT100))</f>
        <v>0</v>
      </c>
      <c r="BW100" s="124" t="s">
        <v>1175</v>
      </c>
      <c r="BX100" s="28">
        <v>9</v>
      </c>
      <c r="BY100" s="28">
        <v>9</v>
      </c>
      <c r="BZ100" s="28">
        <v>9</v>
      </c>
      <c r="CA100" s="149">
        <f>'3.Diagnóstico_Oportunidades'!N121*Criterios!BX100</f>
        <v>0</v>
      </c>
      <c r="CB100" s="149">
        <f>'3.Diagnóstico_Oportunidades'!N121*Criterios!BY100</f>
        <v>0</v>
      </c>
      <c r="CC100" s="149">
        <f>'3.Diagnóstico_Oportunidades'!N121*Criterios!BZ100</f>
        <v>0</v>
      </c>
      <c r="CF100" s="8" t="s">
        <v>38</v>
      </c>
      <c r="CG100" s="120">
        <f>('3.Diagnóstico_Oportunidades'!$M$22)/(BD101/100)</f>
        <v>0</v>
      </c>
      <c r="CH100" s="28">
        <f t="shared" si="19"/>
        <v>1</v>
      </c>
      <c r="CI100" s="27">
        <f t="shared" si="20"/>
        <v>0</v>
      </c>
      <c r="CJ100" s="28">
        <f t="shared" si="21"/>
        <v>0</v>
      </c>
      <c r="CK100" s="28">
        <f>('3.Diagnóstico_Oportunidades'!$M$22*10000/BQ101)</f>
        <v>0</v>
      </c>
      <c r="CL100" s="28">
        <f t="shared" si="22"/>
        <v>1</v>
      </c>
      <c r="CM100" s="27">
        <f t="shared" si="23"/>
        <v>0</v>
      </c>
      <c r="CN100" s="28">
        <f t="shared" si="24"/>
        <v>0</v>
      </c>
      <c r="CO100" s="28">
        <v>18</v>
      </c>
      <c r="CP100" s="28">
        <v>18</v>
      </c>
      <c r="CQ100" s="28">
        <v>18</v>
      </c>
      <c r="CR100" s="27">
        <f>'3.Diagnóstico_Oportunidades'!N121*Criterios!CO100</f>
        <v>0</v>
      </c>
      <c r="CS100" s="27">
        <f>'3.Diagnóstico_Oportunidades'!N121*Criterios!CP100</f>
        <v>0</v>
      </c>
      <c r="CT100" s="27">
        <f>'3.Diagnóstico_Oportunidades'!N121*Criterios!CQ100</f>
        <v>0</v>
      </c>
      <c r="CW100" s="22">
        <v>1</v>
      </c>
      <c r="CX100" s="25">
        <v>3</v>
      </c>
      <c r="CY100" s="27">
        <v>1</v>
      </c>
      <c r="CZ100" s="22">
        <v>1</v>
      </c>
      <c r="DA100" s="27">
        <v>1</v>
      </c>
      <c r="DB100" s="22">
        <v>1</v>
      </c>
      <c r="DC100" s="27">
        <v>1</v>
      </c>
      <c r="DD100" s="22">
        <v>1</v>
      </c>
      <c r="DE100" s="22">
        <v>3</v>
      </c>
      <c r="DF100" s="25">
        <v>2</v>
      </c>
      <c r="DG100" s="27">
        <v>3</v>
      </c>
      <c r="DH100" s="22">
        <v>3</v>
      </c>
      <c r="DI100" s="22">
        <v>3</v>
      </c>
      <c r="DJ100" s="28">
        <f>('3.Diagnóstico_Oportunidades'!$N121*CW100)</f>
        <v>0</v>
      </c>
      <c r="DK100" s="28">
        <f>('3.Diagnóstico_Oportunidades'!$N121*CX100)</f>
        <v>0</v>
      </c>
      <c r="DL100" s="28">
        <f>('3.Diagnóstico_Oportunidades'!$N121*CY100)</f>
        <v>0</v>
      </c>
      <c r="DM100" s="28">
        <f>('3.Diagnóstico_Oportunidades'!$N121*DA100)</f>
        <v>0</v>
      </c>
      <c r="DN100" s="28">
        <f>('3.Diagnóstico_Oportunidades'!$N121*DC100)</f>
        <v>0</v>
      </c>
      <c r="DO100" s="28">
        <f>('3.Diagnóstico_Oportunidades'!$N121*DE100)</f>
        <v>0</v>
      </c>
      <c r="DP100" s="28">
        <f>('3.Diagnóstico_Oportunidades'!$N121*DF100)</f>
        <v>0</v>
      </c>
      <c r="DQ100" s="28">
        <f>('3.Diagnóstico_Oportunidades'!$N121*DG100)</f>
        <v>0</v>
      </c>
      <c r="DR100" s="28">
        <f>('3.Diagnóstico_Oportunidades'!$N121*DI100)</f>
        <v>0</v>
      </c>
      <c r="DS100" s="28">
        <f>('3.Diagnóstico_Oportunidades'!$N121*1)</f>
        <v>0</v>
      </c>
      <c r="DT100" s="28">
        <f>('3.Diagnóstico_Oportunidades'!$N121*2)</f>
        <v>0</v>
      </c>
      <c r="DU100" s="28">
        <f>('3.Diagnóstico_Oportunidades'!$N121*3)</f>
        <v>0</v>
      </c>
      <c r="DV100" s="28">
        <f>('3.Diagnóstico_Oportunidades'!$N121*DW100)</f>
        <v>0</v>
      </c>
      <c r="DW100" s="28">
        <f>('3.Diagnóstico_Oportunidades'!$N121*DX100)</f>
        <v>0</v>
      </c>
      <c r="DX100" s="28">
        <f>('3.Diagnóstico_Oportunidades'!$N121*DZ100)</f>
        <v>0</v>
      </c>
      <c r="DY100" s="28">
        <f>('3.Diagnóstico_Oportunidades'!$N121*DB100)</f>
        <v>0</v>
      </c>
      <c r="DZ100" s="28">
        <f>('3.Diagnóstico_Oportunidades'!$N121*DD100)</f>
        <v>0</v>
      </c>
      <c r="EA100" s="28">
        <f>('3.Diagnóstico_Oportunidades'!$N121*DE100)</f>
        <v>0</v>
      </c>
      <c r="EB100" s="28">
        <f>('3.Diagnóstico_Oportunidades'!$N121*DF100)</f>
        <v>0</v>
      </c>
      <c r="EC100" s="28">
        <f>('3.Diagnóstico_Oportunidades'!$N121*DH100)</f>
        <v>0</v>
      </c>
      <c r="ED100" s="28">
        <f>('3.Diagnóstico_Oportunidades'!$N121*DI100)</f>
        <v>0</v>
      </c>
      <c r="EE100" s="28">
        <f>('3.Diagnóstico_Oportunidades'!$N121*1)</f>
        <v>0</v>
      </c>
      <c r="EF100" s="28">
        <f>('3.Diagnóstico_Oportunidades'!$N121*2)</f>
        <v>0</v>
      </c>
      <c r="EG100" s="28">
        <f>('3.Diagnóstico_Oportunidades'!$N121*3)</f>
        <v>0</v>
      </c>
    </row>
    <row r="101" spans="1:137">
      <c r="A101" s="8" t="s">
        <v>38</v>
      </c>
      <c r="B101" s="98">
        <v>1</v>
      </c>
      <c r="C101" s="99">
        <v>3</v>
      </c>
      <c r="D101" s="98">
        <v>1</v>
      </c>
      <c r="E101" s="98">
        <v>3</v>
      </c>
      <c r="F101" s="98">
        <v>1</v>
      </c>
      <c r="G101" s="8" t="s">
        <v>38</v>
      </c>
      <c r="H101" s="27">
        <v>1</v>
      </c>
      <c r="I101" s="27">
        <v>3</v>
      </c>
      <c r="J101" s="27">
        <v>2</v>
      </c>
      <c r="K101" s="27">
        <v>1</v>
      </c>
      <c r="L101">
        <v>2</v>
      </c>
      <c r="M101" s="8" t="s">
        <v>38</v>
      </c>
      <c r="N101" s="27">
        <f t="shared" si="25"/>
        <v>2</v>
      </c>
      <c r="O101" s="27" t="s">
        <v>1065</v>
      </c>
      <c r="P101" s="140">
        <v>1</v>
      </c>
      <c r="Q101" s="27" t="s">
        <v>1065</v>
      </c>
      <c r="R101" s="8" t="s">
        <v>38</v>
      </c>
      <c r="S101">
        <v>2</v>
      </c>
      <c r="T101">
        <v>1</v>
      </c>
      <c r="U101">
        <v>2</v>
      </c>
      <c r="V101">
        <v>1</v>
      </c>
      <c r="W101">
        <v>2</v>
      </c>
      <c r="X101">
        <v>2</v>
      </c>
      <c r="Y101">
        <v>2</v>
      </c>
      <c r="Z101">
        <v>2</v>
      </c>
      <c r="AA101">
        <v>2</v>
      </c>
      <c r="AB101">
        <v>2</v>
      </c>
      <c r="AC101">
        <v>1</v>
      </c>
      <c r="AD101">
        <v>2</v>
      </c>
      <c r="AE101" s="8" t="s">
        <v>38</v>
      </c>
      <c r="AF101">
        <v>1</v>
      </c>
      <c r="AG101" s="21">
        <v>2</v>
      </c>
      <c r="AH101">
        <v>1</v>
      </c>
      <c r="AI101">
        <v>2</v>
      </c>
      <c r="AJ101">
        <v>2</v>
      </c>
      <c r="AK101">
        <v>3</v>
      </c>
      <c r="AL101">
        <v>3</v>
      </c>
      <c r="AM101" s="27">
        <v>2</v>
      </c>
      <c r="AN101">
        <v>1</v>
      </c>
      <c r="AO101" s="27" t="s">
        <v>1065</v>
      </c>
      <c r="AP101">
        <v>3</v>
      </c>
      <c r="AQ101">
        <v>2</v>
      </c>
      <c r="AR101">
        <v>2</v>
      </c>
      <c r="AS101" s="8" t="s">
        <v>38</v>
      </c>
      <c r="AT101" s="27" t="s">
        <v>1065</v>
      </c>
      <c r="AU101" s="27" t="s">
        <v>1065</v>
      </c>
      <c r="AV101" s="27" t="s">
        <v>1065</v>
      </c>
      <c r="AW101" s="27" t="s">
        <v>1065</v>
      </c>
      <c r="AX101" s="27" t="s">
        <v>1065</v>
      </c>
      <c r="AY101" s="27" t="s">
        <v>1065</v>
      </c>
      <c r="AZ101" s="27" t="s">
        <v>1065</v>
      </c>
      <c r="BA101" s="27" t="s">
        <v>1065</v>
      </c>
      <c r="BB101" s="27" t="s">
        <v>1065</v>
      </c>
      <c r="BC101" s="8" t="s">
        <v>38</v>
      </c>
      <c r="BD101" s="14">
        <v>489</v>
      </c>
      <c r="BE101" s="14">
        <f>((SUM('3.Diagnóstico_Oportunidades'!$M$9:$N$11))*10000)/BD101</f>
        <v>0</v>
      </c>
      <c r="BF101" s="14"/>
      <c r="BQ101" s="28">
        <v>439977.21</v>
      </c>
      <c r="BR101" s="8">
        <f>(SUM('3.Diagnóstico_Oportunidades'!$M$21:$N$22)*10000)/BQ101</f>
        <v>0</v>
      </c>
      <c r="BS101" s="28">
        <f t="shared" si="26"/>
        <v>1</v>
      </c>
      <c r="BT101" s="27">
        <f t="shared" si="27"/>
        <v>0</v>
      </c>
      <c r="BU101" s="28">
        <f>IF('3.Diagnóstico_Oportunidades'!BR101=0, 0,SUM(BS101:BT101))</f>
        <v>0</v>
      </c>
      <c r="BW101" s="124" t="s">
        <v>1109</v>
      </c>
      <c r="BX101" s="28">
        <v>8</v>
      </c>
      <c r="BY101" s="28">
        <v>8</v>
      </c>
      <c r="BZ101" s="28">
        <v>8</v>
      </c>
      <c r="CA101" s="149">
        <f>'3.Diagnóstico_Oportunidades'!N122*Criterios!BX101</f>
        <v>0</v>
      </c>
      <c r="CB101" s="149">
        <f>'3.Diagnóstico_Oportunidades'!N122*Criterios!BY101</f>
        <v>0</v>
      </c>
      <c r="CC101" s="149">
        <f>'3.Diagnóstico_Oportunidades'!N122*Criterios!BZ101</f>
        <v>0</v>
      </c>
      <c r="CF101" s="8" t="s">
        <v>144</v>
      </c>
      <c r="CG101" s="120">
        <f>('3.Diagnóstico_Oportunidades'!$M$22)/(BD102/100)</f>
        <v>0</v>
      </c>
      <c r="CH101" s="28">
        <f t="shared" si="19"/>
        <v>1</v>
      </c>
      <c r="CI101" s="27">
        <f t="shared" si="20"/>
        <v>0</v>
      </c>
      <c r="CJ101" s="28">
        <f t="shared" si="21"/>
        <v>0</v>
      </c>
      <c r="CK101" s="28">
        <f>('3.Diagnóstico_Oportunidades'!$M$22*10000/BQ102)</f>
        <v>0</v>
      </c>
      <c r="CL101" s="28">
        <f t="shared" si="22"/>
        <v>1</v>
      </c>
      <c r="CM101" s="27">
        <f t="shared" si="23"/>
        <v>0</v>
      </c>
      <c r="CN101" s="28">
        <f t="shared" si="24"/>
        <v>0</v>
      </c>
      <c r="CO101" s="28">
        <v>19</v>
      </c>
      <c r="CP101" s="28">
        <v>18</v>
      </c>
      <c r="CQ101" s="28">
        <v>19</v>
      </c>
      <c r="CR101" s="27">
        <f>'3.Diagnóstico_Oportunidades'!N122*Criterios!CO101</f>
        <v>0</v>
      </c>
      <c r="CS101" s="27">
        <f>'3.Diagnóstico_Oportunidades'!N122*Criterios!CP101</f>
        <v>0</v>
      </c>
      <c r="CT101" s="27">
        <f>'3.Diagnóstico_Oportunidades'!N122*Criterios!CQ101</f>
        <v>0</v>
      </c>
      <c r="CW101" s="22">
        <v>1</v>
      </c>
      <c r="CX101" s="22">
        <v>2</v>
      </c>
      <c r="CY101" s="27">
        <v>2</v>
      </c>
      <c r="CZ101" s="22">
        <v>2</v>
      </c>
      <c r="DA101" s="27">
        <v>2</v>
      </c>
      <c r="DB101" s="22">
        <v>1</v>
      </c>
      <c r="DC101" s="27">
        <v>2</v>
      </c>
      <c r="DD101" s="22">
        <v>2</v>
      </c>
      <c r="DE101" s="22">
        <v>3</v>
      </c>
      <c r="DF101" s="22">
        <v>1</v>
      </c>
      <c r="DG101" s="27">
        <v>3</v>
      </c>
      <c r="DH101" s="22">
        <v>3</v>
      </c>
      <c r="DI101" s="22">
        <v>3</v>
      </c>
      <c r="DJ101" s="28">
        <f>('3.Diagnóstico_Oportunidades'!$N122*CW101)</f>
        <v>0</v>
      </c>
      <c r="DK101" s="28">
        <f>('3.Diagnóstico_Oportunidades'!$N122*CX101)</f>
        <v>0</v>
      </c>
      <c r="DL101" s="28">
        <f>('3.Diagnóstico_Oportunidades'!$N122*CY101)</f>
        <v>0</v>
      </c>
      <c r="DM101" s="28">
        <f>('3.Diagnóstico_Oportunidades'!$N122*DA101)</f>
        <v>0</v>
      </c>
      <c r="DN101" s="28">
        <f>('3.Diagnóstico_Oportunidades'!$N122*DC101)</f>
        <v>0</v>
      </c>
      <c r="DO101" s="28">
        <f>('3.Diagnóstico_Oportunidades'!$N122*DE101)</f>
        <v>0</v>
      </c>
      <c r="DP101" s="28">
        <f>('3.Diagnóstico_Oportunidades'!$N122*DF101)</f>
        <v>0</v>
      </c>
      <c r="DQ101" s="28">
        <f>('3.Diagnóstico_Oportunidades'!$N122*DG101)</f>
        <v>0</v>
      </c>
      <c r="DR101" s="28">
        <f>('3.Diagnóstico_Oportunidades'!$N122*DI101)</f>
        <v>0</v>
      </c>
      <c r="DS101" s="28">
        <f>('3.Diagnóstico_Oportunidades'!$N122*1)</f>
        <v>0</v>
      </c>
      <c r="DT101" s="28">
        <f>('3.Diagnóstico_Oportunidades'!$N122*2)</f>
        <v>0</v>
      </c>
      <c r="DU101" s="28">
        <f>('3.Diagnóstico_Oportunidades'!$N122*3)</f>
        <v>0</v>
      </c>
      <c r="DV101" s="28">
        <f>('3.Diagnóstico_Oportunidades'!$N122*DW101)</f>
        <v>0</v>
      </c>
      <c r="DW101" s="28">
        <f>('3.Diagnóstico_Oportunidades'!$N122*DX101)</f>
        <v>0</v>
      </c>
      <c r="DX101" s="28">
        <f>('3.Diagnóstico_Oportunidades'!$N122*DZ101)</f>
        <v>0</v>
      </c>
      <c r="DY101" s="28">
        <f>('3.Diagnóstico_Oportunidades'!$N122*DB101)</f>
        <v>0</v>
      </c>
      <c r="DZ101" s="28">
        <f>('3.Diagnóstico_Oportunidades'!$N122*DD101)</f>
        <v>0</v>
      </c>
      <c r="EA101" s="28">
        <f>('3.Diagnóstico_Oportunidades'!$N122*DE101)</f>
        <v>0</v>
      </c>
      <c r="EB101" s="28">
        <f>('3.Diagnóstico_Oportunidades'!$N122*DF101)</f>
        <v>0</v>
      </c>
      <c r="EC101" s="28">
        <f>('3.Diagnóstico_Oportunidades'!$N122*DH101)</f>
        <v>0</v>
      </c>
      <c r="ED101" s="28">
        <f>('3.Diagnóstico_Oportunidades'!$N122*DI101)</f>
        <v>0</v>
      </c>
      <c r="EE101" s="28">
        <f>('3.Diagnóstico_Oportunidades'!$N122*1)</f>
        <v>0</v>
      </c>
      <c r="EF101" s="28">
        <f>('3.Diagnóstico_Oportunidades'!$N122*2)</f>
        <v>0</v>
      </c>
      <c r="EG101" s="28">
        <f>('3.Diagnóstico_Oportunidades'!$N122*3)</f>
        <v>0</v>
      </c>
    </row>
    <row r="102" spans="1:137">
      <c r="A102" s="8" t="s">
        <v>144</v>
      </c>
      <c r="B102" s="98">
        <v>2</v>
      </c>
      <c r="C102" s="99">
        <v>3</v>
      </c>
      <c r="D102" s="98">
        <v>2</v>
      </c>
      <c r="E102" s="98">
        <v>3</v>
      </c>
      <c r="F102" s="98">
        <v>2</v>
      </c>
      <c r="G102" s="8" t="s">
        <v>144</v>
      </c>
      <c r="H102" s="27">
        <v>1</v>
      </c>
      <c r="I102" s="27">
        <v>1</v>
      </c>
      <c r="J102" s="27">
        <v>2</v>
      </c>
      <c r="K102" s="27">
        <v>1</v>
      </c>
      <c r="L102">
        <v>1</v>
      </c>
      <c r="M102" s="8" t="s">
        <v>144</v>
      </c>
      <c r="N102" s="27">
        <f t="shared" si="25"/>
        <v>1</v>
      </c>
      <c r="O102" s="27" t="s">
        <v>1065</v>
      </c>
      <c r="P102" s="140">
        <v>1</v>
      </c>
      <c r="Q102" s="27" t="s">
        <v>1065</v>
      </c>
      <c r="R102" s="8" t="s">
        <v>144</v>
      </c>
      <c r="S102">
        <v>1</v>
      </c>
      <c r="T102">
        <v>1</v>
      </c>
      <c r="U102">
        <v>1</v>
      </c>
      <c r="V102">
        <v>1</v>
      </c>
      <c r="W102">
        <v>1</v>
      </c>
      <c r="X102">
        <v>1</v>
      </c>
      <c r="Y102">
        <v>1</v>
      </c>
      <c r="Z102">
        <v>1</v>
      </c>
      <c r="AA102">
        <v>1</v>
      </c>
      <c r="AB102">
        <v>1</v>
      </c>
      <c r="AC102">
        <v>1</v>
      </c>
      <c r="AD102">
        <v>1</v>
      </c>
      <c r="AE102" s="8" t="s">
        <v>144</v>
      </c>
      <c r="AF102">
        <v>1</v>
      </c>
      <c r="AG102" s="21">
        <v>2</v>
      </c>
      <c r="AH102">
        <v>3</v>
      </c>
      <c r="AI102">
        <v>2</v>
      </c>
      <c r="AJ102">
        <v>1</v>
      </c>
      <c r="AK102">
        <v>3</v>
      </c>
      <c r="AL102">
        <v>3</v>
      </c>
      <c r="AM102" s="27">
        <v>2</v>
      </c>
      <c r="AN102">
        <v>2</v>
      </c>
      <c r="AO102" s="27" t="s">
        <v>1065</v>
      </c>
      <c r="AP102">
        <v>3</v>
      </c>
      <c r="AQ102">
        <v>2</v>
      </c>
      <c r="AR102">
        <v>3</v>
      </c>
      <c r="AS102" s="8" t="s">
        <v>144</v>
      </c>
      <c r="AT102" s="27" t="s">
        <v>1065</v>
      </c>
      <c r="AU102" s="27" t="s">
        <v>1065</v>
      </c>
      <c r="AV102" s="27" t="s">
        <v>1065</v>
      </c>
      <c r="AW102" s="27" t="s">
        <v>1065</v>
      </c>
      <c r="AX102" s="27" t="s">
        <v>1065</v>
      </c>
      <c r="AY102" s="27" t="s">
        <v>1065</v>
      </c>
      <c r="AZ102" s="27" t="s">
        <v>1065</v>
      </c>
      <c r="BA102" s="27" t="s">
        <v>1065</v>
      </c>
      <c r="BB102" s="27" t="s">
        <v>1065</v>
      </c>
      <c r="BC102" s="8" t="s">
        <v>144</v>
      </c>
      <c r="BD102" s="14">
        <v>4131</v>
      </c>
      <c r="BE102" s="14">
        <f>((SUM('3.Diagnóstico_Oportunidades'!$M$9:$N$11))*10000)/BD102</f>
        <v>0</v>
      </c>
      <c r="BF102" s="14"/>
      <c r="BQ102" s="28">
        <v>2133940.63</v>
      </c>
      <c r="BR102" s="8">
        <f>(SUM('3.Diagnóstico_Oportunidades'!$M$21:$N$22)*10000)/BQ102</f>
        <v>0</v>
      </c>
      <c r="BS102" s="28">
        <f t="shared" si="26"/>
        <v>1</v>
      </c>
      <c r="BT102" s="27">
        <f t="shared" si="27"/>
        <v>0</v>
      </c>
      <c r="BU102" s="28">
        <f>IF('3.Diagnóstico_Oportunidades'!BR102=0, 0,SUM(BS102:BT102))</f>
        <v>0</v>
      </c>
      <c r="BW102" s="124" t="s">
        <v>547</v>
      </c>
      <c r="BX102" s="28">
        <v>4</v>
      </c>
      <c r="BY102" s="28">
        <v>4</v>
      </c>
      <c r="BZ102" s="28">
        <v>4</v>
      </c>
      <c r="CA102" s="149">
        <f>'3.Diagnóstico_Oportunidades'!N123*Criterios!BX102</f>
        <v>0</v>
      </c>
      <c r="CB102" s="149">
        <f>'3.Diagnóstico_Oportunidades'!N123*Criterios!BY102</f>
        <v>0</v>
      </c>
      <c r="CC102" s="149">
        <f>'3.Diagnóstico_Oportunidades'!N123*Criterios!BZ102</f>
        <v>0</v>
      </c>
      <c r="CF102" s="8" t="s">
        <v>39</v>
      </c>
      <c r="CG102" s="120">
        <f>('3.Diagnóstico_Oportunidades'!$M$22)/(BD103/100)</f>
        <v>0</v>
      </c>
      <c r="CH102" s="28">
        <f t="shared" si="19"/>
        <v>1</v>
      </c>
      <c r="CI102" s="27">
        <f t="shared" si="20"/>
        <v>0</v>
      </c>
      <c r="CJ102" s="28">
        <f t="shared" si="21"/>
        <v>0</v>
      </c>
      <c r="CK102" s="28">
        <f>('3.Diagnóstico_Oportunidades'!$M$22*10000/BQ103)</f>
        <v>0</v>
      </c>
      <c r="CL102" s="28">
        <f t="shared" si="22"/>
        <v>1</v>
      </c>
      <c r="CM102" s="27">
        <f t="shared" si="23"/>
        <v>0</v>
      </c>
      <c r="CN102" s="28">
        <f t="shared" si="24"/>
        <v>0</v>
      </c>
      <c r="CO102" s="28">
        <v>15</v>
      </c>
      <c r="CP102" s="28">
        <v>12</v>
      </c>
      <c r="CQ102" s="28">
        <v>15</v>
      </c>
      <c r="CR102" s="27">
        <f>'3.Diagnóstico_Oportunidades'!N123*Criterios!CO102</f>
        <v>0</v>
      </c>
      <c r="CS102" s="27">
        <f>'3.Diagnóstico_Oportunidades'!N123*Criterios!CP102</f>
        <v>0</v>
      </c>
      <c r="CT102" s="27">
        <f>'3.Diagnóstico_Oportunidades'!N123*Criterios!CQ102</f>
        <v>0</v>
      </c>
      <c r="CW102" s="22">
        <v>1</v>
      </c>
      <c r="CX102" s="24">
        <v>1</v>
      </c>
      <c r="CY102" s="27">
        <v>2</v>
      </c>
      <c r="CZ102" s="22">
        <v>1</v>
      </c>
      <c r="DA102" s="27">
        <v>3</v>
      </c>
      <c r="DB102" s="22">
        <v>2</v>
      </c>
      <c r="DC102" s="27">
        <v>3</v>
      </c>
      <c r="DD102" s="22">
        <v>2</v>
      </c>
      <c r="DE102" s="22">
        <v>2</v>
      </c>
      <c r="DF102" s="24">
        <v>1</v>
      </c>
      <c r="DG102" s="27">
        <v>1</v>
      </c>
      <c r="DH102" s="22">
        <v>1</v>
      </c>
      <c r="DI102" s="22">
        <v>1</v>
      </c>
      <c r="DJ102" s="28">
        <f>('3.Diagnóstico_Oportunidades'!$N123*CW102)</f>
        <v>0</v>
      </c>
      <c r="DK102" s="28">
        <f>('3.Diagnóstico_Oportunidades'!$N123*CX102)</f>
        <v>0</v>
      </c>
      <c r="DL102" s="28">
        <f>('3.Diagnóstico_Oportunidades'!$N123*CY102)</f>
        <v>0</v>
      </c>
      <c r="DM102" s="28">
        <f>('3.Diagnóstico_Oportunidades'!$N123*DA102)</f>
        <v>0</v>
      </c>
      <c r="DN102" s="28">
        <f>('3.Diagnóstico_Oportunidades'!$N123*DC102)</f>
        <v>0</v>
      </c>
      <c r="DO102" s="28">
        <f>('3.Diagnóstico_Oportunidades'!$N123*DE102)</f>
        <v>0</v>
      </c>
      <c r="DP102" s="28">
        <f>('3.Diagnóstico_Oportunidades'!$N123*DF102)</f>
        <v>0</v>
      </c>
      <c r="DQ102" s="28">
        <f>('3.Diagnóstico_Oportunidades'!$N123*DG102)</f>
        <v>0</v>
      </c>
      <c r="DR102" s="28">
        <f>('3.Diagnóstico_Oportunidades'!$N123*DI102)</f>
        <v>0</v>
      </c>
      <c r="DS102" s="28">
        <f>('3.Diagnóstico_Oportunidades'!$N123*1)</f>
        <v>0</v>
      </c>
      <c r="DT102" s="28">
        <f>('3.Diagnóstico_Oportunidades'!$N123*2)</f>
        <v>0</v>
      </c>
      <c r="DU102" s="28">
        <f>('3.Diagnóstico_Oportunidades'!$N123*3)</f>
        <v>0</v>
      </c>
      <c r="DV102" s="28">
        <f>('3.Diagnóstico_Oportunidades'!$N123*DW102)</f>
        <v>0</v>
      </c>
      <c r="DW102" s="28">
        <f>('3.Diagnóstico_Oportunidades'!$N123*DX102)</f>
        <v>0</v>
      </c>
      <c r="DX102" s="28">
        <f>('3.Diagnóstico_Oportunidades'!$N123*DZ102)</f>
        <v>0</v>
      </c>
      <c r="DY102" s="28">
        <f>('3.Diagnóstico_Oportunidades'!$N123*DB102)</f>
        <v>0</v>
      </c>
      <c r="DZ102" s="28">
        <f>('3.Diagnóstico_Oportunidades'!$N123*DD102)</f>
        <v>0</v>
      </c>
      <c r="EA102" s="28">
        <f>('3.Diagnóstico_Oportunidades'!$N123*DE102)</f>
        <v>0</v>
      </c>
      <c r="EB102" s="28">
        <f>('3.Diagnóstico_Oportunidades'!$N123*DF102)</f>
        <v>0</v>
      </c>
      <c r="EC102" s="28">
        <f>('3.Diagnóstico_Oportunidades'!$N123*DH102)</f>
        <v>0</v>
      </c>
      <c r="ED102" s="28">
        <f>('3.Diagnóstico_Oportunidades'!$N123*DI102)</f>
        <v>0</v>
      </c>
      <c r="EE102" s="28">
        <f>('3.Diagnóstico_Oportunidades'!$N123*1)</f>
        <v>0</v>
      </c>
      <c r="EF102" s="28">
        <f>('3.Diagnóstico_Oportunidades'!$N123*2)</f>
        <v>0</v>
      </c>
      <c r="EG102" s="28">
        <f>('3.Diagnóstico_Oportunidades'!$N123*3)</f>
        <v>0</v>
      </c>
    </row>
    <row r="103" spans="1:137">
      <c r="A103" s="8" t="s">
        <v>39</v>
      </c>
      <c r="B103" s="98">
        <v>1</v>
      </c>
      <c r="C103" s="99">
        <v>3</v>
      </c>
      <c r="D103" s="98">
        <v>1</v>
      </c>
      <c r="E103" s="98">
        <v>1</v>
      </c>
      <c r="F103" s="98">
        <v>1</v>
      </c>
      <c r="G103" s="8" t="s">
        <v>39</v>
      </c>
      <c r="H103" s="27">
        <v>2</v>
      </c>
      <c r="I103" s="27">
        <v>2</v>
      </c>
      <c r="J103" s="27">
        <v>2</v>
      </c>
      <c r="K103" s="27">
        <v>2</v>
      </c>
      <c r="L103">
        <v>2</v>
      </c>
      <c r="M103" s="8" t="s">
        <v>39</v>
      </c>
      <c r="N103" s="27">
        <f t="shared" si="25"/>
        <v>2</v>
      </c>
      <c r="O103" s="27" t="s">
        <v>1065</v>
      </c>
      <c r="P103" s="140">
        <v>2</v>
      </c>
      <c r="Q103" s="27" t="s">
        <v>1065</v>
      </c>
      <c r="R103" s="8" t="s">
        <v>39</v>
      </c>
      <c r="S103">
        <v>2</v>
      </c>
      <c r="T103">
        <v>2</v>
      </c>
      <c r="U103">
        <v>2</v>
      </c>
      <c r="V103">
        <v>2</v>
      </c>
      <c r="W103">
        <v>2</v>
      </c>
      <c r="X103">
        <v>2</v>
      </c>
      <c r="Y103">
        <v>2</v>
      </c>
      <c r="Z103">
        <v>2</v>
      </c>
      <c r="AA103">
        <v>2</v>
      </c>
      <c r="AB103">
        <v>2</v>
      </c>
      <c r="AC103">
        <v>2</v>
      </c>
      <c r="AD103">
        <v>2</v>
      </c>
      <c r="AE103" s="8" t="s">
        <v>39</v>
      </c>
      <c r="AF103">
        <v>1</v>
      </c>
      <c r="AG103" s="21">
        <v>1</v>
      </c>
      <c r="AH103">
        <v>1</v>
      </c>
      <c r="AI103">
        <v>1</v>
      </c>
      <c r="AJ103">
        <v>2</v>
      </c>
      <c r="AK103">
        <v>1</v>
      </c>
      <c r="AL103">
        <v>1</v>
      </c>
      <c r="AM103" s="27">
        <v>1</v>
      </c>
      <c r="AN103">
        <v>1</v>
      </c>
      <c r="AO103" s="27" t="s">
        <v>1065</v>
      </c>
      <c r="AP103">
        <v>3</v>
      </c>
      <c r="AQ103">
        <v>2</v>
      </c>
      <c r="AR103">
        <v>1</v>
      </c>
      <c r="AS103" s="8" t="s">
        <v>39</v>
      </c>
      <c r="AT103" s="27" t="s">
        <v>1065</v>
      </c>
      <c r="AU103" s="27" t="s">
        <v>1065</v>
      </c>
      <c r="AV103" s="27" t="s">
        <v>1065</v>
      </c>
      <c r="AW103" s="27" t="s">
        <v>1065</v>
      </c>
      <c r="AX103" s="27" t="s">
        <v>1065</v>
      </c>
      <c r="AY103" s="27" t="s">
        <v>1065</v>
      </c>
      <c r="AZ103" s="27" t="s">
        <v>1065</v>
      </c>
      <c r="BA103" s="27" t="s">
        <v>1065</v>
      </c>
      <c r="BB103" s="27" t="s">
        <v>1065</v>
      </c>
      <c r="BC103" s="8" t="s">
        <v>39</v>
      </c>
      <c r="BD103" s="14">
        <v>11664</v>
      </c>
      <c r="BE103" s="14">
        <f>((SUM('3.Diagnóstico_Oportunidades'!$M$9:$N$11))*10000)/BD103</f>
        <v>0</v>
      </c>
      <c r="BF103" s="14"/>
      <c r="BQ103" s="28">
        <v>1488047.09</v>
      </c>
      <c r="BR103" s="8">
        <f>(SUM('3.Diagnóstico_Oportunidades'!$M$21:$N$22)*10000)/BQ103</f>
        <v>0</v>
      </c>
      <c r="BS103" s="28">
        <f t="shared" si="26"/>
        <v>1</v>
      </c>
      <c r="BT103" s="27">
        <f t="shared" si="27"/>
        <v>0</v>
      </c>
      <c r="BU103" s="28">
        <f>IF('3.Diagnóstico_Oportunidades'!BR103=0, 0,SUM(BS103:BT103))</f>
        <v>0</v>
      </c>
      <c r="BW103" s="124" t="s">
        <v>548</v>
      </c>
      <c r="BX103" s="28">
        <v>4</v>
      </c>
      <c r="BY103" s="28">
        <v>4</v>
      </c>
      <c r="BZ103" s="28">
        <v>4</v>
      </c>
      <c r="CA103" s="149">
        <f>'3.Diagnóstico_Oportunidades'!N124*Criterios!BX103</f>
        <v>0</v>
      </c>
      <c r="CB103" s="149">
        <f>'3.Diagnóstico_Oportunidades'!N124*Criterios!BY103</f>
        <v>0</v>
      </c>
      <c r="CC103" s="149">
        <f>'3.Diagnóstico_Oportunidades'!N124*Criterios!BZ103</f>
        <v>0</v>
      </c>
      <c r="CF103" s="8" t="s">
        <v>40</v>
      </c>
      <c r="CG103" s="120">
        <f>('3.Diagnóstico_Oportunidades'!$M$22)/(BD104/100)</f>
        <v>0</v>
      </c>
      <c r="CH103" s="28">
        <f t="shared" si="19"/>
        <v>1</v>
      </c>
      <c r="CI103" s="27">
        <f t="shared" si="20"/>
        <v>0</v>
      </c>
      <c r="CJ103" s="28">
        <f t="shared" si="21"/>
        <v>0</v>
      </c>
      <c r="CK103" s="28">
        <f>('3.Diagnóstico_Oportunidades'!$M$22*10000/BQ104)</f>
        <v>0</v>
      </c>
      <c r="CL103" s="28">
        <f t="shared" si="22"/>
        <v>1</v>
      </c>
      <c r="CM103" s="27">
        <f t="shared" si="23"/>
        <v>0</v>
      </c>
      <c r="CN103" s="28">
        <f t="shared" si="24"/>
        <v>0</v>
      </c>
      <c r="CO103" s="28">
        <v>18</v>
      </c>
      <c r="CP103" s="28">
        <v>18</v>
      </c>
      <c r="CQ103" s="28">
        <v>18</v>
      </c>
      <c r="CR103" s="27">
        <f>'3.Diagnóstico_Oportunidades'!N124*Criterios!CO103</f>
        <v>0</v>
      </c>
      <c r="CS103" s="27">
        <f>'3.Diagnóstico_Oportunidades'!N124*Criterios!CP103</f>
        <v>0</v>
      </c>
      <c r="CT103" s="27">
        <f>'3.Diagnóstico_Oportunidades'!N124*Criterios!CQ103</f>
        <v>0</v>
      </c>
      <c r="CW103" s="22">
        <v>3</v>
      </c>
      <c r="CX103" s="22">
        <v>2</v>
      </c>
      <c r="CY103" s="27">
        <v>2</v>
      </c>
      <c r="CZ103" s="22">
        <v>2</v>
      </c>
      <c r="DA103" s="27">
        <v>3</v>
      </c>
      <c r="DB103" s="22">
        <v>3</v>
      </c>
      <c r="DC103" s="27">
        <v>3</v>
      </c>
      <c r="DD103" s="22">
        <v>3</v>
      </c>
      <c r="DE103" s="22">
        <v>1</v>
      </c>
      <c r="DF103" s="22">
        <v>2</v>
      </c>
      <c r="DG103" s="27">
        <v>1</v>
      </c>
      <c r="DH103" s="22">
        <v>1</v>
      </c>
      <c r="DI103" s="22">
        <v>1</v>
      </c>
      <c r="DJ103" s="28">
        <f>('3.Diagnóstico_Oportunidades'!$N124*CW103)</f>
        <v>0</v>
      </c>
      <c r="DK103" s="28">
        <f>('3.Diagnóstico_Oportunidades'!$N124*CX103)</f>
        <v>0</v>
      </c>
      <c r="DL103" s="28">
        <f>('3.Diagnóstico_Oportunidades'!$N124*CY103)</f>
        <v>0</v>
      </c>
      <c r="DM103" s="28">
        <f>('3.Diagnóstico_Oportunidades'!$N124*DA103)</f>
        <v>0</v>
      </c>
      <c r="DN103" s="28">
        <f>('3.Diagnóstico_Oportunidades'!$N124*DC103)</f>
        <v>0</v>
      </c>
      <c r="DO103" s="28">
        <f>('3.Diagnóstico_Oportunidades'!$N124*DE103)</f>
        <v>0</v>
      </c>
      <c r="DP103" s="28">
        <f>('3.Diagnóstico_Oportunidades'!$N124*DF103)</f>
        <v>0</v>
      </c>
      <c r="DQ103" s="28">
        <f>('3.Diagnóstico_Oportunidades'!$N124*DG103)</f>
        <v>0</v>
      </c>
      <c r="DR103" s="28">
        <f>('3.Diagnóstico_Oportunidades'!$N124*DI103)</f>
        <v>0</v>
      </c>
      <c r="DS103" s="28">
        <f>('3.Diagnóstico_Oportunidades'!$N124*1)</f>
        <v>0</v>
      </c>
      <c r="DT103" s="28">
        <f>('3.Diagnóstico_Oportunidades'!$N124*2)</f>
        <v>0</v>
      </c>
      <c r="DU103" s="28">
        <f>('3.Diagnóstico_Oportunidades'!$N124*3)</f>
        <v>0</v>
      </c>
      <c r="DV103" s="28">
        <f>('3.Diagnóstico_Oportunidades'!$N124*DW103)</f>
        <v>0</v>
      </c>
      <c r="DW103" s="28">
        <f>('3.Diagnóstico_Oportunidades'!$N124*DX103)</f>
        <v>0</v>
      </c>
      <c r="DX103" s="28">
        <f>('3.Diagnóstico_Oportunidades'!$N124*DZ103)</f>
        <v>0</v>
      </c>
      <c r="DY103" s="28">
        <f>('3.Diagnóstico_Oportunidades'!$N124*DB103)</f>
        <v>0</v>
      </c>
      <c r="DZ103" s="28">
        <f>('3.Diagnóstico_Oportunidades'!$N124*DD103)</f>
        <v>0</v>
      </c>
      <c r="EA103" s="28">
        <f>('3.Diagnóstico_Oportunidades'!$N124*DE103)</f>
        <v>0</v>
      </c>
      <c r="EB103" s="28">
        <f>('3.Diagnóstico_Oportunidades'!$N124*DF103)</f>
        <v>0</v>
      </c>
      <c r="EC103" s="28">
        <f>('3.Diagnóstico_Oportunidades'!$N124*DH103)</f>
        <v>0</v>
      </c>
      <c r="ED103" s="28">
        <f>('3.Diagnóstico_Oportunidades'!$N124*DI103)</f>
        <v>0</v>
      </c>
      <c r="EE103" s="28">
        <f>('3.Diagnóstico_Oportunidades'!$N124*1)</f>
        <v>0</v>
      </c>
      <c r="EF103" s="28">
        <f>('3.Diagnóstico_Oportunidades'!$N124*2)</f>
        <v>0</v>
      </c>
      <c r="EG103" s="28">
        <f>('3.Diagnóstico_Oportunidades'!$N124*3)</f>
        <v>0</v>
      </c>
    </row>
    <row r="104" spans="1:137">
      <c r="A104" s="8" t="s">
        <v>40</v>
      </c>
      <c r="B104" s="98">
        <v>1</v>
      </c>
      <c r="C104" s="99">
        <v>3</v>
      </c>
      <c r="D104" s="98">
        <v>1</v>
      </c>
      <c r="E104" s="98">
        <v>3</v>
      </c>
      <c r="F104" s="98">
        <v>1</v>
      </c>
      <c r="G104" s="8" t="s">
        <v>40</v>
      </c>
      <c r="H104" s="27">
        <v>1</v>
      </c>
      <c r="I104" s="27">
        <v>3</v>
      </c>
      <c r="J104" s="27">
        <v>3</v>
      </c>
      <c r="K104" s="27">
        <v>1</v>
      </c>
      <c r="L104">
        <v>2</v>
      </c>
      <c r="M104" s="8" t="s">
        <v>40</v>
      </c>
      <c r="N104" s="27">
        <f t="shared" si="25"/>
        <v>2</v>
      </c>
      <c r="O104" s="27" t="s">
        <v>1065</v>
      </c>
      <c r="P104" s="140">
        <v>1</v>
      </c>
      <c r="Q104" s="27" t="s">
        <v>1065</v>
      </c>
      <c r="R104" s="8" t="s">
        <v>40</v>
      </c>
      <c r="S104">
        <v>2</v>
      </c>
      <c r="T104">
        <v>1</v>
      </c>
      <c r="U104">
        <v>2</v>
      </c>
      <c r="V104">
        <v>1</v>
      </c>
      <c r="W104">
        <v>2</v>
      </c>
      <c r="X104">
        <v>2</v>
      </c>
      <c r="Y104">
        <v>2</v>
      </c>
      <c r="Z104">
        <v>2</v>
      </c>
      <c r="AA104">
        <v>2</v>
      </c>
      <c r="AB104">
        <v>2</v>
      </c>
      <c r="AC104">
        <v>1</v>
      </c>
      <c r="AD104">
        <v>2</v>
      </c>
      <c r="AE104" s="8" t="s">
        <v>40</v>
      </c>
      <c r="AF104">
        <v>1</v>
      </c>
      <c r="AG104" s="21">
        <v>2</v>
      </c>
      <c r="AH104">
        <v>1</v>
      </c>
      <c r="AI104">
        <v>2</v>
      </c>
      <c r="AJ104">
        <v>2</v>
      </c>
      <c r="AK104">
        <v>3</v>
      </c>
      <c r="AL104">
        <v>3</v>
      </c>
      <c r="AM104" s="27">
        <v>2</v>
      </c>
      <c r="AN104">
        <v>1</v>
      </c>
      <c r="AO104" s="27" t="s">
        <v>1065</v>
      </c>
      <c r="AP104">
        <v>3</v>
      </c>
      <c r="AQ104">
        <v>1</v>
      </c>
      <c r="AR104">
        <v>2</v>
      </c>
      <c r="AS104" s="8" t="s">
        <v>40</v>
      </c>
      <c r="AT104" s="27" t="s">
        <v>1065</v>
      </c>
      <c r="AU104" s="27" t="s">
        <v>1065</v>
      </c>
      <c r="AV104" s="27" t="s">
        <v>1065</v>
      </c>
      <c r="AW104" s="27" t="s">
        <v>1065</v>
      </c>
      <c r="AX104" s="27" t="s">
        <v>1065</v>
      </c>
      <c r="AY104" s="27" t="s">
        <v>1065</v>
      </c>
      <c r="AZ104" s="27" t="s">
        <v>1065</v>
      </c>
      <c r="BA104" s="27" t="s">
        <v>1065</v>
      </c>
      <c r="BB104" s="27" t="s">
        <v>1065</v>
      </c>
      <c r="BC104" s="8" t="s">
        <v>40</v>
      </c>
      <c r="BD104" s="14">
        <v>790</v>
      </c>
      <c r="BE104" s="14">
        <f>((SUM('3.Diagnóstico_Oportunidades'!$M$9:$N$11))*10000)/BD104</f>
        <v>0</v>
      </c>
      <c r="BF104" s="14"/>
      <c r="BQ104" s="28">
        <v>555568.05000000005</v>
      </c>
      <c r="BR104" s="8">
        <f>(SUM('3.Diagnóstico_Oportunidades'!$M$21:$N$22)*10000)/BQ104</f>
        <v>0</v>
      </c>
      <c r="BS104" s="28">
        <f t="shared" si="26"/>
        <v>1</v>
      </c>
      <c r="BT104" s="27">
        <f t="shared" si="27"/>
        <v>0</v>
      </c>
      <c r="BU104" s="28">
        <f>IF('3.Diagnóstico_Oportunidades'!BR104=0, 0,SUM(BS104:BT104))</f>
        <v>0</v>
      </c>
      <c r="BW104" s="124" t="s">
        <v>250</v>
      </c>
      <c r="BX104" s="28">
        <v>8</v>
      </c>
      <c r="BY104" s="28">
        <v>8</v>
      </c>
      <c r="BZ104" s="28">
        <v>8</v>
      </c>
      <c r="CA104" s="149">
        <f>'3.Diagnóstico_Oportunidades'!N125*Criterios!BX104</f>
        <v>0</v>
      </c>
      <c r="CB104" s="149">
        <f>'3.Diagnóstico_Oportunidades'!N125*Criterios!BY104</f>
        <v>0</v>
      </c>
      <c r="CC104" s="149">
        <f>'3.Diagnóstico_Oportunidades'!N125*Criterios!BZ104</f>
        <v>0</v>
      </c>
      <c r="CF104" s="8" t="s">
        <v>145</v>
      </c>
      <c r="CG104" s="120">
        <f>('3.Diagnóstico_Oportunidades'!$M$22)/(BD105/100)</f>
        <v>0</v>
      </c>
      <c r="CH104" s="28">
        <f t="shared" si="19"/>
        <v>1</v>
      </c>
      <c r="CI104" s="27">
        <f t="shared" si="20"/>
        <v>0</v>
      </c>
      <c r="CJ104" s="28">
        <f t="shared" si="21"/>
        <v>0</v>
      </c>
      <c r="CK104" s="28">
        <f>('3.Diagnóstico_Oportunidades'!$M$22*10000/BQ105)</f>
        <v>0</v>
      </c>
      <c r="CL104" s="28">
        <f t="shared" si="22"/>
        <v>1</v>
      </c>
      <c r="CM104" s="27">
        <f t="shared" si="23"/>
        <v>0</v>
      </c>
      <c r="CN104" s="28">
        <f t="shared" si="24"/>
        <v>0</v>
      </c>
      <c r="CO104" s="28">
        <v>18</v>
      </c>
      <c r="CP104" s="28">
        <v>17</v>
      </c>
      <c r="CQ104" s="28">
        <v>18</v>
      </c>
      <c r="CR104" s="27">
        <f>'3.Diagnóstico_Oportunidades'!N125*Criterios!CO104</f>
        <v>0</v>
      </c>
      <c r="CS104" s="27">
        <f>'3.Diagnóstico_Oportunidades'!N125*Criterios!CP104</f>
        <v>0</v>
      </c>
      <c r="CT104" s="27">
        <f>'3.Diagnóstico_Oportunidades'!N125*Criterios!CQ104</f>
        <v>0</v>
      </c>
      <c r="CW104" s="22">
        <v>1</v>
      </c>
      <c r="CX104" s="22">
        <v>2</v>
      </c>
      <c r="CY104" s="27">
        <v>2</v>
      </c>
      <c r="CZ104" s="22">
        <v>1</v>
      </c>
      <c r="DA104" s="27">
        <v>2</v>
      </c>
      <c r="DB104" s="22">
        <v>2</v>
      </c>
      <c r="DC104" s="27">
        <v>2</v>
      </c>
      <c r="DD104" s="22">
        <v>2</v>
      </c>
      <c r="DE104" s="22">
        <v>2</v>
      </c>
      <c r="DF104" s="22">
        <v>1</v>
      </c>
      <c r="DG104" s="27">
        <v>3</v>
      </c>
      <c r="DH104" s="22">
        <v>3</v>
      </c>
      <c r="DI104" s="22">
        <v>3</v>
      </c>
      <c r="DJ104" s="28">
        <f>('3.Diagnóstico_Oportunidades'!$N125*CW104)</f>
        <v>0</v>
      </c>
      <c r="DK104" s="28">
        <f>('3.Diagnóstico_Oportunidades'!$N125*CX104)</f>
        <v>0</v>
      </c>
      <c r="DL104" s="28">
        <f>('3.Diagnóstico_Oportunidades'!$N125*CY104)</f>
        <v>0</v>
      </c>
      <c r="DM104" s="28">
        <f>('3.Diagnóstico_Oportunidades'!$N125*DA104)</f>
        <v>0</v>
      </c>
      <c r="DN104" s="28">
        <f>('3.Diagnóstico_Oportunidades'!$N125*DC104)</f>
        <v>0</v>
      </c>
      <c r="DO104" s="28">
        <f>('3.Diagnóstico_Oportunidades'!$N125*DE104)</f>
        <v>0</v>
      </c>
      <c r="DP104" s="28">
        <f>('3.Diagnóstico_Oportunidades'!$N125*DF104)</f>
        <v>0</v>
      </c>
      <c r="DQ104" s="28">
        <f>('3.Diagnóstico_Oportunidades'!$N125*DG104)</f>
        <v>0</v>
      </c>
      <c r="DR104" s="28">
        <f>('3.Diagnóstico_Oportunidades'!$N125*DI104)</f>
        <v>0</v>
      </c>
      <c r="DS104" s="28">
        <f>('3.Diagnóstico_Oportunidades'!$N125*1)</f>
        <v>0</v>
      </c>
      <c r="DT104" s="28">
        <f>('3.Diagnóstico_Oportunidades'!$N125*2)</f>
        <v>0</v>
      </c>
      <c r="DU104" s="28">
        <f>('3.Diagnóstico_Oportunidades'!$N125*3)</f>
        <v>0</v>
      </c>
      <c r="DV104" s="28">
        <f>('3.Diagnóstico_Oportunidades'!$N125*DW104)</f>
        <v>0</v>
      </c>
      <c r="DW104" s="28">
        <f>('3.Diagnóstico_Oportunidades'!$N125*DX104)</f>
        <v>0</v>
      </c>
      <c r="DX104" s="28">
        <f>('3.Diagnóstico_Oportunidades'!$N125*DZ104)</f>
        <v>0</v>
      </c>
      <c r="DY104" s="28">
        <f>('3.Diagnóstico_Oportunidades'!$N125*DB104)</f>
        <v>0</v>
      </c>
      <c r="DZ104" s="28">
        <f>('3.Diagnóstico_Oportunidades'!$N125*DD104)</f>
        <v>0</v>
      </c>
      <c r="EA104" s="28">
        <f>('3.Diagnóstico_Oportunidades'!$N125*DE104)</f>
        <v>0</v>
      </c>
      <c r="EB104" s="28">
        <f>('3.Diagnóstico_Oportunidades'!$N125*DF104)</f>
        <v>0</v>
      </c>
      <c r="EC104" s="28">
        <f>('3.Diagnóstico_Oportunidades'!$N125*DH104)</f>
        <v>0</v>
      </c>
      <c r="ED104" s="28">
        <f>('3.Diagnóstico_Oportunidades'!$N125*DI104)</f>
        <v>0</v>
      </c>
      <c r="EE104" s="28">
        <f>('3.Diagnóstico_Oportunidades'!$N125*1)</f>
        <v>0</v>
      </c>
      <c r="EF104" s="28">
        <f>('3.Diagnóstico_Oportunidades'!$N125*2)</f>
        <v>0</v>
      </c>
      <c r="EG104" s="28">
        <f>('3.Diagnóstico_Oportunidades'!$N125*3)</f>
        <v>0</v>
      </c>
    </row>
    <row r="105" spans="1:137">
      <c r="A105" s="8" t="s">
        <v>145</v>
      </c>
      <c r="B105" s="98">
        <v>1</v>
      </c>
      <c r="C105" s="99">
        <v>3</v>
      </c>
      <c r="D105" s="98">
        <v>1</v>
      </c>
      <c r="E105" s="98">
        <v>3</v>
      </c>
      <c r="F105" s="98">
        <v>2</v>
      </c>
      <c r="G105" s="8" t="s">
        <v>145</v>
      </c>
      <c r="H105" s="27">
        <v>1</v>
      </c>
      <c r="I105" s="27">
        <v>1</v>
      </c>
      <c r="J105" s="27">
        <v>1</v>
      </c>
      <c r="K105" s="27">
        <v>1</v>
      </c>
      <c r="L105">
        <v>1</v>
      </c>
      <c r="M105" s="8" t="s">
        <v>145</v>
      </c>
      <c r="N105" s="27">
        <f t="shared" si="25"/>
        <v>1</v>
      </c>
      <c r="O105" s="27" t="s">
        <v>1065</v>
      </c>
      <c r="P105" s="140">
        <v>1</v>
      </c>
      <c r="Q105" s="27" t="s">
        <v>1065</v>
      </c>
      <c r="R105" s="8" t="s">
        <v>145</v>
      </c>
      <c r="S105">
        <v>1</v>
      </c>
      <c r="T105">
        <v>1</v>
      </c>
      <c r="U105">
        <v>1</v>
      </c>
      <c r="V105">
        <v>1</v>
      </c>
      <c r="W105">
        <v>1</v>
      </c>
      <c r="X105">
        <v>1</v>
      </c>
      <c r="Y105">
        <v>1</v>
      </c>
      <c r="Z105">
        <v>1</v>
      </c>
      <c r="AA105">
        <v>1</v>
      </c>
      <c r="AB105">
        <v>1</v>
      </c>
      <c r="AC105">
        <v>1</v>
      </c>
      <c r="AD105">
        <v>1</v>
      </c>
      <c r="AE105" s="8" t="s">
        <v>145</v>
      </c>
      <c r="AF105">
        <v>1</v>
      </c>
      <c r="AG105" s="21">
        <v>2</v>
      </c>
      <c r="AH105">
        <v>1</v>
      </c>
      <c r="AI105">
        <v>2</v>
      </c>
      <c r="AJ105">
        <v>2</v>
      </c>
      <c r="AK105">
        <v>3</v>
      </c>
      <c r="AL105">
        <v>3</v>
      </c>
      <c r="AM105" s="27">
        <v>2</v>
      </c>
      <c r="AN105">
        <v>1</v>
      </c>
      <c r="AO105" s="27" t="s">
        <v>1065</v>
      </c>
      <c r="AP105">
        <v>3</v>
      </c>
      <c r="AQ105">
        <v>2</v>
      </c>
      <c r="AR105">
        <v>2</v>
      </c>
      <c r="AS105" s="8" t="s">
        <v>145</v>
      </c>
      <c r="AT105" s="27" t="s">
        <v>1065</v>
      </c>
      <c r="AU105" s="27" t="s">
        <v>1065</v>
      </c>
      <c r="AV105" s="27" t="s">
        <v>1065</v>
      </c>
      <c r="AW105" s="27" t="s">
        <v>1065</v>
      </c>
      <c r="AX105" s="27" t="s">
        <v>1065</v>
      </c>
      <c r="AY105" s="27" t="s">
        <v>1065</v>
      </c>
      <c r="AZ105" s="27" t="s">
        <v>1065</v>
      </c>
      <c r="BA105" s="27" t="s">
        <v>1065</v>
      </c>
      <c r="BB105" s="27" t="s">
        <v>1065</v>
      </c>
      <c r="BC105" s="8" t="s">
        <v>145</v>
      </c>
      <c r="BD105" s="14">
        <v>614</v>
      </c>
      <c r="BE105" s="14">
        <f>((SUM('3.Diagnóstico_Oportunidades'!$M$9:$N$11))*10000)/BD105</f>
        <v>0</v>
      </c>
      <c r="BF105" s="14"/>
      <c r="BQ105" s="28">
        <v>865401.28</v>
      </c>
      <c r="BR105" s="8">
        <f>(SUM('3.Diagnóstico_Oportunidades'!$M$21:$N$22)*10000)/BQ105</f>
        <v>0</v>
      </c>
      <c r="BS105" s="28">
        <f t="shared" si="26"/>
        <v>1</v>
      </c>
      <c r="BT105" s="27">
        <f t="shared" si="27"/>
        <v>0</v>
      </c>
      <c r="BU105" s="28">
        <f>IF('3.Diagnóstico_Oportunidades'!BR105=0, 0,SUM(BS105:BT105))</f>
        <v>0</v>
      </c>
      <c r="BW105" s="124" t="s">
        <v>1110</v>
      </c>
      <c r="BX105" s="28">
        <v>8</v>
      </c>
      <c r="BY105" s="28">
        <v>8</v>
      </c>
      <c r="BZ105" s="28">
        <v>8</v>
      </c>
      <c r="CA105" s="149">
        <f>'3.Diagnóstico_Oportunidades'!N126*Criterios!BX105</f>
        <v>0</v>
      </c>
      <c r="CB105" s="149">
        <f>'3.Diagnóstico_Oportunidades'!N126*Criterios!BY105</f>
        <v>0</v>
      </c>
      <c r="CC105" s="149">
        <f>'3.Diagnóstico_Oportunidades'!N126*Criterios!BZ105</f>
        <v>0</v>
      </c>
      <c r="CF105" s="8" t="s">
        <v>41</v>
      </c>
      <c r="CG105" s="120">
        <f>('3.Diagnóstico_Oportunidades'!$M$22)/(BD106/100)</f>
        <v>0</v>
      </c>
      <c r="CH105" s="28">
        <f t="shared" si="19"/>
        <v>1</v>
      </c>
      <c r="CI105" s="27">
        <f t="shared" si="20"/>
        <v>0</v>
      </c>
      <c r="CJ105" s="28">
        <f t="shared" si="21"/>
        <v>0</v>
      </c>
      <c r="CK105" s="28">
        <f>('3.Diagnóstico_Oportunidades'!$M$22*10000/BQ106)</f>
        <v>0</v>
      </c>
      <c r="CL105" s="28">
        <f t="shared" si="22"/>
        <v>1</v>
      </c>
      <c r="CM105" s="27">
        <f t="shared" si="23"/>
        <v>0</v>
      </c>
      <c r="CN105" s="28">
        <f t="shared" si="24"/>
        <v>0</v>
      </c>
      <c r="CO105" s="28">
        <v>15</v>
      </c>
      <c r="CP105" s="28">
        <v>15</v>
      </c>
      <c r="CQ105" s="28">
        <v>15</v>
      </c>
      <c r="CR105" s="27">
        <f>'3.Diagnóstico_Oportunidades'!N126*Criterios!CO105</f>
        <v>0</v>
      </c>
      <c r="CS105" s="27">
        <f>'3.Diagnóstico_Oportunidades'!N126*Criterios!CP105</f>
        <v>0</v>
      </c>
      <c r="CT105" s="27">
        <f>'3.Diagnóstico_Oportunidades'!N126*Criterios!CQ105</f>
        <v>0</v>
      </c>
      <c r="CW105" s="22">
        <v>1</v>
      </c>
      <c r="CX105" s="22">
        <v>2</v>
      </c>
      <c r="CY105" s="27">
        <v>2</v>
      </c>
      <c r="CZ105" s="22">
        <v>2</v>
      </c>
      <c r="DA105" s="27">
        <v>1</v>
      </c>
      <c r="DB105" s="22">
        <v>1</v>
      </c>
      <c r="DC105" s="27">
        <v>1</v>
      </c>
      <c r="DD105" s="22">
        <v>1</v>
      </c>
      <c r="DE105" s="22">
        <v>1</v>
      </c>
      <c r="DF105" s="22">
        <v>1</v>
      </c>
      <c r="DG105" s="27">
        <v>3</v>
      </c>
      <c r="DH105" s="22">
        <v>3</v>
      </c>
      <c r="DI105" s="22">
        <v>3</v>
      </c>
      <c r="DJ105" s="28">
        <f>('3.Diagnóstico_Oportunidades'!$N126*CW105)</f>
        <v>0</v>
      </c>
      <c r="DK105" s="28">
        <f>('3.Diagnóstico_Oportunidades'!$N126*CX105)</f>
        <v>0</v>
      </c>
      <c r="DL105" s="28">
        <f>('3.Diagnóstico_Oportunidades'!$N126*CY105)</f>
        <v>0</v>
      </c>
      <c r="DM105" s="28">
        <f>('3.Diagnóstico_Oportunidades'!$N126*DA105)</f>
        <v>0</v>
      </c>
      <c r="DN105" s="28">
        <f>('3.Diagnóstico_Oportunidades'!$N126*DC105)</f>
        <v>0</v>
      </c>
      <c r="DO105" s="28">
        <f>('3.Diagnóstico_Oportunidades'!$N126*DE105)</f>
        <v>0</v>
      </c>
      <c r="DP105" s="28">
        <f>('3.Diagnóstico_Oportunidades'!$N126*DF105)</f>
        <v>0</v>
      </c>
      <c r="DQ105" s="28">
        <f>('3.Diagnóstico_Oportunidades'!$N126*DG105)</f>
        <v>0</v>
      </c>
      <c r="DR105" s="28">
        <f>('3.Diagnóstico_Oportunidades'!$N126*DI105)</f>
        <v>0</v>
      </c>
      <c r="DS105" s="28">
        <f>('3.Diagnóstico_Oportunidades'!$N126*1)</f>
        <v>0</v>
      </c>
      <c r="DT105" s="28">
        <f>('3.Diagnóstico_Oportunidades'!$N126*2)</f>
        <v>0</v>
      </c>
      <c r="DU105" s="28">
        <f>('3.Diagnóstico_Oportunidades'!$N126*3)</f>
        <v>0</v>
      </c>
      <c r="DV105" s="28">
        <f>('3.Diagnóstico_Oportunidades'!$N126*DW105)</f>
        <v>0</v>
      </c>
      <c r="DW105" s="28">
        <f>('3.Diagnóstico_Oportunidades'!$N126*DX105)</f>
        <v>0</v>
      </c>
      <c r="DX105" s="28">
        <f>('3.Diagnóstico_Oportunidades'!$N126*DZ105)</f>
        <v>0</v>
      </c>
      <c r="DY105" s="28">
        <f>('3.Diagnóstico_Oportunidades'!$N126*DB105)</f>
        <v>0</v>
      </c>
      <c r="DZ105" s="28">
        <f>('3.Diagnóstico_Oportunidades'!$N126*DD105)</f>
        <v>0</v>
      </c>
      <c r="EA105" s="28">
        <f>('3.Diagnóstico_Oportunidades'!$N126*DE105)</f>
        <v>0</v>
      </c>
      <c r="EB105" s="28">
        <f>('3.Diagnóstico_Oportunidades'!$N126*DF105)</f>
        <v>0</v>
      </c>
      <c r="EC105" s="28">
        <f>('3.Diagnóstico_Oportunidades'!$N126*DH105)</f>
        <v>0</v>
      </c>
      <c r="ED105" s="28">
        <f>('3.Diagnóstico_Oportunidades'!$N126*DI105)</f>
        <v>0</v>
      </c>
      <c r="EE105" s="28">
        <f>('3.Diagnóstico_Oportunidades'!$N126*1)</f>
        <v>0</v>
      </c>
      <c r="EF105" s="28">
        <f>('3.Diagnóstico_Oportunidades'!$N126*2)</f>
        <v>0</v>
      </c>
      <c r="EG105" s="28">
        <f>('3.Diagnóstico_Oportunidades'!$N126*3)</f>
        <v>0</v>
      </c>
    </row>
    <row r="106" spans="1:137">
      <c r="A106" s="8" t="s">
        <v>41</v>
      </c>
      <c r="B106" s="98">
        <v>2</v>
      </c>
      <c r="C106" s="99">
        <v>3</v>
      </c>
      <c r="D106" s="98">
        <v>2</v>
      </c>
      <c r="E106" s="98">
        <v>3</v>
      </c>
      <c r="F106" s="98">
        <v>2</v>
      </c>
      <c r="G106" s="8" t="s">
        <v>41</v>
      </c>
      <c r="H106" s="27">
        <v>1</v>
      </c>
      <c r="I106" s="27">
        <v>3</v>
      </c>
      <c r="J106" s="27">
        <v>3</v>
      </c>
      <c r="K106" s="27">
        <v>1</v>
      </c>
      <c r="L106">
        <v>2</v>
      </c>
      <c r="M106" s="8" t="s">
        <v>41</v>
      </c>
      <c r="N106" s="27">
        <f t="shared" si="25"/>
        <v>2</v>
      </c>
      <c r="O106" s="27" t="s">
        <v>1065</v>
      </c>
      <c r="P106" s="140">
        <v>1</v>
      </c>
      <c r="Q106" s="27" t="s">
        <v>1065</v>
      </c>
      <c r="R106" s="8" t="s">
        <v>41</v>
      </c>
      <c r="S106">
        <v>2</v>
      </c>
      <c r="T106">
        <v>2</v>
      </c>
      <c r="U106">
        <v>2</v>
      </c>
      <c r="V106">
        <v>1</v>
      </c>
      <c r="W106">
        <v>2</v>
      </c>
      <c r="X106">
        <v>2</v>
      </c>
      <c r="Y106">
        <v>2</v>
      </c>
      <c r="Z106">
        <v>2</v>
      </c>
      <c r="AA106">
        <v>2</v>
      </c>
      <c r="AB106">
        <v>2</v>
      </c>
      <c r="AC106">
        <v>1</v>
      </c>
      <c r="AD106">
        <v>2</v>
      </c>
      <c r="AE106" s="8" t="s">
        <v>41</v>
      </c>
      <c r="AF106">
        <v>1</v>
      </c>
      <c r="AG106" s="21">
        <v>2</v>
      </c>
      <c r="AH106">
        <v>2</v>
      </c>
      <c r="AI106">
        <v>2</v>
      </c>
      <c r="AJ106">
        <v>3</v>
      </c>
      <c r="AK106">
        <v>3</v>
      </c>
      <c r="AL106">
        <v>3</v>
      </c>
      <c r="AM106" s="27">
        <v>1</v>
      </c>
      <c r="AN106">
        <v>1</v>
      </c>
      <c r="AO106" s="27" t="s">
        <v>1065</v>
      </c>
      <c r="AP106">
        <v>3</v>
      </c>
      <c r="AQ106">
        <v>3</v>
      </c>
      <c r="AR106">
        <v>3</v>
      </c>
      <c r="AS106" s="8" t="s">
        <v>41</v>
      </c>
      <c r="AT106" s="27" t="s">
        <v>1065</v>
      </c>
      <c r="AU106" s="27" t="s">
        <v>1065</v>
      </c>
      <c r="AV106" s="27" t="s">
        <v>1065</v>
      </c>
      <c r="AW106" s="27" t="s">
        <v>1065</v>
      </c>
      <c r="AX106" s="27" t="s">
        <v>1065</v>
      </c>
      <c r="AY106" s="27" t="s">
        <v>1065</v>
      </c>
      <c r="AZ106" s="27" t="s">
        <v>1065</v>
      </c>
      <c r="BA106" s="27" t="s">
        <v>1065</v>
      </c>
      <c r="BB106" s="27" t="s">
        <v>1065</v>
      </c>
      <c r="BC106" s="8" t="s">
        <v>41</v>
      </c>
      <c r="BD106" s="14">
        <v>910</v>
      </c>
      <c r="BE106" s="14">
        <f>((SUM('3.Diagnóstico_Oportunidades'!$M$9:$N$11))*10000)/BD106</f>
        <v>0</v>
      </c>
      <c r="BF106" s="14"/>
      <c r="BQ106" s="28">
        <v>491398.91</v>
      </c>
      <c r="BR106" s="8">
        <f>(SUM('3.Diagnóstico_Oportunidades'!$M$21:$N$22)*10000)/BQ106</f>
        <v>0</v>
      </c>
      <c r="BS106" s="28">
        <f t="shared" si="26"/>
        <v>1</v>
      </c>
      <c r="BT106" s="27">
        <f t="shared" si="27"/>
        <v>0</v>
      </c>
      <c r="BU106" s="28">
        <f>IF('3.Diagnóstico_Oportunidades'!BR106=0, 0,SUM(BS106:BT106))</f>
        <v>0</v>
      </c>
      <c r="BW106" s="125" t="s">
        <v>1134</v>
      </c>
      <c r="BX106" s="28">
        <v>8</v>
      </c>
      <c r="BY106" s="28">
        <v>8</v>
      </c>
      <c r="BZ106" s="28">
        <v>8</v>
      </c>
      <c r="CA106" s="149">
        <f>'3.Diagnóstico_Oportunidades'!N127*Criterios!BX106</f>
        <v>0</v>
      </c>
      <c r="CB106" s="149">
        <f>'3.Diagnóstico_Oportunidades'!N127*Criterios!BY106</f>
        <v>0</v>
      </c>
      <c r="CC106" s="149">
        <f>'3.Diagnóstico_Oportunidades'!N127*Criterios!BZ106</f>
        <v>0</v>
      </c>
      <c r="CF106" s="8" t="s">
        <v>42</v>
      </c>
      <c r="CG106" s="120">
        <f>('3.Diagnóstico_Oportunidades'!$M$22)/(BD107/100)</f>
        <v>0</v>
      </c>
      <c r="CH106" s="28">
        <f t="shared" si="19"/>
        <v>1</v>
      </c>
      <c r="CI106" s="27">
        <f t="shared" si="20"/>
        <v>0</v>
      </c>
      <c r="CJ106" s="28">
        <f t="shared" si="21"/>
        <v>0</v>
      </c>
      <c r="CK106" s="28">
        <f>('3.Diagnóstico_Oportunidades'!$M$22*10000/BQ107)</f>
        <v>0</v>
      </c>
      <c r="CL106" s="28">
        <f t="shared" si="22"/>
        <v>1</v>
      </c>
      <c r="CM106" s="27">
        <f t="shared" si="23"/>
        <v>0</v>
      </c>
      <c r="CN106" s="28">
        <f t="shared" si="24"/>
        <v>0</v>
      </c>
      <c r="CO106" s="28">
        <v>16</v>
      </c>
      <c r="CP106" s="28">
        <v>15</v>
      </c>
      <c r="CQ106" s="28">
        <v>16</v>
      </c>
      <c r="CR106" s="27">
        <f>'3.Diagnóstico_Oportunidades'!N127*Criterios!CO106</f>
        <v>0</v>
      </c>
      <c r="CS106" s="27">
        <f>'3.Diagnóstico_Oportunidades'!N127*Criterios!CP106</f>
        <v>0</v>
      </c>
      <c r="CT106" s="27">
        <f>'3.Diagnóstico_Oportunidades'!N127*Criterios!CQ106</f>
        <v>0</v>
      </c>
      <c r="CW106" s="22">
        <v>1</v>
      </c>
      <c r="CX106" s="22">
        <v>2</v>
      </c>
      <c r="CY106" s="27">
        <v>2</v>
      </c>
      <c r="CZ106" s="22">
        <v>1</v>
      </c>
      <c r="DA106" s="27">
        <v>1</v>
      </c>
      <c r="DB106" s="22">
        <v>1</v>
      </c>
      <c r="DC106" s="27">
        <v>1</v>
      </c>
      <c r="DD106" s="22">
        <v>1</v>
      </c>
      <c r="DE106" s="22">
        <v>2</v>
      </c>
      <c r="DF106" s="22">
        <v>1</v>
      </c>
      <c r="DG106" s="27">
        <v>3</v>
      </c>
      <c r="DH106" s="22">
        <v>3</v>
      </c>
      <c r="DI106" s="22">
        <v>3</v>
      </c>
      <c r="DJ106" s="28">
        <f>('3.Diagnóstico_Oportunidades'!$N127*CW106)</f>
        <v>0</v>
      </c>
      <c r="DK106" s="28">
        <f>('3.Diagnóstico_Oportunidades'!$N127*CX106)</f>
        <v>0</v>
      </c>
      <c r="DL106" s="28">
        <f>('3.Diagnóstico_Oportunidades'!$N127*CY106)</f>
        <v>0</v>
      </c>
      <c r="DM106" s="28">
        <f>('3.Diagnóstico_Oportunidades'!$N127*DA106)</f>
        <v>0</v>
      </c>
      <c r="DN106" s="28">
        <f>('3.Diagnóstico_Oportunidades'!$N127*DC106)</f>
        <v>0</v>
      </c>
      <c r="DO106" s="28">
        <f>('3.Diagnóstico_Oportunidades'!$N127*DE106)</f>
        <v>0</v>
      </c>
      <c r="DP106" s="28">
        <f>('3.Diagnóstico_Oportunidades'!$N127*DF106)</f>
        <v>0</v>
      </c>
      <c r="DQ106" s="28">
        <f>('3.Diagnóstico_Oportunidades'!$N127*DG106)</f>
        <v>0</v>
      </c>
      <c r="DR106" s="28">
        <f>('3.Diagnóstico_Oportunidades'!$N127*DI106)</f>
        <v>0</v>
      </c>
      <c r="DS106" s="28">
        <f>('3.Diagnóstico_Oportunidades'!$N127*1)</f>
        <v>0</v>
      </c>
      <c r="DT106" s="28">
        <f>('3.Diagnóstico_Oportunidades'!$N127*2)</f>
        <v>0</v>
      </c>
      <c r="DU106" s="28">
        <f>('3.Diagnóstico_Oportunidades'!$N127*3)</f>
        <v>0</v>
      </c>
      <c r="DV106" s="28">
        <f>('3.Diagnóstico_Oportunidades'!$N127*DW106)</f>
        <v>0</v>
      </c>
      <c r="DW106" s="28">
        <f>('3.Diagnóstico_Oportunidades'!$N127*DX106)</f>
        <v>0</v>
      </c>
      <c r="DX106" s="28">
        <f>('3.Diagnóstico_Oportunidades'!$N127*DZ106)</f>
        <v>0</v>
      </c>
      <c r="DY106" s="28">
        <f>('3.Diagnóstico_Oportunidades'!$N127*DB106)</f>
        <v>0</v>
      </c>
      <c r="DZ106" s="28">
        <f>('3.Diagnóstico_Oportunidades'!$N127*DD106)</f>
        <v>0</v>
      </c>
      <c r="EA106" s="28">
        <f>('3.Diagnóstico_Oportunidades'!$N127*DE106)</f>
        <v>0</v>
      </c>
      <c r="EB106" s="28">
        <f>('3.Diagnóstico_Oportunidades'!$N127*DF106)</f>
        <v>0</v>
      </c>
      <c r="EC106" s="28">
        <f>('3.Diagnóstico_Oportunidades'!$N127*DH106)</f>
        <v>0</v>
      </c>
      <c r="ED106" s="28">
        <f>('3.Diagnóstico_Oportunidades'!$N127*DI106)</f>
        <v>0</v>
      </c>
      <c r="EE106" s="28">
        <f>('3.Diagnóstico_Oportunidades'!$N127*1)</f>
        <v>0</v>
      </c>
      <c r="EF106" s="28">
        <f>('3.Diagnóstico_Oportunidades'!$N127*2)</f>
        <v>0</v>
      </c>
      <c r="EG106" s="28">
        <f>('3.Diagnóstico_Oportunidades'!$N127*3)</f>
        <v>0</v>
      </c>
    </row>
    <row r="107" spans="1:137">
      <c r="A107" s="8" t="s">
        <v>42</v>
      </c>
      <c r="B107" s="98">
        <v>2</v>
      </c>
      <c r="C107" s="99">
        <v>3</v>
      </c>
      <c r="D107" s="98">
        <v>2</v>
      </c>
      <c r="E107" s="98">
        <v>3</v>
      </c>
      <c r="F107" s="98">
        <v>2</v>
      </c>
      <c r="G107" s="8" t="s">
        <v>42</v>
      </c>
      <c r="H107" s="27">
        <v>1</v>
      </c>
      <c r="I107" s="27">
        <v>3</v>
      </c>
      <c r="J107" s="27">
        <v>3</v>
      </c>
      <c r="K107" s="27">
        <v>2</v>
      </c>
      <c r="L107">
        <v>1</v>
      </c>
      <c r="M107" s="8" t="s">
        <v>42</v>
      </c>
      <c r="N107" s="27">
        <f t="shared" si="25"/>
        <v>1</v>
      </c>
      <c r="O107" s="27" t="s">
        <v>1065</v>
      </c>
      <c r="P107" s="140">
        <v>2</v>
      </c>
      <c r="Q107" s="27" t="s">
        <v>1065</v>
      </c>
      <c r="R107" s="8" t="s">
        <v>42</v>
      </c>
      <c r="S107">
        <v>1</v>
      </c>
      <c r="T107">
        <v>1</v>
      </c>
      <c r="U107">
        <v>1</v>
      </c>
      <c r="V107">
        <v>1</v>
      </c>
      <c r="W107">
        <v>1</v>
      </c>
      <c r="X107">
        <v>1</v>
      </c>
      <c r="Y107">
        <v>1</v>
      </c>
      <c r="Z107">
        <v>1</v>
      </c>
      <c r="AA107">
        <v>1</v>
      </c>
      <c r="AB107">
        <v>1</v>
      </c>
      <c r="AC107">
        <v>1</v>
      </c>
      <c r="AD107">
        <v>1</v>
      </c>
      <c r="AE107" s="8" t="s">
        <v>42</v>
      </c>
      <c r="AF107">
        <v>1</v>
      </c>
      <c r="AG107" s="21">
        <v>1</v>
      </c>
      <c r="AH107">
        <v>3</v>
      </c>
      <c r="AI107">
        <v>1</v>
      </c>
      <c r="AJ107">
        <v>3</v>
      </c>
      <c r="AK107">
        <v>3</v>
      </c>
      <c r="AL107">
        <v>2</v>
      </c>
      <c r="AM107" s="27">
        <v>1</v>
      </c>
      <c r="AN107">
        <v>1</v>
      </c>
      <c r="AO107" s="27" t="s">
        <v>1065</v>
      </c>
      <c r="AP107">
        <v>3</v>
      </c>
      <c r="AQ107">
        <v>2</v>
      </c>
      <c r="AR107">
        <v>2</v>
      </c>
      <c r="AS107" s="8" t="s">
        <v>42</v>
      </c>
      <c r="AT107" s="27" t="s">
        <v>1065</v>
      </c>
      <c r="AU107" s="27" t="s">
        <v>1065</v>
      </c>
      <c r="AV107" s="27" t="s">
        <v>1065</v>
      </c>
      <c r="AW107" s="27" t="s">
        <v>1065</v>
      </c>
      <c r="AX107" s="27" t="s">
        <v>1065</v>
      </c>
      <c r="AY107" s="27" t="s">
        <v>1065</v>
      </c>
      <c r="AZ107" s="27" t="s">
        <v>1065</v>
      </c>
      <c r="BA107" s="27" t="s">
        <v>1065</v>
      </c>
      <c r="BB107" s="27" t="s">
        <v>1065</v>
      </c>
      <c r="BC107" s="8" t="s">
        <v>42</v>
      </c>
      <c r="BD107" s="14">
        <v>548</v>
      </c>
      <c r="BE107" s="14">
        <f>((SUM('3.Diagnóstico_Oportunidades'!$M$9:$N$11))*10000)/BD107</f>
        <v>0</v>
      </c>
      <c r="BF107" s="14"/>
      <c r="BQ107" s="28">
        <v>440110.07</v>
      </c>
      <c r="BR107" s="8">
        <f>(SUM('3.Diagnóstico_Oportunidades'!$M$21:$N$22)*10000)/BQ107</f>
        <v>0</v>
      </c>
      <c r="BS107" s="28">
        <f t="shared" si="26"/>
        <v>1</v>
      </c>
      <c r="BT107" s="27">
        <f t="shared" si="27"/>
        <v>0</v>
      </c>
      <c r="BU107" s="28">
        <f>IF('3.Diagnóstico_Oportunidades'!BR107=0, 0,SUM(BS107:BT107))</f>
        <v>0</v>
      </c>
      <c r="BW107" s="124" t="s">
        <v>1111</v>
      </c>
      <c r="BX107" s="28">
        <v>8</v>
      </c>
      <c r="BY107" s="28">
        <v>8</v>
      </c>
      <c r="BZ107" s="28">
        <v>8</v>
      </c>
      <c r="CA107" s="149">
        <f>'3.Diagnóstico_Oportunidades'!N128*Criterios!BX107</f>
        <v>0</v>
      </c>
      <c r="CB107" s="149">
        <f>'3.Diagnóstico_Oportunidades'!N128*Criterios!BY107</f>
        <v>0</v>
      </c>
      <c r="CC107" s="149">
        <f>'3.Diagnóstico_Oportunidades'!N128*Criterios!BZ107</f>
        <v>0</v>
      </c>
      <c r="CF107" s="8" t="s">
        <v>146</v>
      </c>
      <c r="CG107" s="120">
        <f>('3.Diagnóstico_Oportunidades'!$M$22)/(BD108/100)</f>
        <v>0</v>
      </c>
      <c r="CH107" s="28">
        <f t="shared" si="19"/>
        <v>1</v>
      </c>
      <c r="CI107" s="27">
        <f t="shared" si="20"/>
        <v>0</v>
      </c>
      <c r="CJ107" s="28">
        <f t="shared" si="21"/>
        <v>0</v>
      </c>
      <c r="CK107" s="28">
        <f>('3.Diagnóstico_Oportunidades'!$M$22*10000/BQ108)</f>
        <v>0</v>
      </c>
      <c r="CL107" s="28">
        <f t="shared" si="22"/>
        <v>1</v>
      </c>
      <c r="CM107" s="27">
        <f t="shared" si="23"/>
        <v>0</v>
      </c>
      <c r="CN107" s="28">
        <f t="shared" si="24"/>
        <v>0</v>
      </c>
      <c r="CO107" s="28">
        <v>16</v>
      </c>
      <c r="CP107" s="28">
        <v>15</v>
      </c>
      <c r="CQ107" s="28">
        <v>16</v>
      </c>
      <c r="CR107" s="27">
        <f>'3.Diagnóstico_Oportunidades'!N128*Criterios!CO107</f>
        <v>0</v>
      </c>
      <c r="CS107" s="27">
        <f>'3.Diagnóstico_Oportunidades'!N128*Criterios!CP107</f>
        <v>0</v>
      </c>
      <c r="CT107" s="27">
        <f>'3.Diagnóstico_Oportunidades'!N128*Criterios!CQ107</f>
        <v>0</v>
      </c>
      <c r="CW107" s="22">
        <v>1</v>
      </c>
      <c r="CX107" s="22">
        <v>2</v>
      </c>
      <c r="CY107" s="27">
        <v>2</v>
      </c>
      <c r="CZ107" s="22">
        <v>1</v>
      </c>
      <c r="DA107" s="27">
        <v>1</v>
      </c>
      <c r="DB107" s="22">
        <v>1</v>
      </c>
      <c r="DC107" s="27">
        <v>1</v>
      </c>
      <c r="DD107" s="22">
        <v>1</v>
      </c>
      <c r="DE107" s="22">
        <v>2</v>
      </c>
      <c r="DF107" s="22">
        <v>1</v>
      </c>
      <c r="DG107" s="27">
        <v>3</v>
      </c>
      <c r="DH107" s="22">
        <v>3</v>
      </c>
      <c r="DI107" s="22">
        <v>3</v>
      </c>
      <c r="DJ107" s="28">
        <f>('3.Diagnóstico_Oportunidades'!$N128*CW107)</f>
        <v>0</v>
      </c>
      <c r="DK107" s="28">
        <f>('3.Diagnóstico_Oportunidades'!$N128*CX107)</f>
        <v>0</v>
      </c>
      <c r="DL107" s="28">
        <f>('3.Diagnóstico_Oportunidades'!$N128*CY107)</f>
        <v>0</v>
      </c>
      <c r="DM107" s="28">
        <f>('3.Diagnóstico_Oportunidades'!$N128*DA107)</f>
        <v>0</v>
      </c>
      <c r="DN107" s="28">
        <f>('3.Diagnóstico_Oportunidades'!$N128*DC107)</f>
        <v>0</v>
      </c>
      <c r="DO107" s="28">
        <f>('3.Diagnóstico_Oportunidades'!$N128*DE107)</f>
        <v>0</v>
      </c>
      <c r="DP107" s="28">
        <f>('3.Diagnóstico_Oportunidades'!$N128*DF107)</f>
        <v>0</v>
      </c>
      <c r="DQ107" s="28">
        <f>('3.Diagnóstico_Oportunidades'!$N128*DG107)</f>
        <v>0</v>
      </c>
      <c r="DR107" s="28">
        <f>('3.Diagnóstico_Oportunidades'!$N128*DI107)</f>
        <v>0</v>
      </c>
      <c r="DS107" s="28">
        <f>('3.Diagnóstico_Oportunidades'!$N128*1)</f>
        <v>0</v>
      </c>
      <c r="DT107" s="28">
        <f>('3.Diagnóstico_Oportunidades'!$N128*2)</f>
        <v>0</v>
      </c>
      <c r="DU107" s="28">
        <f>('3.Diagnóstico_Oportunidades'!$N128*3)</f>
        <v>0</v>
      </c>
      <c r="DV107" s="28">
        <f>('3.Diagnóstico_Oportunidades'!$N128*DW107)</f>
        <v>0</v>
      </c>
      <c r="DW107" s="28">
        <f>('3.Diagnóstico_Oportunidades'!$N128*DX107)</f>
        <v>0</v>
      </c>
      <c r="DX107" s="28">
        <f>('3.Diagnóstico_Oportunidades'!$N128*DZ107)</f>
        <v>0</v>
      </c>
      <c r="DY107" s="28">
        <f>('3.Diagnóstico_Oportunidades'!$N128*DB107)</f>
        <v>0</v>
      </c>
      <c r="DZ107" s="28">
        <f>('3.Diagnóstico_Oportunidades'!$N128*DD107)</f>
        <v>0</v>
      </c>
      <c r="EA107" s="28">
        <f>('3.Diagnóstico_Oportunidades'!$N128*DE107)</f>
        <v>0</v>
      </c>
      <c r="EB107" s="28">
        <f>('3.Diagnóstico_Oportunidades'!$N128*DF107)</f>
        <v>0</v>
      </c>
      <c r="EC107" s="28">
        <f>('3.Diagnóstico_Oportunidades'!$N128*DH107)</f>
        <v>0</v>
      </c>
      <c r="ED107" s="28">
        <f>('3.Diagnóstico_Oportunidades'!$N128*DI107)</f>
        <v>0</v>
      </c>
      <c r="EE107" s="28">
        <f>('3.Diagnóstico_Oportunidades'!$N128*1)</f>
        <v>0</v>
      </c>
      <c r="EF107" s="28">
        <f>('3.Diagnóstico_Oportunidades'!$N128*2)</f>
        <v>0</v>
      </c>
      <c r="EG107" s="28">
        <f>('3.Diagnóstico_Oportunidades'!$N128*3)</f>
        <v>0</v>
      </c>
    </row>
    <row r="108" spans="1:137">
      <c r="A108" s="8" t="s">
        <v>146</v>
      </c>
      <c r="B108" s="98">
        <v>2</v>
      </c>
      <c r="C108" s="99">
        <v>3</v>
      </c>
      <c r="D108" s="98">
        <v>1</v>
      </c>
      <c r="E108" s="98">
        <v>3</v>
      </c>
      <c r="F108" s="98">
        <v>2</v>
      </c>
      <c r="G108" s="8" t="s">
        <v>146</v>
      </c>
      <c r="H108" s="27">
        <v>1</v>
      </c>
      <c r="I108" s="27">
        <v>1</v>
      </c>
      <c r="J108" s="27">
        <v>1</v>
      </c>
      <c r="K108" s="27">
        <v>1</v>
      </c>
      <c r="L108">
        <v>1</v>
      </c>
      <c r="M108" s="8" t="s">
        <v>146</v>
      </c>
      <c r="N108" s="27">
        <f t="shared" si="25"/>
        <v>1</v>
      </c>
      <c r="O108" s="27" t="s">
        <v>1065</v>
      </c>
      <c r="P108" s="140">
        <v>1</v>
      </c>
      <c r="Q108" s="27" t="s">
        <v>1065</v>
      </c>
      <c r="R108" s="8" t="s">
        <v>146</v>
      </c>
      <c r="S108">
        <v>1</v>
      </c>
      <c r="T108">
        <v>1</v>
      </c>
      <c r="U108">
        <v>1</v>
      </c>
      <c r="V108">
        <v>1</v>
      </c>
      <c r="W108">
        <v>1</v>
      </c>
      <c r="X108">
        <v>1</v>
      </c>
      <c r="Y108">
        <v>1</v>
      </c>
      <c r="Z108">
        <v>1</v>
      </c>
      <c r="AA108">
        <v>1</v>
      </c>
      <c r="AB108">
        <v>1</v>
      </c>
      <c r="AC108">
        <v>1</v>
      </c>
      <c r="AD108">
        <v>1</v>
      </c>
      <c r="AE108" s="8" t="s">
        <v>146</v>
      </c>
      <c r="AF108">
        <v>1</v>
      </c>
      <c r="AG108" s="21">
        <v>2</v>
      </c>
      <c r="AH108">
        <v>1</v>
      </c>
      <c r="AI108">
        <v>2</v>
      </c>
      <c r="AJ108">
        <v>2</v>
      </c>
      <c r="AK108">
        <v>3</v>
      </c>
      <c r="AL108">
        <v>3</v>
      </c>
      <c r="AM108" s="27">
        <v>2</v>
      </c>
      <c r="AN108">
        <v>1</v>
      </c>
      <c r="AO108" s="27" t="s">
        <v>1065</v>
      </c>
      <c r="AP108">
        <v>3</v>
      </c>
      <c r="AQ108">
        <v>2</v>
      </c>
      <c r="AR108">
        <v>2</v>
      </c>
      <c r="AS108" s="8" t="s">
        <v>146</v>
      </c>
      <c r="AT108" s="27" t="s">
        <v>1065</v>
      </c>
      <c r="AU108" s="27" t="s">
        <v>1065</v>
      </c>
      <c r="AV108" s="27" t="s">
        <v>1065</v>
      </c>
      <c r="AW108" s="27" t="s">
        <v>1065</v>
      </c>
      <c r="AX108" s="27" t="s">
        <v>1065</v>
      </c>
      <c r="AY108" s="27" t="s">
        <v>1065</v>
      </c>
      <c r="AZ108" s="27" t="s">
        <v>1065</v>
      </c>
      <c r="BA108" s="27" t="s">
        <v>1065</v>
      </c>
      <c r="BB108" s="27" t="s">
        <v>1065</v>
      </c>
      <c r="BC108" s="8" t="s">
        <v>146</v>
      </c>
      <c r="BD108" s="14">
        <v>502</v>
      </c>
      <c r="BE108" s="14">
        <f>((SUM('3.Diagnóstico_Oportunidades'!$M$9:$N$11))*10000)/BD108</f>
        <v>0</v>
      </c>
      <c r="BF108" s="14"/>
      <c r="BQ108" s="28">
        <v>734819.24</v>
      </c>
      <c r="BR108" s="8">
        <f>(SUM('3.Diagnóstico_Oportunidades'!$M$21:$N$22)*10000)/BQ108</f>
        <v>0</v>
      </c>
      <c r="BS108" s="28">
        <f t="shared" si="26"/>
        <v>1</v>
      </c>
      <c r="BT108" s="27">
        <f t="shared" si="27"/>
        <v>0</v>
      </c>
      <c r="BU108" s="28">
        <f>IF('3.Diagnóstico_Oportunidades'!BR108=0, 0,SUM(BS108:BT108))</f>
        <v>0</v>
      </c>
      <c r="BW108" s="124" t="s">
        <v>527</v>
      </c>
      <c r="BX108" s="28">
        <v>8</v>
      </c>
      <c r="BY108" s="28">
        <v>8</v>
      </c>
      <c r="BZ108" s="28">
        <v>8</v>
      </c>
      <c r="CA108" s="149">
        <f>'3.Diagnóstico_Oportunidades'!N129*Criterios!BX108</f>
        <v>0</v>
      </c>
      <c r="CB108" s="149">
        <f>'3.Diagnóstico_Oportunidades'!N129*Criterios!BY108</f>
        <v>0</v>
      </c>
      <c r="CC108" s="149">
        <f>'3.Diagnóstico_Oportunidades'!N129*Criterios!BZ108</f>
        <v>0</v>
      </c>
      <c r="CF108" s="8" t="s">
        <v>147</v>
      </c>
      <c r="CG108" s="120">
        <f>('3.Diagnóstico_Oportunidades'!$M$22)/(BD109/100)</f>
        <v>0</v>
      </c>
      <c r="CH108" s="28">
        <f t="shared" si="19"/>
        <v>1</v>
      </c>
      <c r="CI108" s="27">
        <f t="shared" si="20"/>
        <v>0</v>
      </c>
      <c r="CJ108" s="28">
        <f t="shared" si="21"/>
        <v>0</v>
      </c>
      <c r="CK108" s="28">
        <f>('3.Diagnóstico_Oportunidades'!$M$22*10000/BQ109)</f>
        <v>0</v>
      </c>
      <c r="CL108" s="28">
        <f t="shared" si="22"/>
        <v>1</v>
      </c>
      <c r="CM108" s="27">
        <f t="shared" si="23"/>
        <v>0</v>
      </c>
      <c r="CN108" s="28">
        <f t="shared" si="24"/>
        <v>0</v>
      </c>
      <c r="CO108" s="28">
        <v>18</v>
      </c>
      <c r="CP108" s="28">
        <v>18</v>
      </c>
      <c r="CQ108" s="28">
        <v>18</v>
      </c>
      <c r="CR108" s="27">
        <f>'3.Diagnóstico_Oportunidades'!N129*Criterios!CO108</f>
        <v>0</v>
      </c>
      <c r="CS108" s="27">
        <f>'3.Diagnóstico_Oportunidades'!N129*Criterios!CP108</f>
        <v>0</v>
      </c>
      <c r="CT108" s="27">
        <f>'3.Diagnóstico_Oportunidades'!N129*Criterios!CQ108</f>
        <v>0</v>
      </c>
      <c r="CW108" s="22">
        <v>1</v>
      </c>
      <c r="CX108" s="22">
        <v>2</v>
      </c>
      <c r="CY108" s="27">
        <v>3</v>
      </c>
      <c r="CZ108" s="22">
        <v>3</v>
      </c>
      <c r="DA108" s="27">
        <v>2</v>
      </c>
      <c r="DB108" s="22">
        <v>2</v>
      </c>
      <c r="DC108" s="27">
        <v>2</v>
      </c>
      <c r="DD108" s="22">
        <v>2</v>
      </c>
      <c r="DE108" s="22">
        <v>1</v>
      </c>
      <c r="DF108" s="22">
        <v>1</v>
      </c>
      <c r="DG108" s="27">
        <v>3</v>
      </c>
      <c r="DH108" s="22">
        <v>3</v>
      </c>
      <c r="DI108" s="22">
        <v>3</v>
      </c>
      <c r="DJ108" s="28">
        <f>('3.Diagnóstico_Oportunidades'!$N129*CW108)</f>
        <v>0</v>
      </c>
      <c r="DK108" s="28">
        <f>('3.Diagnóstico_Oportunidades'!$N129*CX108)</f>
        <v>0</v>
      </c>
      <c r="DL108" s="28">
        <f>('3.Diagnóstico_Oportunidades'!$N129*CY108)</f>
        <v>0</v>
      </c>
      <c r="DM108" s="28">
        <f>('3.Diagnóstico_Oportunidades'!$N129*DA108)</f>
        <v>0</v>
      </c>
      <c r="DN108" s="28">
        <f>('3.Diagnóstico_Oportunidades'!$N129*DC108)</f>
        <v>0</v>
      </c>
      <c r="DO108" s="28">
        <f>('3.Diagnóstico_Oportunidades'!$N129*DE108)</f>
        <v>0</v>
      </c>
      <c r="DP108" s="28">
        <f>('3.Diagnóstico_Oportunidades'!$N129*DF108)</f>
        <v>0</v>
      </c>
      <c r="DQ108" s="28">
        <f>('3.Diagnóstico_Oportunidades'!$N129*DG108)</f>
        <v>0</v>
      </c>
      <c r="DR108" s="28">
        <f>('3.Diagnóstico_Oportunidades'!$N129*DI108)</f>
        <v>0</v>
      </c>
      <c r="DS108" s="28">
        <f>('3.Diagnóstico_Oportunidades'!$N129*1)</f>
        <v>0</v>
      </c>
      <c r="DT108" s="28">
        <f>('3.Diagnóstico_Oportunidades'!$N129*2)</f>
        <v>0</v>
      </c>
      <c r="DU108" s="28">
        <f>('3.Diagnóstico_Oportunidades'!$N129*3)</f>
        <v>0</v>
      </c>
      <c r="DV108" s="28">
        <f>('3.Diagnóstico_Oportunidades'!$N129*DW108)</f>
        <v>0</v>
      </c>
      <c r="DW108" s="28">
        <f>('3.Diagnóstico_Oportunidades'!$N129*DX108)</f>
        <v>0</v>
      </c>
      <c r="DX108" s="28">
        <f>('3.Diagnóstico_Oportunidades'!$N129*DZ108)</f>
        <v>0</v>
      </c>
      <c r="DY108" s="28">
        <f>('3.Diagnóstico_Oportunidades'!$N129*DB108)</f>
        <v>0</v>
      </c>
      <c r="DZ108" s="28">
        <f>('3.Diagnóstico_Oportunidades'!$N129*DD108)</f>
        <v>0</v>
      </c>
      <c r="EA108" s="28">
        <f>('3.Diagnóstico_Oportunidades'!$N129*DE108)</f>
        <v>0</v>
      </c>
      <c r="EB108" s="28">
        <f>('3.Diagnóstico_Oportunidades'!$N129*DF108)</f>
        <v>0</v>
      </c>
      <c r="EC108" s="28">
        <f>('3.Diagnóstico_Oportunidades'!$N129*DH108)</f>
        <v>0</v>
      </c>
      <c r="ED108" s="28">
        <f>('3.Diagnóstico_Oportunidades'!$N129*DI108)</f>
        <v>0</v>
      </c>
      <c r="EE108" s="28">
        <f>('3.Diagnóstico_Oportunidades'!$N129*1)</f>
        <v>0</v>
      </c>
      <c r="EF108" s="28">
        <f>('3.Diagnóstico_Oportunidades'!$N129*2)</f>
        <v>0</v>
      </c>
      <c r="EG108" s="28">
        <f>('3.Diagnóstico_Oportunidades'!$N129*3)</f>
        <v>0</v>
      </c>
    </row>
    <row r="109" spans="1:137">
      <c r="A109" s="8" t="s">
        <v>147</v>
      </c>
      <c r="B109" s="98">
        <v>2</v>
      </c>
      <c r="C109" s="99">
        <v>3</v>
      </c>
      <c r="D109" s="98">
        <v>2</v>
      </c>
      <c r="E109" s="98">
        <v>3</v>
      </c>
      <c r="F109" s="98">
        <v>3</v>
      </c>
      <c r="G109" s="8" t="s">
        <v>147</v>
      </c>
      <c r="H109" s="27">
        <v>2</v>
      </c>
      <c r="I109" s="27">
        <v>1</v>
      </c>
      <c r="J109" s="27">
        <v>1</v>
      </c>
      <c r="K109" s="27">
        <v>1</v>
      </c>
      <c r="L109">
        <v>2</v>
      </c>
      <c r="M109" s="8" t="s">
        <v>147</v>
      </c>
      <c r="N109" s="27">
        <f t="shared" si="25"/>
        <v>2</v>
      </c>
      <c r="O109" s="27" t="s">
        <v>1065</v>
      </c>
      <c r="P109" s="140">
        <v>1</v>
      </c>
      <c r="Q109" s="27" t="s">
        <v>1065</v>
      </c>
      <c r="R109" s="8" t="s">
        <v>147</v>
      </c>
      <c r="S109">
        <v>2</v>
      </c>
      <c r="T109">
        <v>1</v>
      </c>
      <c r="U109">
        <v>1</v>
      </c>
      <c r="V109">
        <v>1</v>
      </c>
      <c r="W109">
        <v>2</v>
      </c>
      <c r="X109">
        <v>1</v>
      </c>
      <c r="Y109">
        <v>2</v>
      </c>
      <c r="Z109">
        <v>2</v>
      </c>
      <c r="AA109">
        <v>1</v>
      </c>
      <c r="AB109">
        <v>1</v>
      </c>
      <c r="AC109">
        <v>1</v>
      </c>
      <c r="AD109">
        <v>2</v>
      </c>
      <c r="AE109" s="8" t="s">
        <v>147</v>
      </c>
      <c r="AF109">
        <v>1</v>
      </c>
      <c r="AG109" s="21">
        <v>2</v>
      </c>
      <c r="AH109">
        <v>3</v>
      </c>
      <c r="AI109">
        <v>2</v>
      </c>
      <c r="AJ109">
        <v>3</v>
      </c>
      <c r="AK109">
        <v>3</v>
      </c>
      <c r="AL109">
        <v>3</v>
      </c>
      <c r="AM109" s="27">
        <v>2</v>
      </c>
      <c r="AN109">
        <v>1</v>
      </c>
      <c r="AO109" s="27" t="s">
        <v>1065</v>
      </c>
      <c r="AP109">
        <v>3</v>
      </c>
      <c r="AQ109">
        <v>2</v>
      </c>
      <c r="AR109">
        <v>3</v>
      </c>
      <c r="AS109" s="8" t="s">
        <v>147</v>
      </c>
      <c r="AT109" s="27" t="s">
        <v>1065</v>
      </c>
      <c r="AU109" s="27" t="s">
        <v>1065</v>
      </c>
      <c r="AV109" s="27" t="s">
        <v>1065</v>
      </c>
      <c r="AW109" s="27" t="s">
        <v>1065</v>
      </c>
      <c r="AX109" s="27" t="s">
        <v>1065</v>
      </c>
      <c r="AY109" s="27" t="s">
        <v>1065</v>
      </c>
      <c r="AZ109" s="27" t="s">
        <v>1065</v>
      </c>
      <c r="BA109" s="27" t="s">
        <v>1065</v>
      </c>
      <c r="BB109" s="27" t="s">
        <v>1065</v>
      </c>
      <c r="BC109" s="8" t="s">
        <v>147</v>
      </c>
      <c r="BD109" s="14">
        <v>126</v>
      </c>
      <c r="BE109" s="14">
        <f>((SUM('3.Diagnóstico_Oportunidades'!$M$9:$N$11))*10000)/BD109</f>
        <v>0</v>
      </c>
      <c r="BF109" s="14"/>
      <c r="BQ109" s="28">
        <v>28575.68</v>
      </c>
      <c r="BR109" s="8">
        <f>(SUM('3.Diagnóstico_Oportunidades'!$M$21:$N$22)*10000)/BQ109</f>
        <v>0</v>
      </c>
      <c r="BS109" s="28">
        <f t="shared" si="26"/>
        <v>1</v>
      </c>
      <c r="BT109" s="27">
        <f t="shared" si="27"/>
        <v>0</v>
      </c>
      <c r="BU109" s="28">
        <f>IF('3.Diagnóstico_Oportunidades'!BR109=0, 0,SUM(BS109:BT109))</f>
        <v>0</v>
      </c>
      <c r="BW109" s="124" t="s">
        <v>1176</v>
      </c>
      <c r="BX109" s="28">
        <v>7</v>
      </c>
      <c r="BY109" s="28">
        <v>8</v>
      </c>
      <c r="BZ109" s="28">
        <v>7</v>
      </c>
      <c r="CA109" s="149">
        <f>'3.Diagnóstico_Oportunidades'!N130*Criterios!BX109</f>
        <v>0</v>
      </c>
      <c r="CB109" s="149">
        <f>'3.Diagnóstico_Oportunidades'!N130*Criterios!BY109</f>
        <v>0</v>
      </c>
      <c r="CC109" s="149">
        <f>'3.Diagnóstico_Oportunidades'!N130*Criterios!BZ109</f>
        <v>0</v>
      </c>
      <c r="CF109" s="8" t="s">
        <v>43</v>
      </c>
      <c r="CG109" s="120">
        <f>('3.Diagnóstico_Oportunidades'!$M$22)/(BD110/100)</f>
        <v>0</v>
      </c>
      <c r="CH109" s="28">
        <f t="shared" si="19"/>
        <v>1</v>
      </c>
      <c r="CI109" s="27">
        <f t="shared" si="20"/>
        <v>0</v>
      </c>
      <c r="CJ109" s="28">
        <f t="shared" si="21"/>
        <v>0</v>
      </c>
      <c r="CK109" s="28">
        <f>('3.Diagnóstico_Oportunidades'!$M$22*10000/BQ110)</f>
        <v>0</v>
      </c>
      <c r="CL109" s="28">
        <f t="shared" si="22"/>
        <v>1</v>
      </c>
      <c r="CM109" s="27">
        <f t="shared" si="23"/>
        <v>0</v>
      </c>
      <c r="CN109" s="28">
        <f t="shared" si="24"/>
        <v>0</v>
      </c>
      <c r="CO109" s="28">
        <v>19</v>
      </c>
      <c r="CP109" s="28">
        <v>16</v>
      </c>
      <c r="CQ109" s="28">
        <v>19</v>
      </c>
      <c r="CR109" s="27">
        <f>'3.Diagnóstico_Oportunidades'!N130*Criterios!CO109</f>
        <v>0</v>
      </c>
      <c r="CS109" s="27">
        <f>'3.Diagnóstico_Oportunidades'!N130*Criterios!CP109</f>
        <v>0</v>
      </c>
      <c r="CT109" s="27">
        <f>'3.Diagnóstico_Oportunidades'!N130*Criterios!CQ109</f>
        <v>0</v>
      </c>
      <c r="CW109" s="22">
        <v>1</v>
      </c>
      <c r="CX109" s="25">
        <v>3</v>
      </c>
      <c r="CY109" s="27">
        <v>3</v>
      </c>
      <c r="CZ109" s="22">
        <v>1</v>
      </c>
      <c r="DA109" s="27">
        <v>2</v>
      </c>
      <c r="DB109" s="22">
        <v>1</v>
      </c>
      <c r="DC109" s="27">
        <v>2</v>
      </c>
      <c r="DD109" s="22">
        <v>1</v>
      </c>
      <c r="DE109" s="22">
        <v>2</v>
      </c>
      <c r="DF109" s="25">
        <v>2</v>
      </c>
      <c r="DG109" s="27">
        <v>2</v>
      </c>
      <c r="DH109" s="22">
        <v>3</v>
      </c>
      <c r="DI109" s="22">
        <v>2</v>
      </c>
      <c r="DJ109" s="28">
        <f>('3.Diagnóstico_Oportunidades'!$N130*CW109)</f>
        <v>0</v>
      </c>
      <c r="DK109" s="28">
        <f>('3.Diagnóstico_Oportunidades'!$N130*CX109)</f>
        <v>0</v>
      </c>
      <c r="DL109" s="28">
        <f>('3.Diagnóstico_Oportunidades'!$N130*CY109)</f>
        <v>0</v>
      </c>
      <c r="DM109" s="28">
        <f>('3.Diagnóstico_Oportunidades'!$N130*DA109)</f>
        <v>0</v>
      </c>
      <c r="DN109" s="28">
        <f>('3.Diagnóstico_Oportunidades'!$N130*DC109)</f>
        <v>0</v>
      </c>
      <c r="DO109" s="28">
        <f>('3.Diagnóstico_Oportunidades'!$N130*DE109)</f>
        <v>0</v>
      </c>
      <c r="DP109" s="28">
        <f>('3.Diagnóstico_Oportunidades'!$N130*DF109)</f>
        <v>0</v>
      </c>
      <c r="DQ109" s="28">
        <f>('3.Diagnóstico_Oportunidades'!$N130*DG109)</f>
        <v>0</v>
      </c>
      <c r="DR109" s="28">
        <f>('3.Diagnóstico_Oportunidades'!$N130*DI109)</f>
        <v>0</v>
      </c>
      <c r="DS109" s="28">
        <f>('3.Diagnóstico_Oportunidades'!$N130*1)</f>
        <v>0</v>
      </c>
      <c r="DT109" s="28">
        <f>('3.Diagnóstico_Oportunidades'!$N130*2)</f>
        <v>0</v>
      </c>
      <c r="DU109" s="28">
        <f>('3.Diagnóstico_Oportunidades'!$N130*3)</f>
        <v>0</v>
      </c>
      <c r="DV109" s="28">
        <f>('3.Diagnóstico_Oportunidades'!$N130*DW109)</f>
        <v>0</v>
      </c>
      <c r="DW109" s="28">
        <f>('3.Diagnóstico_Oportunidades'!$N130*DX109)</f>
        <v>0</v>
      </c>
      <c r="DX109" s="28">
        <f>('3.Diagnóstico_Oportunidades'!$N130*DZ109)</f>
        <v>0</v>
      </c>
      <c r="DY109" s="28">
        <f>('3.Diagnóstico_Oportunidades'!$N130*DB109)</f>
        <v>0</v>
      </c>
      <c r="DZ109" s="28">
        <f>('3.Diagnóstico_Oportunidades'!$N130*DD109)</f>
        <v>0</v>
      </c>
      <c r="EA109" s="28">
        <f>('3.Diagnóstico_Oportunidades'!$N130*DE109)</f>
        <v>0</v>
      </c>
      <c r="EB109" s="28">
        <f>('3.Diagnóstico_Oportunidades'!$N130*DF109)</f>
        <v>0</v>
      </c>
      <c r="EC109" s="28">
        <f>('3.Diagnóstico_Oportunidades'!$N130*DH109)</f>
        <v>0</v>
      </c>
      <c r="ED109" s="28">
        <f>('3.Diagnóstico_Oportunidades'!$N130*DI109)</f>
        <v>0</v>
      </c>
      <c r="EE109" s="28">
        <f>('3.Diagnóstico_Oportunidades'!$N130*1)</f>
        <v>0</v>
      </c>
      <c r="EF109" s="28">
        <f>('3.Diagnóstico_Oportunidades'!$N130*2)</f>
        <v>0</v>
      </c>
      <c r="EG109" s="28">
        <f>('3.Diagnóstico_Oportunidades'!$N130*3)</f>
        <v>0</v>
      </c>
    </row>
    <row r="110" spans="1:137">
      <c r="A110" s="8" t="s">
        <v>43</v>
      </c>
      <c r="B110" s="98">
        <v>1</v>
      </c>
      <c r="C110" s="99">
        <v>3</v>
      </c>
      <c r="D110" s="98">
        <v>1</v>
      </c>
      <c r="E110" s="98">
        <v>2</v>
      </c>
      <c r="F110" s="98">
        <v>1</v>
      </c>
      <c r="G110" s="8" t="s">
        <v>43</v>
      </c>
      <c r="H110" s="27">
        <v>2</v>
      </c>
      <c r="I110" s="27">
        <v>3</v>
      </c>
      <c r="J110" s="27">
        <v>3</v>
      </c>
      <c r="K110" s="27">
        <v>1</v>
      </c>
      <c r="L110">
        <v>3</v>
      </c>
      <c r="M110" s="8" t="s">
        <v>43</v>
      </c>
      <c r="N110" s="27">
        <f t="shared" si="25"/>
        <v>3</v>
      </c>
      <c r="O110" s="27" t="s">
        <v>1065</v>
      </c>
      <c r="P110" s="140">
        <v>1</v>
      </c>
      <c r="Q110" s="27" t="s">
        <v>1065</v>
      </c>
      <c r="R110" s="8" t="s">
        <v>43</v>
      </c>
      <c r="S110">
        <v>2</v>
      </c>
      <c r="T110">
        <v>2</v>
      </c>
      <c r="U110">
        <v>3</v>
      </c>
      <c r="V110">
        <v>2</v>
      </c>
      <c r="W110">
        <v>3</v>
      </c>
      <c r="X110">
        <v>2</v>
      </c>
      <c r="Y110">
        <v>3</v>
      </c>
      <c r="Z110">
        <v>2</v>
      </c>
      <c r="AA110">
        <v>3</v>
      </c>
      <c r="AB110">
        <v>3</v>
      </c>
      <c r="AC110">
        <v>2</v>
      </c>
      <c r="AD110">
        <v>3</v>
      </c>
      <c r="AE110" s="8" t="s">
        <v>43</v>
      </c>
      <c r="AF110">
        <v>1</v>
      </c>
      <c r="AG110" s="21">
        <v>2</v>
      </c>
      <c r="AH110">
        <v>1</v>
      </c>
      <c r="AI110">
        <v>2</v>
      </c>
      <c r="AJ110">
        <v>1</v>
      </c>
      <c r="AK110">
        <v>3</v>
      </c>
      <c r="AL110">
        <v>3</v>
      </c>
      <c r="AM110" s="27">
        <v>1</v>
      </c>
      <c r="AN110">
        <v>1</v>
      </c>
      <c r="AO110" s="27" t="s">
        <v>1065</v>
      </c>
      <c r="AP110">
        <v>3</v>
      </c>
      <c r="AQ110">
        <v>2</v>
      </c>
      <c r="AR110">
        <v>2</v>
      </c>
      <c r="AS110" s="8" t="s">
        <v>43</v>
      </c>
      <c r="AT110" s="27" t="s">
        <v>1065</v>
      </c>
      <c r="AU110" s="27" t="s">
        <v>1065</v>
      </c>
      <c r="AV110" s="27" t="s">
        <v>1065</v>
      </c>
      <c r="AW110" s="27" t="s">
        <v>1065</v>
      </c>
      <c r="AX110" s="27" t="s">
        <v>1065</v>
      </c>
      <c r="AY110" s="27" t="s">
        <v>1065</v>
      </c>
      <c r="AZ110" s="27" t="s">
        <v>1065</v>
      </c>
      <c r="BA110" s="27" t="s">
        <v>1065</v>
      </c>
      <c r="BB110" s="27" t="s">
        <v>1065</v>
      </c>
      <c r="BC110" s="8" t="s">
        <v>43</v>
      </c>
      <c r="BD110" s="14">
        <v>29404</v>
      </c>
      <c r="BE110" s="14">
        <f>((SUM('3.Diagnóstico_Oportunidades'!$M$9:$N$11))*10000)/BD110</f>
        <v>0</v>
      </c>
      <c r="BF110" s="14"/>
      <c r="BQ110" s="28">
        <v>5620707.8399999999</v>
      </c>
      <c r="BR110" s="8">
        <f>(SUM('3.Diagnóstico_Oportunidades'!$M$21:$N$22)*10000)/BQ110</f>
        <v>0</v>
      </c>
      <c r="BS110" s="28">
        <f t="shared" si="26"/>
        <v>1</v>
      </c>
      <c r="BT110" s="27">
        <f t="shared" si="27"/>
        <v>0</v>
      </c>
      <c r="BU110" s="28">
        <f>IF('3.Diagnóstico_Oportunidades'!BR110=0, 0,SUM(BS110:BT110))</f>
        <v>0</v>
      </c>
      <c r="BW110" s="124" t="s">
        <v>1135</v>
      </c>
      <c r="BX110" s="28">
        <v>4.5</v>
      </c>
      <c r="BY110" s="28">
        <v>4.5</v>
      </c>
      <c r="BZ110" s="28">
        <v>4.5</v>
      </c>
      <c r="CA110" s="149">
        <f>'3.Diagnóstico_Oportunidades'!N131*Criterios!BX110</f>
        <v>0</v>
      </c>
      <c r="CB110" s="149">
        <f>'3.Diagnóstico_Oportunidades'!N131*Criterios!BY110</f>
        <v>0</v>
      </c>
      <c r="CC110" s="149">
        <f>'3.Diagnóstico_Oportunidades'!N131*Criterios!BZ110</f>
        <v>0</v>
      </c>
      <c r="CF110" s="8" t="s">
        <v>44</v>
      </c>
      <c r="CG110" s="120">
        <f>('3.Diagnóstico_Oportunidades'!$M$22)/(BD111/100)</f>
        <v>0</v>
      </c>
      <c r="CH110" s="28">
        <f t="shared" si="19"/>
        <v>1</v>
      </c>
      <c r="CI110" s="27">
        <f t="shared" si="20"/>
        <v>0</v>
      </c>
      <c r="CJ110" s="28">
        <f t="shared" si="21"/>
        <v>0</v>
      </c>
      <c r="CK110" s="28">
        <f>('3.Diagnóstico_Oportunidades'!$M$22*10000/BQ111)</f>
        <v>0</v>
      </c>
      <c r="CL110" s="28">
        <f t="shared" si="22"/>
        <v>1</v>
      </c>
      <c r="CM110" s="27">
        <f t="shared" si="23"/>
        <v>0</v>
      </c>
      <c r="CN110" s="28">
        <f t="shared" si="24"/>
        <v>0</v>
      </c>
      <c r="CO110" s="28">
        <v>14.5</v>
      </c>
      <c r="CP110" s="28">
        <v>12.5</v>
      </c>
      <c r="CQ110" s="28">
        <v>14.5</v>
      </c>
      <c r="CR110" s="27">
        <f>'3.Diagnóstico_Oportunidades'!N131*Criterios!CO110</f>
        <v>0</v>
      </c>
      <c r="CS110" s="27">
        <f>'3.Diagnóstico_Oportunidades'!N131*Criterios!CP110</f>
        <v>0</v>
      </c>
      <c r="CT110" s="27">
        <f>'3.Diagnóstico_Oportunidades'!N131*Criterios!CQ110</f>
        <v>0</v>
      </c>
      <c r="CW110" s="31">
        <v>1</v>
      </c>
      <c r="CX110" s="31">
        <v>1.5</v>
      </c>
      <c r="CY110" s="31">
        <v>2.5</v>
      </c>
      <c r="CZ110" s="31">
        <v>1.5</v>
      </c>
      <c r="DA110" s="31">
        <v>2</v>
      </c>
      <c r="DB110" s="31">
        <v>1.5</v>
      </c>
      <c r="DC110" s="31">
        <v>2</v>
      </c>
      <c r="DD110" s="31">
        <v>1.5</v>
      </c>
      <c r="DE110" s="31">
        <v>2</v>
      </c>
      <c r="DF110" s="31">
        <v>1</v>
      </c>
      <c r="DG110" s="31">
        <v>1</v>
      </c>
      <c r="DH110" s="31">
        <v>1</v>
      </c>
      <c r="DI110" s="31">
        <v>1.5</v>
      </c>
      <c r="DJ110" s="28">
        <f>('3.Diagnóstico_Oportunidades'!$N131*CW110)</f>
        <v>0</v>
      </c>
      <c r="DK110" s="28">
        <f>('3.Diagnóstico_Oportunidades'!$N131*CX110)</f>
        <v>0</v>
      </c>
      <c r="DL110" s="28">
        <f>('3.Diagnóstico_Oportunidades'!$N131*CY110)</f>
        <v>0</v>
      </c>
      <c r="DM110" s="28">
        <f>('3.Diagnóstico_Oportunidades'!$N131*DA110)</f>
        <v>0</v>
      </c>
      <c r="DN110" s="28">
        <f>('3.Diagnóstico_Oportunidades'!$N131*DC110)</f>
        <v>0</v>
      </c>
      <c r="DO110" s="28">
        <f>('3.Diagnóstico_Oportunidades'!$N131*DE110)</f>
        <v>0</v>
      </c>
      <c r="DP110" s="28">
        <f>('3.Diagnóstico_Oportunidades'!$N131*DF110)</f>
        <v>0</v>
      </c>
      <c r="DQ110" s="28">
        <f>('3.Diagnóstico_Oportunidades'!$N131*DG110)</f>
        <v>0</v>
      </c>
      <c r="DR110" s="28">
        <f>('3.Diagnóstico_Oportunidades'!$N131*DI110)</f>
        <v>0</v>
      </c>
      <c r="DS110" s="28">
        <f>('3.Diagnóstico_Oportunidades'!$N131*1)</f>
        <v>0</v>
      </c>
      <c r="DT110" s="28">
        <f>('3.Diagnóstico_Oportunidades'!$N131*2)</f>
        <v>0</v>
      </c>
      <c r="DU110" s="28">
        <f>('3.Diagnóstico_Oportunidades'!$N131*3)</f>
        <v>0</v>
      </c>
      <c r="DV110" s="28">
        <f>('3.Diagnóstico_Oportunidades'!$N131*DW110)</f>
        <v>0</v>
      </c>
      <c r="DW110" s="28">
        <f>('3.Diagnóstico_Oportunidades'!$N131*DX110)</f>
        <v>0</v>
      </c>
      <c r="DX110" s="28">
        <f>('3.Diagnóstico_Oportunidades'!$N131*DZ110)</f>
        <v>0</v>
      </c>
      <c r="DY110" s="28">
        <f>('3.Diagnóstico_Oportunidades'!$N131*DB110)</f>
        <v>0</v>
      </c>
      <c r="DZ110" s="28">
        <f>('3.Diagnóstico_Oportunidades'!$N131*DD110)</f>
        <v>0</v>
      </c>
      <c r="EA110" s="28">
        <f>('3.Diagnóstico_Oportunidades'!$N131*DE110)</f>
        <v>0</v>
      </c>
      <c r="EB110" s="28">
        <f>('3.Diagnóstico_Oportunidades'!$N131*DF110)</f>
        <v>0</v>
      </c>
      <c r="EC110" s="28">
        <f>('3.Diagnóstico_Oportunidades'!$N131*DH110)</f>
        <v>0</v>
      </c>
      <c r="ED110" s="28">
        <f>('3.Diagnóstico_Oportunidades'!$N131*DI110)</f>
        <v>0</v>
      </c>
      <c r="EE110" s="28">
        <f>('3.Diagnóstico_Oportunidades'!$N131*1)</f>
        <v>0</v>
      </c>
      <c r="EF110" s="28">
        <f>('3.Diagnóstico_Oportunidades'!$N131*2)</f>
        <v>0</v>
      </c>
      <c r="EG110" s="28">
        <f>('3.Diagnóstico_Oportunidades'!$N131*3)</f>
        <v>0</v>
      </c>
    </row>
    <row r="111" spans="1:137">
      <c r="A111" s="8" t="s">
        <v>44</v>
      </c>
      <c r="B111" s="98">
        <v>2</v>
      </c>
      <c r="C111" s="99">
        <v>3</v>
      </c>
      <c r="D111" s="98">
        <v>1</v>
      </c>
      <c r="E111" s="98">
        <v>3</v>
      </c>
      <c r="F111" s="98">
        <v>2</v>
      </c>
      <c r="G111" s="8" t="s">
        <v>44</v>
      </c>
      <c r="H111" s="27">
        <v>2</v>
      </c>
      <c r="I111" s="27">
        <v>3</v>
      </c>
      <c r="J111" s="27">
        <v>2</v>
      </c>
      <c r="K111" s="27">
        <v>1</v>
      </c>
      <c r="L111">
        <v>3</v>
      </c>
      <c r="M111" s="8" t="s">
        <v>44</v>
      </c>
      <c r="N111" s="27">
        <f t="shared" si="25"/>
        <v>3</v>
      </c>
      <c r="O111" s="27" t="s">
        <v>1065</v>
      </c>
      <c r="P111" s="140">
        <v>1</v>
      </c>
      <c r="Q111" s="27" t="s">
        <v>1065</v>
      </c>
      <c r="R111" s="8" t="s">
        <v>44</v>
      </c>
      <c r="S111">
        <v>2</v>
      </c>
      <c r="T111">
        <v>2</v>
      </c>
      <c r="U111">
        <v>3</v>
      </c>
      <c r="V111">
        <v>2</v>
      </c>
      <c r="W111">
        <v>3</v>
      </c>
      <c r="X111">
        <v>3</v>
      </c>
      <c r="Y111">
        <v>3</v>
      </c>
      <c r="Z111">
        <v>3</v>
      </c>
      <c r="AA111">
        <v>3</v>
      </c>
      <c r="AB111">
        <v>3</v>
      </c>
      <c r="AC111">
        <v>2</v>
      </c>
      <c r="AD111">
        <v>3</v>
      </c>
      <c r="AE111" s="8" t="s">
        <v>44</v>
      </c>
      <c r="AF111">
        <v>1</v>
      </c>
      <c r="AG111" s="21">
        <v>2</v>
      </c>
      <c r="AH111">
        <v>2</v>
      </c>
      <c r="AI111">
        <v>2</v>
      </c>
      <c r="AJ111">
        <v>2</v>
      </c>
      <c r="AK111">
        <v>3</v>
      </c>
      <c r="AL111">
        <v>3</v>
      </c>
      <c r="AM111" s="27">
        <v>1</v>
      </c>
      <c r="AN111">
        <v>2</v>
      </c>
      <c r="AO111" s="27" t="s">
        <v>1065</v>
      </c>
      <c r="AP111">
        <v>3</v>
      </c>
      <c r="AQ111">
        <v>2</v>
      </c>
      <c r="AR111">
        <v>2</v>
      </c>
      <c r="AS111" s="8" t="s">
        <v>44</v>
      </c>
      <c r="AT111" s="27" t="s">
        <v>1065</v>
      </c>
      <c r="AU111" s="27" t="s">
        <v>1065</v>
      </c>
      <c r="AV111" s="27" t="s">
        <v>1065</v>
      </c>
      <c r="AW111" s="27" t="s">
        <v>1065</v>
      </c>
      <c r="AX111" s="27" t="s">
        <v>1065</v>
      </c>
      <c r="AY111" s="27" t="s">
        <v>1065</v>
      </c>
      <c r="AZ111" s="27" t="s">
        <v>1065</v>
      </c>
      <c r="BA111" s="27" t="s">
        <v>1065</v>
      </c>
      <c r="BB111" s="27" t="s">
        <v>1065</v>
      </c>
      <c r="BC111" s="8" t="s">
        <v>44</v>
      </c>
      <c r="BD111" s="14">
        <v>842</v>
      </c>
      <c r="BE111" s="14">
        <f>((SUM('3.Diagnóstico_Oportunidades'!$M$9:$N$11))*10000)/BD111</f>
        <v>0</v>
      </c>
      <c r="BF111" s="14"/>
      <c r="BQ111" s="28">
        <v>979088.51</v>
      </c>
      <c r="BR111" s="8">
        <f>(SUM('3.Diagnóstico_Oportunidades'!$M$21:$N$22)*10000)/BQ111</f>
        <v>0</v>
      </c>
      <c r="BS111" s="28">
        <f t="shared" si="26"/>
        <v>1</v>
      </c>
      <c r="BT111" s="27">
        <f t="shared" si="27"/>
        <v>0</v>
      </c>
      <c r="BU111" s="28">
        <f>IF('3.Diagnóstico_Oportunidades'!BR111=0, 0,SUM(BS111:BT111))</f>
        <v>0</v>
      </c>
      <c r="BW111" s="124" t="s">
        <v>528</v>
      </c>
      <c r="BX111" s="28">
        <v>5</v>
      </c>
      <c r="BY111" s="28">
        <v>5</v>
      </c>
      <c r="BZ111" s="28">
        <v>5</v>
      </c>
      <c r="CA111" s="149">
        <f>'3.Diagnóstico_Oportunidades'!N132*Criterios!BX111</f>
        <v>0</v>
      </c>
      <c r="CB111" s="149">
        <f>'3.Diagnóstico_Oportunidades'!N132*Criterios!BY111</f>
        <v>0</v>
      </c>
      <c r="CC111" s="149">
        <f>'3.Diagnóstico_Oportunidades'!N132*Criterios!BZ111</f>
        <v>0</v>
      </c>
      <c r="CF111" s="8" t="s">
        <v>45</v>
      </c>
      <c r="CG111" s="120">
        <f>('3.Diagnóstico_Oportunidades'!$M$22)/(BD112/100)</f>
        <v>0</v>
      </c>
      <c r="CH111" s="28">
        <f t="shared" si="19"/>
        <v>1</v>
      </c>
      <c r="CI111" s="27">
        <f t="shared" si="20"/>
        <v>0</v>
      </c>
      <c r="CJ111" s="28">
        <f t="shared" si="21"/>
        <v>0</v>
      </c>
      <c r="CK111" s="28">
        <f>('3.Diagnóstico_Oportunidades'!$M$22*10000/BQ112)</f>
        <v>0</v>
      </c>
      <c r="CL111" s="28">
        <f t="shared" si="22"/>
        <v>1</v>
      </c>
      <c r="CM111" s="27">
        <f t="shared" si="23"/>
        <v>0</v>
      </c>
      <c r="CN111" s="28">
        <f t="shared" si="24"/>
        <v>0</v>
      </c>
      <c r="CO111" s="28">
        <v>15</v>
      </c>
      <c r="CP111" s="28">
        <v>14</v>
      </c>
      <c r="CQ111" s="28">
        <v>15</v>
      </c>
      <c r="CR111" s="27">
        <f>'3.Diagnóstico_Oportunidades'!N132*Criterios!CO111</f>
        <v>0</v>
      </c>
      <c r="CS111" s="27">
        <f>'3.Diagnóstico_Oportunidades'!N132*Criterios!CP111</f>
        <v>0</v>
      </c>
      <c r="CT111" s="27">
        <f>'3.Diagnóstico_Oportunidades'!N132*Criterios!CQ111</f>
        <v>0</v>
      </c>
      <c r="CW111" s="22">
        <v>1</v>
      </c>
      <c r="CX111" s="22">
        <v>2</v>
      </c>
      <c r="CY111" s="27">
        <v>3</v>
      </c>
      <c r="CZ111" s="22">
        <v>2</v>
      </c>
      <c r="DA111" s="27">
        <v>2</v>
      </c>
      <c r="DB111" s="22">
        <v>2</v>
      </c>
      <c r="DC111" s="27">
        <v>2</v>
      </c>
      <c r="DD111" s="22">
        <v>2</v>
      </c>
      <c r="DE111" s="22">
        <v>1</v>
      </c>
      <c r="DF111" s="22">
        <v>1</v>
      </c>
      <c r="DG111" s="27">
        <v>1</v>
      </c>
      <c r="DH111" s="22">
        <v>1</v>
      </c>
      <c r="DI111" s="22">
        <v>2</v>
      </c>
      <c r="DJ111" s="28">
        <f>('3.Diagnóstico_Oportunidades'!$N132*CW111)</f>
        <v>0</v>
      </c>
      <c r="DK111" s="28">
        <f>('3.Diagnóstico_Oportunidades'!$N132*CX111)</f>
        <v>0</v>
      </c>
      <c r="DL111" s="28">
        <f>('3.Diagnóstico_Oportunidades'!$N132*CY111)</f>
        <v>0</v>
      </c>
      <c r="DM111" s="28">
        <f>('3.Diagnóstico_Oportunidades'!$N132*DA111)</f>
        <v>0</v>
      </c>
      <c r="DN111" s="28">
        <f>('3.Diagnóstico_Oportunidades'!$N132*DC111)</f>
        <v>0</v>
      </c>
      <c r="DO111" s="28">
        <f>('3.Diagnóstico_Oportunidades'!$N132*DE111)</f>
        <v>0</v>
      </c>
      <c r="DP111" s="28">
        <f>('3.Diagnóstico_Oportunidades'!$N132*DF111)</f>
        <v>0</v>
      </c>
      <c r="DQ111" s="28">
        <f>('3.Diagnóstico_Oportunidades'!$N132*DG111)</f>
        <v>0</v>
      </c>
      <c r="DR111" s="28">
        <f>('3.Diagnóstico_Oportunidades'!$N132*DI111)</f>
        <v>0</v>
      </c>
      <c r="DS111" s="28">
        <f>('3.Diagnóstico_Oportunidades'!$N132*1)</f>
        <v>0</v>
      </c>
      <c r="DT111" s="28">
        <f>('3.Diagnóstico_Oportunidades'!$N132*2)</f>
        <v>0</v>
      </c>
      <c r="DU111" s="28">
        <f>('3.Diagnóstico_Oportunidades'!$N132*3)</f>
        <v>0</v>
      </c>
      <c r="DV111" s="28">
        <f>('3.Diagnóstico_Oportunidades'!$N132*DW111)</f>
        <v>0</v>
      </c>
      <c r="DW111" s="28">
        <f>('3.Diagnóstico_Oportunidades'!$N132*DX111)</f>
        <v>0</v>
      </c>
      <c r="DX111" s="28">
        <f>('3.Diagnóstico_Oportunidades'!$N132*DZ111)</f>
        <v>0</v>
      </c>
      <c r="DY111" s="28">
        <f>('3.Diagnóstico_Oportunidades'!$N132*DB111)</f>
        <v>0</v>
      </c>
      <c r="DZ111" s="28">
        <f>('3.Diagnóstico_Oportunidades'!$N132*DD111)</f>
        <v>0</v>
      </c>
      <c r="EA111" s="28">
        <f>('3.Diagnóstico_Oportunidades'!$N132*DE111)</f>
        <v>0</v>
      </c>
      <c r="EB111" s="28">
        <f>('3.Diagnóstico_Oportunidades'!$N132*DF111)</f>
        <v>0</v>
      </c>
      <c r="EC111" s="28">
        <f>('3.Diagnóstico_Oportunidades'!$N132*DH111)</f>
        <v>0</v>
      </c>
      <c r="ED111" s="28">
        <f>('3.Diagnóstico_Oportunidades'!$N132*DI111)</f>
        <v>0</v>
      </c>
      <c r="EE111" s="28">
        <f>('3.Diagnóstico_Oportunidades'!$N132*1)</f>
        <v>0</v>
      </c>
      <c r="EF111" s="28">
        <f>('3.Diagnóstico_Oportunidades'!$N132*2)</f>
        <v>0</v>
      </c>
      <c r="EG111" s="28">
        <f>('3.Diagnóstico_Oportunidades'!$N132*3)</f>
        <v>0</v>
      </c>
    </row>
    <row r="112" spans="1:137">
      <c r="A112" s="8" t="s">
        <v>45</v>
      </c>
      <c r="B112" s="98">
        <v>2</v>
      </c>
      <c r="C112" s="99">
        <v>3</v>
      </c>
      <c r="D112" s="98">
        <v>1</v>
      </c>
      <c r="E112" s="98">
        <v>3</v>
      </c>
      <c r="F112" s="98">
        <v>2</v>
      </c>
      <c r="G112" s="8" t="s">
        <v>45</v>
      </c>
      <c r="H112" s="27">
        <v>1</v>
      </c>
      <c r="I112" s="27">
        <v>3</v>
      </c>
      <c r="J112" s="27">
        <v>2</v>
      </c>
      <c r="K112" s="27">
        <v>1</v>
      </c>
      <c r="L112">
        <v>2</v>
      </c>
      <c r="M112" s="8" t="s">
        <v>45</v>
      </c>
      <c r="N112" s="27">
        <f t="shared" si="25"/>
        <v>2</v>
      </c>
      <c r="O112" s="27" t="s">
        <v>1065</v>
      </c>
      <c r="P112" s="140">
        <v>1</v>
      </c>
      <c r="Q112" s="27" t="s">
        <v>1065</v>
      </c>
      <c r="R112" s="8" t="s">
        <v>45</v>
      </c>
      <c r="S112">
        <v>1</v>
      </c>
      <c r="T112">
        <v>1</v>
      </c>
      <c r="U112">
        <v>2</v>
      </c>
      <c r="V112">
        <v>1</v>
      </c>
      <c r="W112">
        <v>2</v>
      </c>
      <c r="X112">
        <v>1</v>
      </c>
      <c r="Y112">
        <v>2</v>
      </c>
      <c r="Z112">
        <v>2</v>
      </c>
      <c r="AA112">
        <v>2</v>
      </c>
      <c r="AB112">
        <v>2</v>
      </c>
      <c r="AC112">
        <v>1</v>
      </c>
      <c r="AD112">
        <v>2</v>
      </c>
      <c r="AE112" s="8" t="s">
        <v>45</v>
      </c>
      <c r="AF112">
        <v>1</v>
      </c>
      <c r="AG112" s="21">
        <v>1</v>
      </c>
      <c r="AH112">
        <v>3</v>
      </c>
      <c r="AI112">
        <v>1</v>
      </c>
      <c r="AJ112">
        <v>3</v>
      </c>
      <c r="AK112">
        <v>3</v>
      </c>
      <c r="AL112">
        <v>2</v>
      </c>
      <c r="AM112" s="27">
        <v>1</v>
      </c>
      <c r="AN112">
        <v>1</v>
      </c>
      <c r="AO112" s="27" t="s">
        <v>1065</v>
      </c>
      <c r="AP112">
        <v>2</v>
      </c>
      <c r="AQ112">
        <v>2</v>
      </c>
      <c r="AR112">
        <v>2</v>
      </c>
      <c r="AS112" s="8" t="s">
        <v>45</v>
      </c>
      <c r="AT112" s="27" t="s">
        <v>1065</v>
      </c>
      <c r="AU112" s="27" t="s">
        <v>1065</v>
      </c>
      <c r="AV112" s="27" t="s">
        <v>1065</v>
      </c>
      <c r="AW112" s="27" t="s">
        <v>1065</v>
      </c>
      <c r="AX112" s="27" t="s">
        <v>1065</v>
      </c>
      <c r="AY112" s="27" t="s">
        <v>1065</v>
      </c>
      <c r="AZ112" s="27" t="s">
        <v>1065</v>
      </c>
      <c r="BA112" s="27" t="s">
        <v>1065</v>
      </c>
      <c r="BB112" s="27" t="s">
        <v>1065</v>
      </c>
      <c r="BC112" s="8" t="s">
        <v>45</v>
      </c>
      <c r="BD112" s="14">
        <v>1383</v>
      </c>
      <c r="BE112" s="14">
        <f>((SUM('3.Diagnóstico_Oportunidades'!$M$9:$N$11))*10000)/BD112</f>
        <v>0</v>
      </c>
      <c r="BF112" s="14"/>
      <c r="BQ112" s="28">
        <v>1164190.8600000001</v>
      </c>
      <c r="BR112" s="8">
        <f>(SUM('3.Diagnóstico_Oportunidades'!$M$21:$N$22)*10000)/BQ112</f>
        <v>0</v>
      </c>
      <c r="BS112" s="28">
        <f t="shared" si="26"/>
        <v>1</v>
      </c>
      <c r="BT112" s="27">
        <f t="shared" si="27"/>
        <v>0</v>
      </c>
      <c r="BU112" s="28">
        <f>IF('3.Diagnóstico_Oportunidades'!BR112=0, 0,SUM(BS112:BT112))</f>
        <v>0</v>
      </c>
      <c r="BW112" s="124" t="s">
        <v>549</v>
      </c>
      <c r="BX112" s="28">
        <v>3</v>
      </c>
      <c r="BY112" s="28">
        <v>3</v>
      </c>
      <c r="BZ112" s="28">
        <v>3</v>
      </c>
      <c r="CA112" s="149">
        <f>'3.Diagnóstico_Oportunidades'!N133*Criterios!BX112</f>
        <v>0</v>
      </c>
      <c r="CB112" s="149">
        <f>'3.Diagnóstico_Oportunidades'!N133*Criterios!BY112</f>
        <v>0</v>
      </c>
      <c r="CC112" s="149">
        <f>'3.Diagnóstico_Oportunidades'!N133*Criterios!BZ112</f>
        <v>0</v>
      </c>
      <c r="CF112" s="8" t="s">
        <v>46</v>
      </c>
      <c r="CG112" s="120">
        <f>('3.Diagnóstico_Oportunidades'!$M$22)/(BD113/100)</f>
        <v>0</v>
      </c>
      <c r="CH112" s="28">
        <f t="shared" si="19"/>
        <v>1</v>
      </c>
      <c r="CI112" s="27">
        <f t="shared" si="20"/>
        <v>0</v>
      </c>
      <c r="CJ112" s="28">
        <f t="shared" si="21"/>
        <v>0</v>
      </c>
      <c r="CK112" s="28">
        <f>('3.Diagnóstico_Oportunidades'!$M$22*10000/BQ113)</f>
        <v>0</v>
      </c>
      <c r="CL112" s="28">
        <f t="shared" si="22"/>
        <v>1</v>
      </c>
      <c r="CM112" s="27">
        <f t="shared" si="23"/>
        <v>0</v>
      </c>
      <c r="CN112" s="28">
        <f t="shared" si="24"/>
        <v>0</v>
      </c>
      <c r="CO112" s="28">
        <v>14</v>
      </c>
      <c r="CP112" s="28">
        <v>11</v>
      </c>
      <c r="CQ112" s="28">
        <v>14</v>
      </c>
      <c r="CR112" s="27">
        <f>'3.Diagnóstico_Oportunidades'!N133*Criterios!CO112</f>
        <v>0</v>
      </c>
      <c r="CS112" s="27">
        <f>'3.Diagnóstico_Oportunidades'!N133*Criterios!CP112</f>
        <v>0</v>
      </c>
      <c r="CT112" s="27">
        <f>'3.Diagnóstico_Oportunidades'!N133*Criterios!CQ112</f>
        <v>0</v>
      </c>
      <c r="CW112" s="22">
        <v>1</v>
      </c>
      <c r="CX112" s="24">
        <v>1</v>
      </c>
      <c r="CY112" s="27">
        <v>2</v>
      </c>
      <c r="CZ112" s="22">
        <v>1</v>
      </c>
      <c r="DA112" s="27">
        <v>2</v>
      </c>
      <c r="DB112" s="22">
        <v>1</v>
      </c>
      <c r="DC112" s="27">
        <v>2</v>
      </c>
      <c r="DD112" s="22">
        <v>1</v>
      </c>
      <c r="DE112" s="22">
        <v>3</v>
      </c>
      <c r="DF112" s="22">
        <v>1</v>
      </c>
      <c r="DG112" s="27">
        <v>1</v>
      </c>
      <c r="DH112" s="22">
        <v>1</v>
      </c>
      <c r="DI112" s="22">
        <v>1</v>
      </c>
      <c r="DJ112" s="28">
        <f>('3.Diagnóstico_Oportunidades'!$N133*CW112)</f>
        <v>0</v>
      </c>
      <c r="DK112" s="28">
        <f>('3.Diagnóstico_Oportunidades'!$N133*CX112)</f>
        <v>0</v>
      </c>
      <c r="DL112" s="28">
        <f>('3.Diagnóstico_Oportunidades'!$N133*CY112)</f>
        <v>0</v>
      </c>
      <c r="DM112" s="28">
        <f>('3.Diagnóstico_Oportunidades'!$N133*DA112)</f>
        <v>0</v>
      </c>
      <c r="DN112" s="28">
        <f>('3.Diagnóstico_Oportunidades'!$N133*DC112)</f>
        <v>0</v>
      </c>
      <c r="DO112" s="28">
        <f>('3.Diagnóstico_Oportunidades'!$N133*DE112)</f>
        <v>0</v>
      </c>
      <c r="DP112" s="28">
        <f>('3.Diagnóstico_Oportunidades'!$N133*DF112)</f>
        <v>0</v>
      </c>
      <c r="DQ112" s="28">
        <f>('3.Diagnóstico_Oportunidades'!$N133*DG112)</f>
        <v>0</v>
      </c>
      <c r="DR112" s="28">
        <f>('3.Diagnóstico_Oportunidades'!$N133*DI112)</f>
        <v>0</v>
      </c>
      <c r="DS112" s="28">
        <f>('3.Diagnóstico_Oportunidades'!$N133*1)</f>
        <v>0</v>
      </c>
      <c r="DT112" s="28">
        <f>('3.Diagnóstico_Oportunidades'!$N133*2)</f>
        <v>0</v>
      </c>
      <c r="DU112" s="28">
        <f>('3.Diagnóstico_Oportunidades'!$N133*3)</f>
        <v>0</v>
      </c>
      <c r="DV112" s="28">
        <f>('3.Diagnóstico_Oportunidades'!$N133*DW112)</f>
        <v>0</v>
      </c>
      <c r="DW112" s="28">
        <f>('3.Diagnóstico_Oportunidades'!$N133*DX112)</f>
        <v>0</v>
      </c>
      <c r="DX112" s="28">
        <f>('3.Diagnóstico_Oportunidades'!$N133*DZ112)</f>
        <v>0</v>
      </c>
      <c r="DY112" s="28">
        <f>('3.Diagnóstico_Oportunidades'!$N133*DB112)</f>
        <v>0</v>
      </c>
      <c r="DZ112" s="28">
        <f>('3.Diagnóstico_Oportunidades'!$N133*DD112)</f>
        <v>0</v>
      </c>
      <c r="EA112" s="28">
        <f>('3.Diagnóstico_Oportunidades'!$N133*DE112)</f>
        <v>0</v>
      </c>
      <c r="EB112" s="28">
        <f>('3.Diagnóstico_Oportunidades'!$N133*DF112)</f>
        <v>0</v>
      </c>
      <c r="EC112" s="28">
        <f>('3.Diagnóstico_Oportunidades'!$N133*DH112)</f>
        <v>0</v>
      </c>
      <c r="ED112" s="28">
        <f>('3.Diagnóstico_Oportunidades'!$N133*DI112)</f>
        <v>0</v>
      </c>
      <c r="EE112" s="28">
        <f>('3.Diagnóstico_Oportunidades'!$N133*1)</f>
        <v>0</v>
      </c>
      <c r="EF112" s="28">
        <f>('3.Diagnóstico_Oportunidades'!$N133*2)</f>
        <v>0</v>
      </c>
      <c r="EG112" s="28">
        <f>('3.Diagnóstico_Oportunidades'!$N133*3)</f>
        <v>0</v>
      </c>
    </row>
    <row r="113" spans="1:137">
      <c r="A113" s="8" t="s">
        <v>46</v>
      </c>
      <c r="B113" s="98">
        <v>1</v>
      </c>
      <c r="C113" s="99">
        <v>3</v>
      </c>
      <c r="D113" s="98">
        <v>1</v>
      </c>
      <c r="E113" s="98">
        <v>3</v>
      </c>
      <c r="F113" s="98">
        <v>1</v>
      </c>
      <c r="G113" s="8" t="s">
        <v>46</v>
      </c>
      <c r="H113" s="27">
        <v>1</v>
      </c>
      <c r="I113" s="27">
        <v>3</v>
      </c>
      <c r="J113" s="27">
        <v>3</v>
      </c>
      <c r="K113" s="27">
        <v>2</v>
      </c>
      <c r="L113">
        <v>1</v>
      </c>
      <c r="M113" s="8" t="s">
        <v>46</v>
      </c>
      <c r="N113" s="27">
        <f t="shared" si="25"/>
        <v>1</v>
      </c>
      <c r="O113" s="27" t="s">
        <v>1065</v>
      </c>
      <c r="P113" s="140">
        <v>2</v>
      </c>
      <c r="Q113" s="27" t="s">
        <v>1065</v>
      </c>
      <c r="R113" s="8" t="s">
        <v>46</v>
      </c>
      <c r="S113">
        <v>1</v>
      </c>
      <c r="T113">
        <v>1</v>
      </c>
      <c r="U113">
        <v>1</v>
      </c>
      <c r="V113">
        <v>1</v>
      </c>
      <c r="W113">
        <v>1</v>
      </c>
      <c r="X113">
        <v>1</v>
      </c>
      <c r="Y113">
        <v>1</v>
      </c>
      <c r="Z113">
        <v>1</v>
      </c>
      <c r="AA113">
        <v>1</v>
      </c>
      <c r="AB113">
        <v>1</v>
      </c>
      <c r="AC113">
        <v>1</v>
      </c>
      <c r="AD113">
        <v>1</v>
      </c>
      <c r="AE113" s="8" t="s">
        <v>46</v>
      </c>
      <c r="AF113">
        <v>1</v>
      </c>
      <c r="AG113" s="21">
        <v>2</v>
      </c>
      <c r="AH113">
        <v>1</v>
      </c>
      <c r="AI113">
        <v>2</v>
      </c>
      <c r="AJ113">
        <v>3</v>
      </c>
      <c r="AK113">
        <v>3</v>
      </c>
      <c r="AL113">
        <v>3</v>
      </c>
      <c r="AM113" s="27">
        <v>1</v>
      </c>
      <c r="AN113">
        <v>1</v>
      </c>
      <c r="AO113" s="27" t="s">
        <v>1065</v>
      </c>
      <c r="AP113">
        <v>3</v>
      </c>
      <c r="AQ113">
        <v>2</v>
      </c>
      <c r="AR113">
        <v>2</v>
      </c>
      <c r="AS113" s="8" t="s">
        <v>46</v>
      </c>
      <c r="AT113" s="27" t="s">
        <v>1065</v>
      </c>
      <c r="AU113" s="27" t="s">
        <v>1065</v>
      </c>
      <c r="AV113" s="27" t="s">
        <v>1065</v>
      </c>
      <c r="AW113" s="27" t="s">
        <v>1065</v>
      </c>
      <c r="AX113" s="27" t="s">
        <v>1065</v>
      </c>
      <c r="AY113" s="27" t="s">
        <v>1065</v>
      </c>
      <c r="AZ113" s="27" t="s">
        <v>1065</v>
      </c>
      <c r="BA113" s="27" t="s">
        <v>1065</v>
      </c>
      <c r="BB113" s="27" t="s">
        <v>1065</v>
      </c>
      <c r="BC113" s="8" t="s">
        <v>46</v>
      </c>
      <c r="BD113" s="14">
        <v>329</v>
      </c>
      <c r="BE113" s="14">
        <f>((SUM('3.Diagnóstico_Oportunidades'!$M$9:$N$11))*10000)/BD113</f>
        <v>0</v>
      </c>
      <c r="BF113" s="14"/>
      <c r="BQ113" s="28">
        <v>358309.32</v>
      </c>
      <c r="BR113" s="8">
        <f>(SUM('3.Diagnóstico_Oportunidades'!$M$21:$N$22)*10000)/BQ113</f>
        <v>0</v>
      </c>
      <c r="BS113" s="28">
        <f t="shared" si="26"/>
        <v>1</v>
      </c>
      <c r="BT113" s="27">
        <f t="shared" si="27"/>
        <v>0</v>
      </c>
      <c r="BU113" s="28">
        <f>IF('3.Diagnóstico_Oportunidades'!BR113=0, 0,SUM(BS113:BT113))</f>
        <v>0</v>
      </c>
      <c r="BW113" s="126" t="s">
        <v>1136</v>
      </c>
      <c r="BX113" s="28">
        <v>4</v>
      </c>
      <c r="BY113" s="28">
        <v>5</v>
      </c>
      <c r="BZ113" s="28">
        <v>4</v>
      </c>
      <c r="CA113" s="149">
        <f>'3.Diagnóstico_Oportunidades'!N134*Criterios!BX113</f>
        <v>0</v>
      </c>
      <c r="CB113" s="149">
        <f>'3.Diagnóstico_Oportunidades'!N134*Criterios!BY113</f>
        <v>0</v>
      </c>
      <c r="CC113" s="149">
        <f>'3.Diagnóstico_Oportunidades'!N134*Criterios!BZ113</f>
        <v>0</v>
      </c>
      <c r="CF113" s="8" t="s">
        <v>47</v>
      </c>
      <c r="CG113" s="120">
        <f>('3.Diagnóstico_Oportunidades'!$M$22)/(BD114/100)</f>
        <v>0</v>
      </c>
      <c r="CH113" s="28">
        <f t="shared" si="19"/>
        <v>1</v>
      </c>
      <c r="CI113" s="27">
        <f t="shared" si="20"/>
        <v>0</v>
      </c>
      <c r="CJ113" s="28">
        <f t="shared" si="21"/>
        <v>0</v>
      </c>
      <c r="CK113" s="28">
        <f>('3.Diagnóstico_Oportunidades'!$M$22*10000/BQ114)</f>
        <v>0</v>
      </c>
      <c r="CL113" s="28">
        <f t="shared" si="22"/>
        <v>1</v>
      </c>
      <c r="CM113" s="27">
        <f t="shared" si="23"/>
        <v>0</v>
      </c>
      <c r="CN113" s="28">
        <f t="shared" si="24"/>
        <v>0</v>
      </c>
      <c r="CO113" s="28">
        <v>14</v>
      </c>
      <c r="CP113" s="28">
        <v>12</v>
      </c>
      <c r="CQ113" s="28">
        <v>14</v>
      </c>
      <c r="CR113" s="27">
        <f>'3.Diagnóstico_Oportunidades'!N134*Criterios!CO113</f>
        <v>0</v>
      </c>
      <c r="CS113" s="27">
        <f>'3.Diagnóstico_Oportunidades'!N134*Criterios!CP113</f>
        <v>0</v>
      </c>
      <c r="CT113" s="27">
        <f>'3.Diagnóstico_Oportunidades'!N134*Criterios!CQ113</f>
        <v>0</v>
      </c>
      <c r="CW113" s="22">
        <v>1</v>
      </c>
      <c r="CX113" s="22">
        <v>2</v>
      </c>
      <c r="CY113" s="27">
        <v>2</v>
      </c>
      <c r="CZ113" s="22">
        <v>1</v>
      </c>
      <c r="DA113" s="27">
        <v>2</v>
      </c>
      <c r="DB113" s="22">
        <v>1</v>
      </c>
      <c r="DC113" s="27">
        <v>2</v>
      </c>
      <c r="DD113" s="22">
        <v>1</v>
      </c>
      <c r="DE113" s="22">
        <v>2</v>
      </c>
      <c r="DF113" s="22">
        <v>1</v>
      </c>
      <c r="DG113" s="27">
        <v>1</v>
      </c>
      <c r="DH113" s="22">
        <v>2</v>
      </c>
      <c r="DI113" s="22">
        <v>1</v>
      </c>
      <c r="DJ113" s="28">
        <f>('3.Diagnóstico_Oportunidades'!$N134*CW113)</f>
        <v>0</v>
      </c>
      <c r="DK113" s="28">
        <f>('3.Diagnóstico_Oportunidades'!$N134*CX113)</f>
        <v>0</v>
      </c>
      <c r="DL113" s="28">
        <f>('3.Diagnóstico_Oportunidades'!$N134*CY113)</f>
        <v>0</v>
      </c>
      <c r="DM113" s="28">
        <f>('3.Diagnóstico_Oportunidades'!$N134*DA113)</f>
        <v>0</v>
      </c>
      <c r="DN113" s="28">
        <f>('3.Diagnóstico_Oportunidades'!$N134*DC113)</f>
        <v>0</v>
      </c>
      <c r="DO113" s="28">
        <f>('3.Diagnóstico_Oportunidades'!$N134*DE113)</f>
        <v>0</v>
      </c>
      <c r="DP113" s="28">
        <f>('3.Diagnóstico_Oportunidades'!$N134*DF113)</f>
        <v>0</v>
      </c>
      <c r="DQ113" s="28">
        <f>('3.Diagnóstico_Oportunidades'!$N134*DG113)</f>
        <v>0</v>
      </c>
      <c r="DR113" s="28">
        <f>('3.Diagnóstico_Oportunidades'!$N134*DI113)</f>
        <v>0</v>
      </c>
      <c r="DS113" s="28">
        <f>('3.Diagnóstico_Oportunidades'!$N134*1)</f>
        <v>0</v>
      </c>
      <c r="DT113" s="28">
        <f>('3.Diagnóstico_Oportunidades'!$N134*2)</f>
        <v>0</v>
      </c>
      <c r="DU113" s="28">
        <f>('3.Diagnóstico_Oportunidades'!$N134*3)</f>
        <v>0</v>
      </c>
      <c r="DV113" s="28">
        <f>('3.Diagnóstico_Oportunidades'!$N134*DW113)</f>
        <v>0</v>
      </c>
      <c r="DW113" s="28">
        <f>('3.Diagnóstico_Oportunidades'!$N134*DX113)</f>
        <v>0</v>
      </c>
      <c r="DX113" s="28">
        <f>('3.Diagnóstico_Oportunidades'!$N134*DZ113)</f>
        <v>0</v>
      </c>
      <c r="DY113" s="28">
        <f>('3.Diagnóstico_Oportunidades'!$N134*DB113)</f>
        <v>0</v>
      </c>
      <c r="DZ113" s="28">
        <f>('3.Diagnóstico_Oportunidades'!$N134*DD113)</f>
        <v>0</v>
      </c>
      <c r="EA113" s="28">
        <f>('3.Diagnóstico_Oportunidades'!$N134*DE113)</f>
        <v>0</v>
      </c>
      <c r="EB113" s="28">
        <f>('3.Diagnóstico_Oportunidades'!$N134*DF113)</f>
        <v>0</v>
      </c>
      <c r="EC113" s="28">
        <f>('3.Diagnóstico_Oportunidades'!$N134*DH113)</f>
        <v>0</v>
      </c>
      <c r="ED113" s="28">
        <f>('3.Diagnóstico_Oportunidades'!$N134*DI113)</f>
        <v>0</v>
      </c>
      <c r="EE113" s="28">
        <f>('3.Diagnóstico_Oportunidades'!$N134*1)</f>
        <v>0</v>
      </c>
      <c r="EF113" s="28">
        <f>('3.Diagnóstico_Oportunidades'!$N134*2)</f>
        <v>0</v>
      </c>
      <c r="EG113" s="28">
        <f>('3.Diagnóstico_Oportunidades'!$N134*3)</f>
        <v>0</v>
      </c>
    </row>
    <row r="114" spans="1:137">
      <c r="A114" s="8" t="s">
        <v>47</v>
      </c>
      <c r="B114" s="98">
        <v>3</v>
      </c>
      <c r="C114" s="99">
        <v>3</v>
      </c>
      <c r="D114" s="98">
        <v>2</v>
      </c>
      <c r="E114" s="98">
        <v>3</v>
      </c>
      <c r="F114" s="98">
        <v>3</v>
      </c>
      <c r="G114" s="8" t="s">
        <v>47</v>
      </c>
      <c r="H114" s="27">
        <v>1</v>
      </c>
      <c r="I114" s="27">
        <v>3</v>
      </c>
      <c r="J114" s="27">
        <v>2</v>
      </c>
      <c r="K114" s="27">
        <v>1</v>
      </c>
      <c r="L114">
        <v>2</v>
      </c>
      <c r="M114" s="8" t="s">
        <v>47</v>
      </c>
      <c r="N114" s="27">
        <f t="shared" si="25"/>
        <v>2</v>
      </c>
      <c r="O114" s="27" t="s">
        <v>1065</v>
      </c>
      <c r="P114" s="140">
        <v>1</v>
      </c>
      <c r="Q114" s="27" t="s">
        <v>1065</v>
      </c>
      <c r="R114" s="8" t="s">
        <v>47</v>
      </c>
      <c r="S114">
        <v>1</v>
      </c>
      <c r="T114">
        <v>1</v>
      </c>
      <c r="U114">
        <v>2</v>
      </c>
      <c r="V114">
        <v>1</v>
      </c>
      <c r="W114">
        <v>2</v>
      </c>
      <c r="X114">
        <v>1</v>
      </c>
      <c r="Y114">
        <v>2</v>
      </c>
      <c r="Z114">
        <v>2</v>
      </c>
      <c r="AA114">
        <v>2</v>
      </c>
      <c r="AB114">
        <v>2</v>
      </c>
      <c r="AC114">
        <v>1</v>
      </c>
      <c r="AD114">
        <v>2</v>
      </c>
      <c r="AE114" s="8" t="s">
        <v>47</v>
      </c>
      <c r="AF114">
        <v>1</v>
      </c>
      <c r="AG114" s="21">
        <v>1</v>
      </c>
      <c r="AH114">
        <v>3</v>
      </c>
      <c r="AI114">
        <v>1</v>
      </c>
      <c r="AJ114">
        <v>3</v>
      </c>
      <c r="AK114">
        <v>3</v>
      </c>
      <c r="AL114">
        <v>2</v>
      </c>
      <c r="AM114" s="27">
        <v>1</v>
      </c>
      <c r="AN114">
        <v>1</v>
      </c>
      <c r="AO114" s="27" t="s">
        <v>1065</v>
      </c>
      <c r="AP114">
        <v>2</v>
      </c>
      <c r="AQ114">
        <v>2</v>
      </c>
      <c r="AR114">
        <v>3</v>
      </c>
      <c r="AS114" s="8" t="s">
        <v>47</v>
      </c>
      <c r="AT114" s="27" t="s">
        <v>1065</v>
      </c>
      <c r="AU114" s="27" t="s">
        <v>1065</v>
      </c>
      <c r="AV114" s="27" t="s">
        <v>1065</v>
      </c>
      <c r="AW114" s="27" t="s">
        <v>1065</v>
      </c>
      <c r="AX114" s="27" t="s">
        <v>1065</v>
      </c>
      <c r="AY114" s="27" t="s">
        <v>1065</v>
      </c>
      <c r="AZ114" s="27" t="s">
        <v>1065</v>
      </c>
      <c r="BA114" s="27" t="s">
        <v>1065</v>
      </c>
      <c r="BB114" s="27" t="s">
        <v>1065</v>
      </c>
      <c r="BC114" s="8" t="s">
        <v>47</v>
      </c>
      <c r="BD114" s="14">
        <v>1674</v>
      </c>
      <c r="BE114" s="14">
        <f>((SUM('3.Diagnóstico_Oportunidades'!$M$9:$N$11))*10000)/BD114</f>
        <v>0</v>
      </c>
      <c r="BF114" s="14"/>
      <c r="BQ114" s="28">
        <v>992107.31</v>
      </c>
      <c r="BR114" s="8">
        <f>(SUM('3.Diagnóstico_Oportunidades'!$M$21:$N$22)*10000)/BQ114</f>
        <v>0</v>
      </c>
      <c r="BS114" s="28">
        <f t="shared" si="26"/>
        <v>1</v>
      </c>
      <c r="BT114" s="27">
        <f t="shared" si="27"/>
        <v>0</v>
      </c>
      <c r="BU114" s="28">
        <f>IF('3.Diagnóstico_Oportunidades'!BR114=0, 0,SUM(BS114:BT114))</f>
        <v>0</v>
      </c>
      <c r="BW114" s="124" t="s">
        <v>251</v>
      </c>
      <c r="BX114" s="28">
        <v>4</v>
      </c>
      <c r="BY114" s="28">
        <v>5</v>
      </c>
      <c r="BZ114" s="28">
        <v>4</v>
      </c>
      <c r="CA114" s="149">
        <f>'3.Diagnóstico_Oportunidades'!N135*Criterios!BX114</f>
        <v>0</v>
      </c>
      <c r="CB114" s="149">
        <f>'3.Diagnóstico_Oportunidades'!N135*Criterios!BY114</f>
        <v>0</v>
      </c>
      <c r="CC114" s="149">
        <f>'3.Diagnóstico_Oportunidades'!N135*Criterios!BZ114</f>
        <v>0</v>
      </c>
      <c r="CF114" s="8" t="s">
        <v>48</v>
      </c>
      <c r="CG114" s="120">
        <f>('3.Diagnóstico_Oportunidades'!$M$22)/(BD115/100)</f>
        <v>0</v>
      </c>
      <c r="CH114" s="28">
        <f t="shared" si="19"/>
        <v>1</v>
      </c>
      <c r="CI114" s="27">
        <f t="shared" si="20"/>
        <v>0</v>
      </c>
      <c r="CJ114" s="28">
        <f t="shared" si="21"/>
        <v>0</v>
      </c>
      <c r="CK114" s="28">
        <f>('3.Diagnóstico_Oportunidades'!$M$22*10000/BQ115)</f>
        <v>0</v>
      </c>
      <c r="CL114" s="28">
        <f t="shared" si="22"/>
        <v>1</v>
      </c>
      <c r="CM114" s="27">
        <f t="shared" si="23"/>
        <v>0</v>
      </c>
      <c r="CN114" s="28">
        <f t="shared" si="24"/>
        <v>0</v>
      </c>
      <c r="CO114" s="28">
        <v>14</v>
      </c>
      <c r="CP114" s="28">
        <v>12</v>
      </c>
      <c r="CQ114" s="28">
        <v>14</v>
      </c>
      <c r="CR114" s="27">
        <f>'3.Diagnóstico_Oportunidades'!N135*Criterios!CO114</f>
        <v>0</v>
      </c>
      <c r="CS114" s="27">
        <f>'3.Diagnóstico_Oportunidades'!N135*Criterios!CP114</f>
        <v>0</v>
      </c>
      <c r="CT114" s="27">
        <f>'3.Diagnóstico_Oportunidades'!N135*Criterios!CQ114</f>
        <v>0</v>
      </c>
      <c r="CW114" s="22">
        <v>1</v>
      </c>
      <c r="CX114" s="22">
        <v>2</v>
      </c>
      <c r="CY114" s="27">
        <v>2</v>
      </c>
      <c r="CZ114" s="22">
        <v>1</v>
      </c>
      <c r="DA114" s="27">
        <v>2</v>
      </c>
      <c r="DB114" s="22">
        <v>1</v>
      </c>
      <c r="DC114" s="27">
        <v>2</v>
      </c>
      <c r="DD114" s="22">
        <v>1</v>
      </c>
      <c r="DE114" s="22">
        <v>2</v>
      </c>
      <c r="DF114" s="22">
        <v>1</v>
      </c>
      <c r="DG114" s="27">
        <v>1</v>
      </c>
      <c r="DH114" s="22">
        <v>2</v>
      </c>
      <c r="DI114" s="22">
        <v>1</v>
      </c>
      <c r="DJ114" s="28">
        <f>('3.Diagnóstico_Oportunidades'!$N135*CW114)</f>
        <v>0</v>
      </c>
      <c r="DK114" s="28">
        <f>('3.Diagnóstico_Oportunidades'!$N135*CX114)</f>
        <v>0</v>
      </c>
      <c r="DL114" s="28">
        <f>('3.Diagnóstico_Oportunidades'!$N135*CY114)</f>
        <v>0</v>
      </c>
      <c r="DM114" s="28">
        <f>('3.Diagnóstico_Oportunidades'!$N135*DA114)</f>
        <v>0</v>
      </c>
      <c r="DN114" s="28">
        <f>('3.Diagnóstico_Oportunidades'!$N135*DC114)</f>
        <v>0</v>
      </c>
      <c r="DO114" s="28">
        <f>('3.Diagnóstico_Oportunidades'!$N135*DE114)</f>
        <v>0</v>
      </c>
      <c r="DP114" s="28">
        <f>('3.Diagnóstico_Oportunidades'!$N135*DF114)</f>
        <v>0</v>
      </c>
      <c r="DQ114" s="28">
        <f>('3.Diagnóstico_Oportunidades'!$N135*DG114)</f>
        <v>0</v>
      </c>
      <c r="DR114" s="28">
        <f>('3.Diagnóstico_Oportunidades'!$N135*DI114)</f>
        <v>0</v>
      </c>
      <c r="DS114" s="28">
        <f>('3.Diagnóstico_Oportunidades'!$N135*1)</f>
        <v>0</v>
      </c>
      <c r="DT114" s="28">
        <f>('3.Diagnóstico_Oportunidades'!$N135*2)</f>
        <v>0</v>
      </c>
      <c r="DU114" s="28">
        <f>('3.Diagnóstico_Oportunidades'!$N135*3)</f>
        <v>0</v>
      </c>
      <c r="DV114" s="28">
        <f>('3.Diagnóstico_Oportunidades'!$N135*DW114)</f>
        <v>0</v>
      </c>
      <c r="DW114" s="28">
        <f>('3.Diagnóstico_Oportunidades'!$N135*DX114)</f>
        <v>0</v>
      </c>
      <c r="DX114" s="28">
        <f>('3.Diagnóstico_Oportunidades'!$N135*DZ114)</f>
        <v>0</v>
      </c>
      <c r="DY114" s="28">
        <f>('3.Diagnóstico_Oportunidades'!$N135*DB114)</f>
        <v>0</v>
      </c>
      <c r="DZ114" s="28">
        <f>('3.Diagnóstico_Oportunidades'!$N135*DD114)</f>
        <v>0</v>
      </c>
      <c r="EA114" s="28">
        <f>('3.Diagnóstico_Oportunidades'!$N135*DE114)</f>
        <v>0</v>
      </c>
      <c r="EB114" s="28">
        <f>('3.Diagnóstico_Oportunidades'!$N135*DF114)</f>
        <v>0</v>
      </c>
      <c r="EC114" s="28">
        <f>('3.Diagnóstico_Oportunidades'!$N135*DH114)</f>
        <v>0</v>
      </c>
      <c r="ED114" s="28">
        <f>('3.Diagnóstico_Oportunidades'!$N135*DI114)</f>
        <v>0</v>
      </c>
      <c r="EE114" s="28">
        <f>('3.Diagnóstico_Oportunidades'!$N135*1)</f>
        <v>0</v>
      </c>
      <c r="EF114" s="28">
        <f>('3.Diagnóstico_Oportunidades'!$N135*2)</f>
        <v>0</v>
      </c>
      <c r="EG114" s="28">
        <f>('3.Diagnóstico_Oportunidades'!$N135*3)</f>
        <v>0</v>
      </c>
    </row>
    <row r="115" spans="1:137">
      <c r="A115" s="8" t="s">
        <v>48</v>
      </c>
      <c r="B115" s="98">
        <v>3</v>
      </c>
      <c r="C115" s="99">
        <v>3</v>
      </c>
      <c r="D115" s="98">
        <v>3</v>
      </c>
      <c r="E115" s="98">
        <v>3</v>
      </c>
      <c r="F115" s="98">
        <v>3</v>
      </c>
      <c r="G115" s="8" t="s">
        <v>48</v>
      </c>
      <c r="H115" s="27">
        <v>1</v>
      </c>
      <c r="I115" s="27">
        <v>1</v>
      </c>
      <c r="J115" s="27">
        <v>3</v>
      </c>
      <c r="K115" s="27">
        <v>2</v>
      </c>
      <c r="L115">
        <v>1</v>
      </c>
      <c r="M115" s="8" t="s">
        <v>48</v>
      </c>
      <c r="N115" s="27">
        <f t="shared" si="25"/>
        <v>1</v>
      </c>
      <c r="O115" s="27" t="s">
        <v>1065</v>
      </c>
      <c r="P115" s="140">
        <v>2</v>
      </c>
      <c r="Q115" s="27" t="s">
        <v>1065</v>
      </c>
      <c r="R115" s="8" t="s">
        <v>48</v>
      </c>
      <c r="S115">
        <v>1</v>
      </c>
      <c r="T115">
        <v>1</v>
      </c>
      <c r="U115">
        <v>1</v>
      </c>
      <c r="V115">
        <v>1</v>
      </c>
      <c r="W115">
        <v>1</v>
      </c>
      <c r="X115">
        <v>1</v>
      </c>
      <c r="Y115">
        <v>1</v>
      </c>
      <c r="Z115">
        <v>1</v>
      </c>
      <c r="AA115">
        <v>1</v>
      </c>
      <c r="AB115">
        <v>1</v>
      </c>
      <c r="AC115">
        <v>1</v>
      </c>
      <c r="AD115">
        <v>1</v>
      </c>
      <c r="AE115" s="8" t="s">
        <v>48</v>
      </c>
      <c r="AF115">
        <v>1</v>
      </c>
      <c r="AG115" s="21">
        <v>2</v>
      </c>
      <c r="AH115">
        <v>3</v>
      </c>
      <c r="AI115">
        <v>2</v>
      </c>
      <c r="AJ115">
        <v>3</v>
      </c>
      <c r="AK115">
        <v>3</v>
      </c>
      <c r="AL115">
        <v>3</v>
      </c>
      <c r="AM115" s="27">
        <v>2</v>
      </c>
      <c r="AN115">
        <v>2</v>
      </c>
      <c r="AO115">
        <v>3</v>
      </c>
      <c r="AP115">
        <v>3</v>
      </c>
      <c r="AQ115">
        <v>3</v>
      </c>
      <c r="AR115">
        <v>3</v>
      </c>
      <c r="AS115" s="8" t="s">
        <v>48</v>
      </c>
      <c r="AT115" s="27" t="s">
        <v>1065</v>
      </c>
      <c r="AU115" s="27" t="s">
        <v>1065</v>
      </c>
      <c r="AV115" s="27" t="s">
        <v>1065</v>
      </c>
      <c r="AW115" s="27" t="s">
        <v>1065</v>
      </c>
      <c r="AX115" s="27" t="s">
        <v>1065</v>
      </c>
      <c r="AY115" s="27" t="s">
        <v>1065</v>
      </c>
      <c r="AZ115" s="27" t="s">
        <v>1065</v>
      </c>
      <c r="BA115" s="27" t="s">
        <v>1065</v>
      </c>
      <c r="BB115" s="27" t="s">
        <v>1065</v>
      </c>
      <c r="BC115" s="8" t="s">
        <v>48</v>
      </c>
      <c r="BD115" s="14">
        <v>854</v>
      </c>
      <c r="BE115" s="14">
        <f>((SUM('3.Diagnóstico_Oportunidades'!$M$9:$N$11))*10000)/BD115</f>
        <v>0</v>
      </c>
      <c r="BF115" s="14"/>
      <c r="BQ115" s="28">
        <v>830199.71</v>
      </c>
      <c r="BR115" s="8">
        <f>(SUM('3.Diagnóstico_Oportunidades'!$M$21:$N$22)*10000)/BQ115</f>
        <v>0</v>
      </c>
      <c r="BS115" s="28">
        <f t="shared" si="26"/>
        <v>1</v>
      </c>
      <c r="BT115" s="27">
        <f t="shared" si="27"/>
        <v>0</v>
      </c>
      <c r="BU115" s="28">
        <f>IF('3.Diagnóstico_Oportunidades'!BR115=0, 0,SUM(BS115:BT115))</f>
        <v>0</v>
      </c>
      <c r="BW115" s="124" t="s">
        <v>252</v>
      </c>
      <c r="BX115" s="28">
        <v>7</v>
      </c>
      <c r="BY115" s="28">
        <v>8</v>
      </c>
      <c r="BZ115" s="28">
        <v>7</v>
      </c>
      <c r="CA115" s="149">
        <f>'3.Diagnóstico_Oportunidades'!N136*Criterios!BX115</f>
        <v>0</v>
      </c>
      <c r="CB115" s="149">
        <f>'3.Diagnóstico_Oportunidades'!N136*Criterios!BY115</f>
        <v>0</v>
      </c>
      <c r="CC115" s="149">
        <f>'3.Diagnóstico_Oportunidades'!N136*Criterios!BZ115</f>
        <v>0</v>
      </c>
      <c r="CF115" s="8" t="s">
        <v>148</v>
      </c>
      <c r="CG115" s="120">
        <f>('3.Diagnóstico_Oportunidades'!$M$22)/(BD116/100)</f>
        <v>0</v>
      </c>
      <c r="CH115" s="28">
        <f t="shared" si="19"/>
        <v>1</v>
      </c>
      <c r="CI115" s="27">
        <f t="shared" si="20"/>
        <v>0</v>
      </c>
      <c r="CJ115" s="28">
        <f t="shared" si="21"/>
        <v>0</v>
      </c>
      <c r="CK115" s="28">
        <f>('3.Diagnóstico_Oportunidades'!$M$22*10000/BQ116)</f>
        <v>0</v>
      </c>
      <c r="CL115" s="28">
        <f t="shared" si="22"/>
        <v>1</v>
      </c>
      <c r="CM115" s="27">
        <f t="shared" si="23"/>
        <v>0</v>
      </c>
      <c r="CN115" s="28">
        <f t="shared" si="24"/>
        <v>0</v>
      </c>
      <c r="CO115" s="28">
        <v>20</v>
      </c>
      <c r="CP115" s="28">
        <v>17</v>
      </c>
      <c r="CQ115" s="28">
        <v>20</v>
      </c>
      <c r="CR115" s="27">
        <f>'3.Diagnóstico_Oportunidades'!N136*Criterios!CO115</f>
        <v>0</v>
      </c>
      <c r="CS115" s="27">
        <f>'3.Diagnóstico_Oportunidades'!N136*Criterios!CP115</f>
        <v>0</v>
      </c>
      <c r="CT115" s="27">
        <f>'3.Diagnóstico_Oportunidades'!N136*Criterios!CQ115</f>
        <v>0</v>
      </c>
      <c r="CW115" s="22">
        <v>1</v>
      </c>
      <c r="CX115" s="22">
        <v>2</v>
      </c>
      <c r="CY115" s="27">
        <v>3</v>
      </c>
      <c r="CZ115" s="22">
        <v>1</v>
      </c>
      <c r="DA115" s="27">
        <v>3</v>
      </c>
      <c r="DB115" s="22">
        <v>2</v>
      </c>
      <c r="DC115" s="27">
        <v>3</v>
      </c>
      <c r="DD115" s="22">
        <v>2</v>
      </c>
      <c r="DE115" s="22">
        <v>2</v>
      </c>
      <c r="DF115" s="22">
        <v>1</v>
      </c>
      <c r="DG115" s="27">
        <v>2</v>
      </c>
      <c r="DH115" s="22">
        <v>3</v>
      </c>
      <c r="DI115" s="22">
        <v>3</v>
      </c>
      <c r="DJ115" s="28">
        <f>('3.Diagnóstico_Oportunidades'!$N136*CW115)</f>
        <v>0</v>
      </c>
      <c r="DK115" s="28">
        <f>('3.Diagnóstico_Oportunidades'!$N136*CX115)</f>
        <v>0</v>
      </c>
      <c r="DL115" s="28">
        <f>('3.Diagnóstico_Oportunidades'!$N136*CY115)</f>
        <v>0</v>
      </c>
      <c r="DM115" s="28">
        <f>('3.Diagnóstico_Oportunidades'!$N136*DA115)</f>
        <v>0</v>
      </c>
      <c r="DN115" s="28">
        <f>('3.Diagnóstico_Oportunidades'!$N136*DC115)</f>
        <v>0</v>
      </c>
      <c r="DO115" s="28">
        <f>('3.Diagnóstico_Oportunidades'!$N136*DE115)</f>
        <v>0</v>
      </c>
      <c r="DP115" s="28">
        <f>('3.Diagnóstico_Oportunidades'!$N136*DF115)</f>
        <v>0</v>
      </c>
      <c r="DQ115" s="28">
        <f>('3.Diagnóstico_Oportunidades'!$N136*DG115)</f>
        <v>0</v>
      </c>
      <c r="DR115" s="28">
        <f>('3.Diagnóstico_Oportunidades'!$N136*DI115)</f>
        <v>0</v>
      </c>
      <c r="DS115" s="28">
        <f>('3.Diagnóstico_Oportunidades'!$N136*1)</f>
        <v>0</v>
      </c>
      <c r="DT115" s="28">
        <f>('3.Diagnóstico_Oportunidades'!$N136*2)</f>
        <v>0</v>
      </c>
      <c r="DU115" s="28">
        <f>('3.Diagnóstico_Oportunidades'!$N136*3)</f>
        <v>0</v>
      </c>
      <c r="DV115" s="28">
        <f>('3.Diagnóstico_Oportunidades'!$N136*DW115)</f>
        <v>0</v>
      </c>
      <c r="DW115" s="28">
        <f>('3.Diagnóstico_Oportunidades'!$N136*DX115)</f>
        <v>0</v>
      </c>
      <c r="DX115" s="28">
        <f>('3.Diagnóstico_Oportunidades'!$N136*DZ115)</f>
        <v>0</v>
      </c>
      <c r="DY115" s="28">
        <f>('3.Diagnóstico_Oportunidades'!$N136*DB115)</f>
        <v>0</v>
      </c>
      <c r="DZ115" s="28">
        <f>('3.Diagnóstico_Oportunidades'!$N136*DD115)</f>
        <v>0</v>
      </c>
      <c r="EA115" s="28">
        <f>('3.Diagnóstico_Oportunidades'!$N136*DE115)</f>
        <v>0</v>
      </c>
      <c r="EB115" s="28">
        <f>('3.Diagnóstico_Oportunidades'!$N136*DF115)</f>
        <v>0</v>
      </c>
      <c r="EC115" s="28">
        <f>('3.Diagnóstico_Oportunidades'!$N136*DH115)</f>
        <v>0</v>
      </c>
      <c r="ED115" s="28">
        <f>('3.Diagnóstico_Oportunidades'!$N136*DI115)</f>
        <v>0</v>
      </c>
      <c r="EE115" s="28">
        <f>('3.Diagnóstico_Oportunidades'!$N136*1)</f>
        <v>0</v>
      </c>
      <c r="EF115" s="28">
        <f>('3.Diagnóstico_Oportunidades'!$N136*2)</f>
        <v>0</v>
      </c>
      <c r="EG115" s="28">
        <f>('3.Diagnóstico_Oportunidades'!$N136*3)</f>
        <v>0</v>
      </c>
    </row>
    <row r="116" spans="1:137">
      <c r="A116" s="8" t="s">
        <v>148</v>
      </c>
      <c r="B116" s="98">
        <v>2</v>
      </c>
      <c r="C116" s="99">
        <v>3</v>
      </c>
      <c r="D116" s="98">
        <v>2</v>
      </c>
      <c r="E116" s="98">
        <v>3</v>
      </c>
      <c r="F116" s="98">
        <v>2</v>
      </c>
      <c r="G116" s="8" t="s">
        <v>148</v>
      </c>
      <c r="H116" s="27">
        <v>1</v>
      </c>
      <c r="I116" s="27">
        <v>3</v>
      </c>
      <c r="J116" s="27">
        <v>2</v>
      </c>
      <c r="K116" s="27">
        <v>1</v>
      </c>
      <c r="L116">
        <v>2</v>
      </c>
      <c r="M116" s="8" t="s">
        <v>148</v>
      </c>
      <c r="N116" s="27">
        <f t="shared" si="25"/>
        <v>2</v>
      </c>
      <c r="O116" s="27" t="s">
        <v>1065</v>
      </c>
      <c r="P116" s="140">
        <v>1</v>
      </c>
      <c r="Q116" s="27" t="s">
        <v>1065</v>
      </c>
      <c r="R116" s="8" t="s">
        <v>148</v>
      </c>
      <c r="S116">
        <v>1</v>
      </c>
      <c r="T116">
        <v>1</v>
      </c>
      <c r="U116">
        <v>2</v>
      </c>
      <c r="V116">
        <v>1</v>
      </c>
      <c r="W116">
        <v>2</v>
      </c>
      <c r="X116">
        <v>2</v>
      </c>
      <c r="Y116">
        <v>2</v>
      </c>
      <c r="Z116">
        <v>2</v>
      </c>
      <c r="AA116">
        <v>2</v>
      </c>
      <c r="AB116">
        <v>2</v>
      </c>
      <c r="AC116">
        <v>1</v>
      </c>
      <c r="AD116">
        <v>2</v>
      </c>
      <c r="AE116" s="8" t="s">
        <v>148</v>
      </c>
      <c r="AF116">
        <v>1</v>
      </c>
      <c r="AG116" s="21">
        <v>2</v>
      </c>
      <c r="AH116">
        <v>2</v>
      </c>
      <c r="AI116">
        <v>2</v>
      </c>
      <c r="AJ116">
        <v>3</v>
      </c>
      <c r="AK116">
        <v>3</v>
      </c>
      <c r="AL116">
        <v>3</v>
      </c>
      <c r="AM116" s="27">
        <v>2</v>
      </c>
      <c r="AN116">
        <v>2</v>
      </c>
      <c r="AO116" s="27" t="s">
        <v>1065</v>
      </c>
      <c r="AP116">
        <v>3</v>
      </c>
      <c r="AQ116">
        <v>2</v>
      </c>
      <c r="AR116">
        <v>2</v>
      </c>
      <c r="AS116" s="8" t="s">
        <v>148</v>
      </c>
      <c r="AT116" s="27" t="s">
        <v>1065</v>
      </c>
      <c r="AU116" s="27" t="s">
        <v>1065</v>
      </c>
      <c r="AV116" s="27" t="s">
        <v>1065</v>
      </c>
      <c r="AW116" s="27" t="s">
        <v>1065</v>
      </c>
      <c r="AX116" s="27" t="s">
        <v>1065</v>
      </c>
      <c r="AY116" s="27" t="s">
        <v>1065</v>
      </c>
      <c r="AZ116" s="27" t="s">
        <v>1065</v>
      </c>
      <c r="BA116" s="27" t="s">
        <v>1065</v>
      </c>
      <c r="BB116" s="27" t="s">
        <v>1065</v>
      </c>
      <c r="BC116" s="8" t="s">
        <v>148</v>
      </c>
      <c r="BD116" s="14">
        <v>173</v>
      </c>
      <c r="BE116" s="14">
        <f>((SUM('3.Diagnóstico_Oportunidades'!$M$9:$N$11))*10000)/BD116</f>
        <v>0</v>
      </c>
      <c r="BF116" s="14"/>
      <c r="BQ116" s="28">
        <v>65231.199999999997</v>
      </c>
      <c r="BR116" s="8">
        <f>(SUM('3.Diagnóstico_Oportunidades'!$M$21:$N$22)*10000)/BQ116</f>
        <v>0</v>
      </c>
      <c r="BS116" s="28">
        <f t="shared" si="26"/>
        <v>1</v>
      </c>
      <c r="BT116" s="27">
        <f t="shared" si="27"/>
        <v>0</v>
      </c>
      <c r="BU116" s="28">
        <f>IF('3.Diagnóstico_Oportunidades'!BR116=0, 0,SUM(BS116:BT116))</f>
        <v>0</v>
      </c>
      <c r="BW116" s="125" t="s">
        <v>1137</v>
      </c>
      <c r="BX116" s="28">
        <v>6</v>
      </c>
      <c r="BY116" s="28">
        <v>6</v>
      </c>
      <c r="BZ116" s="28">
        <v>6</v>
      </c>
      <c r="CA116" s="149">
        <f>'3.Diagnóstico_Oportunidades'!N137*Criterios!BX116</f>
        <v>0</v>
      </c>
      <c r="CB116" s="149">
        <f>'3.Diagnóstico_Oportunidades'!N137*Criterios!BY116</f>
        <v>0</v>
      </c>
      <c r="CC116" s="149">
        <f>'3.Diagnóstico_Oportunidades'!N137*Criterios!BZ116</f>
        <v>0</v>
      </c>
      <c r="CF116" s="8" t="s">
        <v>49</v>
      </c>
      <c r="CG116" s="120">
        <f>('3.Diagnóstico_Oportunidades'!$M$22)/(BD117/100)</f>
        <v>0</v>
      </c>
      <c r="CH116" s="28">
        <f t="shared" si="19"/>
        <v>1</v>
      </c>
      <c r="CI116" s="27">
        <f t="shared" si="20"/>
        <v>0</v>
      </c>
      <c r="CJ116" s="28">
        <f t="shared" si="21"/>
        <v>0</v>
      </c>
      <c r="CK116" s="28">
        <f>('3.Diagnóstico_Oportunidades'!$M$22*10000/BQ117)</f>
        <v>0</v>
      </c>
      <c r="CL116" s="28">
        <f t="shared" si="22"/>
        <v>1</v>
      </c>
      <c r="CM116" s="27">
        <f t="shared" si="23"/>
        <v>0</v>
      </c>
      <c r="CN116" s="28">
        <f t="shared" si="24"/>
        <v>0</v>
      </c>
      <c r="CO116" s="28">
        <v>16</v>
      </c>
      <c r="CP116" s="28">
        <v>15</v>
      </c>
      <c r="CQ116" s="28">
        <v>16</v>
      </c>
      <c r="CR116" s="27">
        <f>'3.Diagnóstico_Oportunidades'!N137*Criterios!CO116</f>
        <v>0</v>
      </c>
      <c r="CS116" s="27">
        <f>'3.Diagnóstico_Oportunidades'!N137*Criterios!CP116</f>
        <v>0</v>
      </c>
      <c r="CT116" s="27">
        <f>'3.Diagnóstico_Oportunidades'!N137*Criterios!CQ116</f>
        <v>0</v>
      </c>
      <c r="CW116" s="22">
        <v>1</v>
      </c>
      <c r="CX116" s="22">
        <v>2</v>
      </c>
      <c r="CY116" s="22">
        <v>2</v>
      </c>
      <c r="CZ116" s="22">
        <v>1</v>
      </c>
      <c r="DA116" s="22">
        <v>2</v>
      </c>
      <c r="DB116" s="22">
        <v>2</v>
      </c>
      <c r="DC116" s="22">
        <v>2</v>
      </c>
      <c r="DD116" s="22">
        <v>2</v>
      </c>
      <c r="DE116" s="22">
        <v>2</v>
      </c>
      <c r="DF116" s="22">
        <v>1</v>
      </c>
      <c r="DG116" s="22">
        <v>1</v>
      </c>
      <c r="DH116" s="22">
        <v>1</v>
      </c>
      <c r="DI116" s="22">
        <v>3</v>
      </c>
      <c r="DJ116" s="28">
        <f>('3.Diagnóstico_Oportunidades'!$N137*CW116)</f>
        <v>0</v>
      </c>
      <c r="DK116" s="28">
        <f>('3.Diagnóstico_Oportunidades'!$N137*CX116)</f>
        <v>0</v>
      </c>
      <c r="DL116" s="28">
        <f>('3.Diagnóstico_Oportunidades'!$N137*CY116)</f>
        <v>0</v>
      </c>
      <c r="DM116" s="28">
        <f>('3.Diagnóstico_Oportunidades'!$N137*DA116)</f>
        <v>0</v>
      </c>
      <c r="DN116" s="28">
        <f>('3.Diagnóstico_Oportunidades'!$N137*DC116)</f>
        <v>0</v>
      </c>
      <c r="DO116" s="28">
        <f>('3.Diagnóstico_Oportunidades'!$N137*DE116)</f>
        <v>0</v>
      </c>
      <c r="DP116" s="28">
        <f>('3.Diagnóstico_Oportunidades'!$N137*DF116)</f>
        <v>0</v>
      </c>
      <c r="DQ116" s="28">
        <f>('3.Diagnóstico_Oportunidades'!$N137*DG116)</f>
        <v>0</v>
      </c>
      <c r="DR116" s="28">
        <f>('3.Diagnóstico_Oportunidades'!$N137*DI116)</f>
        <v>0</v>
      </c>
      <c r="DS116" s="28">
        <f>('3.Diagnóstico_Oportunidades'!$N137*1)</f>
        <v>0</v>
      </c>
      <c r="DT116" s="28">
        <f>('3.Diagnóstico_Oportunidades'!$N137*2)</f>
        <v>0</v>
      </c>
      <c r="DU116" s="28">
        <f>('3.Diagnóstico_Oportunidades'!$N137*3)</f>
        <v>0</v>
      </c>
      <c r="DV116" s="28">
        <f>('3.Diagnóstico_Oportunidades'!$N137*DW116)</f>
        <v>0</v>
      </c>
      <c r="DW116" s="28">
        <f>('3.Diagnóstico_Oportunidades'!$N137*DX116)</f>
        <v>0</v>
      </c>
      <c r="DX116" s="28">
        <f>('3.Diagnóstico_Oportunidades'!$N137*DZ116)</f>
        <v>0</v>
      </c>
      <c r="DY116" s="28">
        <f>('3.Diagnóstico_Oportunidades'!$N137*DB116)</f>
        <v>0</v>
      </c>
      <c r="DZ116" s="28">
        <f>('3.Diagnóstico_Oportunidades'!$N137*DD116)</f>
        <v>0</v>
      </c>
      <c r="EA116" s="28">
        <f>('3.Diagnóstico_Oportunidades'!$N137*DE116)</f>
        <v>0</v>
      </c>
      <c r="EB116" s="28">
        <f>('3.Diagnóstico_Oportunidades'!$N137*DF116)</f>
        <v>0</v>
      </c>
      <c r="EC116" s="28">
        <f>('3.Diagnóstico_Oportunidades'!$N137*DH116)</f>
        <v>0</v>
      </c>
      <c r="ED116" s="28">
        <f>('3.Diagnóstico_Oportunidades'!$N137*DI116)</f>
        <v>0</v>
      </c>
      <c r="EE116" s="28">
        <f>('3.Diagnóstico_Oportunidades'!$N137*1)</f>
        <v>0</v>
      </c>
      <c r="EF116" s="28">
        <f>('3.Diagnóstico_Oportunidades'!$N137*2)</f>
        <v>0</v>
      </c>
      <c r="EG116" s="28">
        <f>('3.Diagnóstico_Oportunidades'!$N137*3)</f>
        <v>0</v>
      </c>
    </row>
    <row r="117" spans="1:137">
      <c r="A117" s="8" t="s">
        <v>49</v>
      </c>
      <c r="B117" s="98">
        <v>1</v>
      </c>
      <c r="C117" s="99">
        <v>3</v>
      </c>
      <c r="D117" s="98">
        <v>1</v>
      </c>
      <c r="E117" s="98">
        <v>2</v>
      </c>
      <c r="F117" s="98">
        <v>1</v>
      </c>
      <c r="G117" s="8" t="s">
        <v>49</v>
      </c>
      <c r="H117" s="27">
        <v>2</v>
      </c>
      <c r="I117" s="27">
        <v>2</v>
      </c>
      <c r="J117" s="27">
        <v>2</v>
      </c>
      <c r="K117" s="27">
        <v>1</v>
      </c>
      <c r="L117">
        <v>2</v>
      </c>
      <c r="M117" s="8" t="s">
        <v>49</v>
      </c>
      <c r="N117" s="27">
        <f t="shared" si="25"/>
        <v>2</v>
      </c>
      <c r="O117" s="27" t="s">
        <v>1065</v>
      </c>
      <c r="P117" s="140">
        <v>1</v>
      </c>
      <c r="Q117" s="27" t="s">
        <v>1065</v>
      </c>
      <c r="R117" s="8" t="s">
        <v>49</v>
      </c>
      <c r="S117">
        <v>2</v>
      </c>
      <c r="T117">
        <v>2</v>
      </c>
      <c r="U117">
        <v>2</v>
      </c>
      <c r="V117">
        <v>2</v>
      </c>
      <c r="W117">
        <v>2</v>
      </c>
      <c r="X117">
        <v>2</v>
      </c>
      <c r="Y117">
        <v>2</v>
      </c>
      <c r="Z117">
        <v>2</v>
      </c>
      <c r="AA117">
        <v>2</v>
      </c>
      <c r="AB117">
        <v>2</v>
      </c>
      <c r="AC117">
        <v>2</v>
      </c>
      <c r="AD117">
        <v>2</v>
      </c>
      <c r="AE117" s="8" t="s">
        <v>49</v>
      </c>
      <c r="AF117">
        <v>1</v>
      </c>
      <c r="AG117" s="21">
        <v>1</v>
      </c>
      <c r="AH117">
        <v>1</v>
      </c>
      <c r="AI117">
        <v>1</v>
      </c>
      <c r="AJ117">
        <v>3</v>
      </c>
      <c r="AK117">
        <v>2</v>
      </c>
      <c r="AL117">
        <v>2</v>
      </c>
      <c r="AM117" s="27">
        <v>1</v>
      </c>
      <c r="AN117">
        <v>1</v>
      </c>
      <c r="AO117" s="27" t="s">
        <v>1065</v>
      </c>
      <c r="AP117">
        <v>3</v>
      </c>
      <c r="AQ117">
        <v>3</v>
      </c>
      <c r="AR117">
        <v>3</v>
      </c>
      <c r="AS117" s="8" t="s">
        <v>49</v>
      </c>
      <c r="AT117" s="27" t="s">
        <v>1065</v>
      </c>
      <c r="AU117" s="27" t="s">
        <v>1065</v>
      </c>
      <c r="AV117" s="27" t="s">
        <v>1065</v>
      </c>
      <c r="AW117" s="27" t="s">
        <v>1065</v>
      </c>
      <c r="AX117" s="27" t="s">
        <v>1065</v>
      </c>
      <c r="AY117" s="27" t="s">
        <v>1065</v>
      </c>
      <c r="AZ117" s="27" t="s">
        <v>1065</v>
      </c>
      <c r="BA117" s="27" t="s">
        <v>1065</v>
      </c>
      <c r="BB117" s="27" t="s">
        <v>1065</v>
      </c>
      <c r="BC117" s="8" t="s">
        <v>49</v>
      </c>
      <c r="BD117" s="14">
        <v>17093</v>
      </c>
      <c r="BE117" s="14">
        <f>((SUM('3.Diagnóstico_Oportunidades'!$M$9:$N$11))*10000)/BD117</f>
        <v>0</v>
      </c>
      <c r="BF117" s="14"/>
      <c r="BQ117" s="28">
        <v>2071400.58</v>
      </c>
      <c r="BR117" s="8">
        <f>(SUM('3.Diagnóstico_Oportunidades'!$M$21:$N$22)*10000)/BQ117</f>
        <v>0</v>
      </c>
      <c r="BS117" s="28">
        <f t="shared" si="26"/>
        <v>1</v>
      </c>
      <c r="BT117" s="27">
        <f t="shared" si="27"/>
        <v>0</v>
      </c>
      <c r="BU117" s="28">
        <f>IF('3.Diagnóstico_Oportunidades'!BR117=0, 0,SUM(BS117:BT117))</f>
        <v>0</v>
      </c>
      <c r="BW117" s="124" t="s">
        <v>229</v>
      </c>
      <c r="BX117" s="28">
        <v>6</v>
      </c>
      <c r="BY117" s="28">
        <v>6</v>
      </c>
      <c r="BZ117" s="28">
        <v>6</v>
      </c>
      <c r="CA117" s="149">
        <f>'3.Diagnóstico_Oportunidades'!N138*Criterios!BX117</f>
        <v>0</v>
      </c>
      <c r="CB117" s="149">
        <f>'3.Diagnóstico_Oportunidades'!N138*Criterios!BY117</f>
        <v>0</v>
      </c>
      <c r="CC117" s="149">
        <f>'3.Diagnóstico_Oportunidades'!N138*Criterios!BZ117</f>
        <v>0</v>
      </c>
      <c r="CF117" s="8" t="s">
        <v>149</v>
      </c>
      <c r="CG117" s="120">
        <f>('3.Diagnóstico_Oportunidades'!$M$22)/(BD118/100)</f>
        <v>0</v>
      </c>
      <c r="CH117" s="28">
        <f t="shared" si="19"/>
        <v>1</v>
      </c>
      <c r="CI117" s="27">
        <f t="shared" si="20"/>
        <v>0</v>
      </c>
      <c r="CJ117" s="28">
        <f t="shared" si="21"/>
        <v>0</v>
      </c>
      <c r="CK117" s="28">
        <f>('3.Diagnóstico_Oportunidades'!$M$22*10000/BQ118)</f>
        <v>0</v>
      </c>
      <c r="CL117" s="28">
        <f t="shared" si="22"/>
        <v>1</v>
      </c>
      <c r="CM117" s="27">
        <f t="shared" si="23"/>
        <v>0</v>
      </c>
      <c r="CN117" s="28">
        <f t="shared" si="24"/>
        <v>0</v>
      </c>
      <c r="CO117" s="28">
        <v>16</v>
      </c>
      <c r="CP117" s="28">
        <v>15</v>
      </c>
      <c r="CQ117" s="28">
        <v>16</v>
      </c>
      <c r="CR117" s="27">
        <f>'3.Diagnóstico_Oportunidades'!N138*Criterios!CO117</f>
        <v>0</v>
      </c>
      <c r="CS117" s="27">
        <f>'3.Diagnóstico_Oportunidades'!N138*Criterios!CP117</f>
        <v>0</v>
      </c>
      <c r="CT117" s="27">
        <f>'3.Diagnóstico_Oportunidades'!N138*Criterios!CQ117</f>
        <v>0</v>
      </c>
      <c r="CW117" s="22">
        <v>1</v>
      </c>
      <c r="CX117" s="22">
        <v>2</v>
      </c>
      <c r="CY117" s="27">
        <v>2</v>
      </c>
      <c r="CZ117" s="22">
        <v>1</v>
      </c>
      <c r="DA117" s="27">
        <v>2</v>
      </c>
      <c r="DB117" s="22">
        <v>2</v>
      </c>
      <c r="DC117" s="27">
        <v>2</v>
      </c>
      <c r="DD117" s="22">
        <v>2</v>
      </c>
      <c r="DE117" s="22">
        <v>2</v>
      </c>
      <c r="DF117" s="22">
        <v>1</v>
      </c>
      <c r="DG117" s="27">
        <v>1</v>
      </c>
      <c r="DH117" s="22">
        <v>1</v>
      </c>
      <c r="DI117" s="22">
        <v>3</v>
      </c>
      <c r="DJ117" s="28">
        <f>('3.Diagnóstico_Oportunidades'!$N138*CW117)</f>
        <v>0</v>
      </c>
      <c r="DK117" s="28">
        <f>('3.Diagnóstico_Oportunidades'!$N138*CX117)</f>
        <v>0</v>
      </c>
      <c r="DL117" s="28">
        <f>('3.Diagnóstico_Oportunidades'!$N138*CY117)</f>
        <v>0</v>
      </c>
      <c r="DM117" s="28">
        <f>('3.Diagnóstico_Oportunidades'!$N138*DA117)</f>
        <v>0</v>
      </c>
      <c r="DN117" s="28">
        <f>('3.Diagnóstico_Oportunidades'!$N138*DC117)</f>
        <v>0</v>
      </c>
      <c r="DO117" s="28">
        <f>('3.Diagnóstico_Oportunidades'!$N138*DE117)</f>
        <v>0</v>
      </c>
      <c r="DP117" s="28">
        <f>('3.Diagnóstico_Oportunidades'!$N138*DF117)</f>
        <v>0</v>
      </c>
      <c r="DQ117" s="28">
        <f>('3.Diagnóstico_Oportunidades'!$N138*DG117)</f>
        <v>0</v>
      </c>
      <c r="DR117" s="28">
        <f>('3.Diagnóstico_Oportunidades'!$N138*DI117)</f>
        <v>0</v>
      </c>
      <c r="DS117" s="28">
        <f>('3.Diagnóstico_Oportunidades'!$N138*1)</f>
        <v>0</v>
      </c>
      <c r="DT117" s="28">
        <f>('3.Diagnóstico_Oportunidades'!$N138*2)</f>
        <v>0</v>
      </c>
      <c r="DU117" s="28">
        <f>('3.Diagnóstico_Oportunidades'!$N138*3)</f>
        <v>0</v>
      </c>
      <c r="DV117" s="28">
        <f>('3.Diagnóstico_Oportunidades'!$N138*DW117)</f>
        <v>0</v>
      </c>
      <c r="DW117" s="28">
        <f>('3.Diagnóstico_Oportunidades'!$N138*DX117)</f>
        <v>0</v>
      </c>
      <c r="DX117" s="28">
        <f>('3.Diagnóstico_Oportunidades'!$N138*DZ117)</f>
        <v>0</v>
      </c>
      <c r="DY117" s="28">
        <f>('3.Diagnóstico_Oportunidades'!$N138*DB117)</f>
        <v>0</v>
      </c>
      <c r="DZ117" s="28">
        <f>('3.Diagnóstico_Oportunidades'!$N138*DD117)</f>
        <v>0</v>
      </c>
      <c r="EA117" s="28">
        <f>('3.Diagnóstico_Oportunidades'!$N138*DE117)</f>
        <v>0</v>
      </c>
      <c r="EB117" s="28">
        <f>('3.Diagnóstico_Oportunidades'!$N138*DF117)</f>
        <v>0</v>
      </c>
      <c r="EC117" s="28">
        <f>('3.Diagnóstico_Oportunidades'!$N138*DH117)</f>
        <v>0</v>
      </c>
      <c r="ED117" s="28">
        <f>('3.Diagnóstico_Oportunidades'!$N138*DI117)</f>
        <v>0</v>
      </c>
      <c r="EE117" s="28">
        <f>('3.Diagnóstico_Oportunidades'!$N138*1)</f>
        <v>0</v>
      </c>
      <c r="EF117" s="28">
        <f>('3.Diagnóstico_Oportunidades'!$N138*2)</f>
        <v>0</v>
      </c>
      <c r="EG117" s="28">
        <f>('3.Diagnóstico_Oportunidades'!$N138*3)</f>
        <v>0</v>
      </c>
    </row>
    <row r="118" spans="1:137">
      <c r="A118" s="8" t="s">
        <v>149</v>
      </c>
      <c r="B118" s="98">
        <v>3</v>
      </c>
      <c r="C118" s="99">
        <v>3</v>
      </c>
      <c r="D118" s="98">
        <v>2</v>
      </c>
      <c r="E118" s="98">
        <v>2</v>
      </c>
      <c r="F118" s="98">
        <v>2</v>
      </c>
      <c r="G118" s="8" t="s">
        <v>149</v>
      </c>
      <c r="H118" s="27">
        <v>2</v>
      </c>
      <c r="I118" s="27">
        <v>3</v>
      </c>
      <c r="J118" s="27">
        <v>2</v>
      </c>
      <c r="K118" s="27">
        <v>1</v>
      </c>
      <c r="L118">
        <v>2</v>
      </c>
      <c r="M118" s="8" t="s">
        <v>149</v>
      </c>
      <c r="N118" s="27">
        <f t="shared" si="25"/>
        <v>2</v>
      </c>
      <c r="O118" s="27" t="s">
        <v>1065</v>
      </c>
      <c r="P118" s="140">
        <v>1</v>
      </c>
      <c r="Q118" s="27" t="s">
        <v>1065</v>
      </c>
      <c r="R118" s="8" t="s">
        <v>149</v>
      </c>
      <c r="S118">
        <v>2</v>
      </c>
      <c r="T118">
        <v>2</v>
      </c>
      <c r="U118">
        <v>2</v>
      </c>
      <c r="V118">
        <v>1</v>
      </c>
      <c r="W118">
        <v>2</v>
      </c>
      <c r="X118">
        <v>2</v>
      </c>
      <c r="Y118">
        <v>2</v>
      </c>
      <c r="Z118">
        <v>2</v>
      </c>
      <c r="AA118">
        <v>2</v>
      </c>
      <c r="AB118">
        <v>2</v>
      </c>
      <c r="AC118">
        <v>1</v>
      </c>
      <c r="AD118">
        <v>2</v>
      </c>
      <c r="AE118" s="8" t="s">
        <v>149</v>
      </c>
      <c r="AF118">
        <v>3</v>
      </c>
      <c r="AG118" s="21">
        <v>1</v>
      </c>
      <c r="AH118">
        <v>3</v>
      </c>
      <c r="AI118">
        <v>1</v>
      </c>
      <c r="AJ118">
        <v>3</v>
      </c>
      <c r="AK118">
        <v>2</v>
      </c>
      <c r="AL118">
        <v>2</v>
      </c>
      <c r="AM118" s="27">
        <v>1</v>
      </c>
      <c r="AN118">
        <v>1</v>
      </c>
      <c r="AO118">
        <v>2</v>
      </c>
      <c r="AP118">
        <v>1</v>
      </c>
      <c r="AQ118">
        <v>3</v>
      </c>
      <c r="AR118">
        <v>3</v>
      </c>
      <c r="AS118" s="8" t="s">
        <v>149</v>
      </c>
      <c r="AT118" s="27" t="s">
        <v>1065</v>
      </c>
      <c r="AU118" s="27" t="s">
        <v>1065</v>
      </c>
      <c r="AV118" s="27" t="s">
        <v>1065</v>
      </c>
      <c r="AW118" s="27" t="s">
        <v>1065</v>
      </c>
      <c r="AX118" s="27" t="s">
        <v>1065</v>
      </c>
      <c r="AY118" s="27" t="s">
        <v>1065</v>
      </c>
      <c r="AZ118" s="27" t="s">
        <v>1065</v>
      </c>
      <c r="BA118" s="27" t="s">
        <v>1065</v>
      </c>
      <c r="BB118" s="27" t="s">
        <v>1065</v>
      </c>
      <c r="BC118" s="8" t="s">
        <v>149</v>
      </c>
      <c r="BD118" s="14">
        <v>2794</v>
      </c>
      <c r="BE118" s="14">
        <f>((SUM('3.Diagnóstico_Oportunidades'!$M$9:$N$11))*10000)/BD118</f>
        <v>0</v>
      </c>
      <c r="BF118" s="14"/>
      <c r="BQ118" s="28">
        <v>919332.43</v>
      </c>
      <c r="BR118" s="8">
        <f>(SUM('3.Diagnóstico_Oportunidades'!$M$21:$N$22)*10000)/BQ118</f>
        <v>0</v>
      </c>
      <c r="BS118" s="28">
        <f t="shared" si="26"/>
        <v>1</v>
      </c>
      <c r="BT118" s="27">
        <f t="shared" si="27"/>
        <v>0</v>
      </c>
      <c r="BU118" s="28">
        <f>IF('3.Diagnóstico_Oportunidades'!BR118=0, 0,SUM(BS118:BT118))</f>
        <v>0</v>
      </c>
      <c r="BW118" s="124" t="s">
        <v>1138</v>
      </c>
      <c r="BX118" s="28">
        <v>6</v>
      </c>
      <c r="BY118" s="28">
        <v>6</v>
      </c>
      <c r="BZ118" s="28">
        <v>6</v>
      </c>
      <c r="CA118" s="149">
        <f>'3.Diagnóstico_Oportunidades'!N139*Criterios!BX118</f>
        <v>0</v>
      </c>
      <c r="CB118" s="149">
        <f>'3.Diagnóstico_Oportunidades'!N139*Criterios!BY118</f>
        <v>0</v>
      </c>
      <c r="CC118" s="149">
        <f>'3.Diagnóstico_Oportunidades'!N139*Criterios!BZ118</f>
        <v>0</v>
      </c>
      <c r="CF118" s="8" t="s">
        <v>50</v>
      </c>
      <c r="CG118" s="120">
        <f>('3.Diagnóstico_Oportunidades'!$M$22)/(BD119/100)</f>
        <v>0</v>
      </c>
      <c r="CH118" s="28">
        <f t="shared" si="19"/>
        <v>1</v>
      </c>
      <c r="CI118" s="27">
        <f t="shared" si="20"/>
        <v>0</v>
      </c>
      <c r="CJ118" s="28">
        <f t="shared" si="21"/>
        <v>0</v>
      </c>
      <c r="CK118" s="28">
        <f>('3.Diagnóstico_Oportunidades'!$M$22*10000/BQ119)</f>
        <v>0</v>
      </c>
      <c r="CL118" s="28">
        <f t="shared" si="22"/>
        <v>1</v>
      </c>
      <c r="CM118" s="27">
        <f t="shared" si="23"/>
        <v>0</v>
      </c>
      <c r="CN118" s="28">
        <f t="shared" si="24"/>
        <v>0</v>
      </c>
      <c r="CO118" s="28">
        <v>16</v>
      </c>
      <c r="CP118" s="28">
        <v>15</v>
      </c>
      <c r="CQ118" s="28">
        <v>16</v>
      </c>
      <c r="CR118" s="27">
        <f>'3.Diagnóstico_Oportunidades'!N139*Criterios!CO118</f>
        <v>0</v>
      </c>
      <c r="CS118" s="27">
        <f>'3.Diagnóstico_Oportunidades'!N139*Criterios!CP118</f>
        <v>0</v>
      </c>
      <c r="CT118" s="27">
        <f>'3.Diagnóstico_Oportunidades'!N139*Criterios!CQ118</f>
        <v>0</v>
      </c>
      <c r="CW118" s="22">
        <v>1</v>
      </c>
      <c r="CX118" s="22">
        <v>2</v>
      </c>
      <c r="CY118" s="27">
        <v>2</v>
      </c>
      <c r="CZ118" s="22">
        <v>1</v>
      </c>
      <c r="DA118" s="27">
        <v>2</v>
      </c>
      <c r="DB118" s="22">
        <v>2</v>
      </c>
      <c r="DC118" s="27">
        <v>2</v>
      </c>
      <c r="DD118" s="22">
        <v>2</v>
      </c>
      <c r="DE118" s="22">
        <v>2</v>
      </c>
      <c r="DF118" s="22">
        <v>1</v>
      </c>
      <c r="DG118" s="27">
        <v>1</v>
      </c>
      <c r="DH118" s="22">
        <v>1</v>
      </c>
      <c r="DI118" s="22">
        <v>3</v>
      </c>
      <c r="DJ118" s="28">
        <f>('3.Diagnóstico_Oportunidades'!$N139*CW118)</f>
        <v>0</v>
      </c>
      <c r="DK118" s="28">
        <f>('3.Diagnóstico_Oportunidades'!$N139*CX118)</f>
        <v>0</v>
      </c>
      <c r="DL118" s="28">
        <f>('3.Diagnóstico_Oportunidades'!$N139*CY118)</f>
        <v>0</v>
      </c>
      <c r="DM118" s="28">
        <f>('3.Diagnóstico_Oportunidades'!$N139*DA118)</f>
        <v>0</v>
      </c>
      <c r="DN118" s="28">
        <f>('3.Diagnóstico_Oportunidades'!$N139*DC118)</f>
        <v>0</v>
      </c>
      <c r="DO118" s="28">
        <f>('3.Diagnóstico_Oportunidades'!$N139*DE118)</f>
        <v>0</v>
      </c>
      <c r="DP118" s="28">
        <f>('3.Diagnóstico_Oportunidades'!$N139*DF118)</f>
        <v>0</v>
      </c>
      <c r="DQ118" s="28">
        <f>('3.Diagnóstico_Oportunidades'!$N139*DG118)</f>
        <v>0</v>
      </c>
      <c r="DR118" s="28">
        <f>('3.Diagnóstico_Oportunidades'!$N139*DI118)</f>
        <v>0</v>
      </c>
      <c r="DS118" s="28">
        <f>('3.Diagnóstico_Oportunidades'!$N139*1)</f>
        <v>0</v>
      </c>
      <c r="DT118" s="28">
        <f>('3.Diagnóstico_Oportunidades'!$N139*2)</f>
        <v>0</v>
      </c>
      <c r="DU118" s="28">
        <f>('3.Diagnóstico_Oportunidades'!$N139*3)</f>
        <v>0</v>
      </c>
      <c r="DV118" s="28">
        <f>('3.Diagnóstico_Oportunidades'!$N139*DW118)</f>
        <v>0</v>
      </c>
      <c r="DW118" s="28">
        <f>('3.Diagnóstico_Oportunidades'!$N139*DX118)</f>
        <v>0</v>
      </c>
      <c r="DX118" s="28">
        <f>('3.Diagnóstico_Oportunidades'!$N139*DZ118)</f>
        <v>0</v>
      </c>
      <c r="DY118" s="28">
        <f>('3.Diagnóstico_Oportunidades'!$N139*DB118)</f>
        <v>0</v>
      </c>
      <c r="DZ118" s="28">
        <f>('3.Diagnóstico_Oportunidades'!$N139*DD118)</f>
        <v>0</v>
      </c>
      <c r="EA118" s="28">
        <f>('3.Diagnóstico_Oportunidades'!$N139*DE118)</f>
        <v>0</v>
      </c>
      <c r="EB118" s="28">
        <f>('3.Diagnóstico_Oportunidades'!$N139*DF118)</f>
        <v>0</v>
      </c>
      <c r="EC118" s="28">
        <f>('3.Diagnóstico_Oportunidades'!$N139*DH118)</f>
        <v>0</v>
      </c>
      <c r="ED118" s="28">
        <f>('3.Diagnóstico_Oportunidades'!$N139*DI118)</f>
        <v>0</v>
      </c>
      <c r="EE118" s="28">
        <f>('3.Diagnóstico_Oportunidades'!$N139*1)</f>
        <v>0</v>
      </c>
      <c r="EF118" s="28">
        <f>('3.Diagnóstico_Oportunidades'!$N139*2)</f>
        <v>0</v>
      </c>
      <c r="EG118" s="28">
        <f>('3.Diagnóstico_Oportunidades'!$N139*3)</f>
        <v>0</v>
      </c>
    </row>
    <row r="119" spans="1:137">
      <c r="A119" s="8" t="s">
        <v>50</v>
      </c>
      <c r="B119" s="98">
        <v>1</v>
      </c>
      <c r="C119" s="99">
        <v>3</v>
      </c>
      <c r="D119" s="98">
        <v>1</v>
      </c>
      <c r="E119" s="98">
        <v>1</v>
      </c>
      <c r="F119" s="98">
        <v>1</v>
      </c>
      <c r="G119" s="8" t="s">
        <v>50</v>
      </c>
      <c r="H119" s="27">
        <v>2</v>
      </c>
      <c r="I119" s="27">
        <v>2</v>
      </c>
      <c r="J119" s="27">
        <v>3</v>
      </c>
      <c r="K119" s="27">
        <v>3</v>
      </c>
      <c r="L119">
        <v>2</v>
      </c>
      <c r="M119" s="8" t="s">
        <v>50</v>
      </c>
      <c r="N119" s="27">
        <f t="shared" si="25"/>
        <v>2</v>
      </c>
      <c r="O119" s="27">
        <v>2</v>
      </c>
      <c r="P119" s="140">
        <v>3</v>
      </c>
      <c r="Q119" s="27">
        <v>2</v>
      </c>
      <c r="R119" s="8" t="s">
        <v>50</v>
      </c>
      <c r="S119">
        <v>2</v>
      </c>
      <c r="T119">
        <v>2</v>
      </c>
      <c r="U119">
        <v>2</v>
      </c>
      <c r="V119">
        <v>2</v>
      </c>
      <c r="W119">
        <v>3</v>
      </c>
      <c r="X119">
        <v>2</v>
      </c>
      <c r="Y119">
        <v>3</v>
      </c>
      <c r="Z119">
        <v>2</v>
      </c>
      <c r="AA119">
        <v>2</v>
      </c>
      <c r="AB119">
        <v>2</v>
      </c>
      <c r="AC119">
        <v>2</v>
      </c>
      <c r="AD119">
        <v>2</v>
      </c>
      <c r="AE119" s="8" t="s">
        <v>50</v>
      </c>
      <c r="AF119">
        <v>1</v>
      </c>
      <c r="AG119" s="21">
        <v>1</v>
      </c>
      <c r="AH119">
        <v>1</v>
      </c>
      <c r="AI119">
        <v>1</v>
      </c>
      <c r="AJ119">
        <v>1</v>
      </c>
      <c r="AK119">
        <v>1</v>
      </c>
      <c r="AL119">
        <v>1</v>
      </c>
      <c r="AM119" s="27">
        <v>1</v>
      </c>
      <c r="AN119">
        <v>1</v>
      </c>
      <c r="AO119">
        <v>1</v>
      </c>
      <c r="AP119">
        <v>3</v>
      </c>
      <c r="AQ119">
        <v>1</v>
      </c>
      <c r="AR119">
        <v>2</v>
      </c>
      <c r="AS119" s="8" t="s">
        <v>50</v>
      </c>
      <c r="AT119" s="27">
        <v>1</v>
      </c>
      <c r="AU119" s="27">
        <v>1</v>
      </c>
      <c r="AV119" s="27">
        <v>2</v>
      </c>
      <c r="AW119" s="27">
        <v>2</v>
      </c>
      <c r="AX119" s="27">
        <v>2</v>
      </c>
      <c r="AY119" s="27">
        <v>1</v>
      </c>
      <c r="AZ119" s="27">
        <v>1</v>
      </c>
      <c r="BA119" s="27">
        <v>1</v>
      </c>
      <c r="BB119" s="27">
        <v>1</v>
      </c>
      <c r="BC119" s="8" t="s">
        <v>50</v>
      </c>
      <c r="BD119" s="14">
        <v>77139</v>
      </c>
      <c r="BE119" s="14">
        <f>((SUM('3.Diagnóstico_Oportunidades'!$M$9:$N$11))*10000)/BD119</f>
        <v>0</v>
      </c>
      <c r="BF119" s="14"/>
      <c r="BQ119" s="28">
        <v>6847881.4800000004</v>
      </c>
      <c r="BR119" s="8">
        <f>(SUM('3.Diagnóstico_Oportunidades'!$M$21:$N$22)*10000)/BQ119</f>
        <v>0</v>
      </c>
      <c r="BS119" s="28">
        <f t="shared" si="26"/>
        <v>1</v>
      </c>
      <c r="BT119" s="27">
        <f t="shared" si="27"/>
        <v>0</v>
      </c>
      <c r="BU119" s="28">
        <f>IF('3.Diagnóstico_Oportunidades'!BR119=0, 0,SUM(BS119:BT119))</f>
        <v>0</v>
      </c>
      <c r="BW119" s="125" t="s">
        <v>1139</v>
      </c>
      <c r="BX119" s="28">
        <v>6</v>
      </c>
      <c r="BY119" s="28">
        <v>7</v>
      </c>
      <c r="BZ119" s="28">
        <v>6</v>
      </c>
      <c r="CA119" s="149">
        <f>'3.Diagnóstico_Oportunidades'!N140*Criterios!BX119</f>
        <v>0</v>
      </c>
      <c r="CB119" s="149">
        <f>'3.Diagnóstico_Oportunidades'!N140*Criterios!BY119</f>
        <v>0</v>
      </c>
      <c r="CC119" s="149">
        <f>'3.Diagnóstico_Oportunidades'!N140*Criterios!BZ119</f>
        <v>0</v>
      </c>
      <c r="CF119" s="8" t="s">
        <v>1033</v>
      </c>
      <c r="CG119" s="120" t="e">
        <f>('3.Diagnóstico_Oportunidades'!$M$22)/(BD120/100)</f>
        <v>#DIV/0!</v>
      </c>
      <c r="CH119" s="28" t="e">
        <f t="shared" si="19"/>
        <v>#DIV/0!</v>
      </c>
      <c r="CI119" s="27" t="e">
        <f t="shared" si="20"/>
        <v>#DIV/0!</v>
      </c>
      <c r="CJ119" s="28" t="s">
        <v>1065</v>
      </c>
      <c r="CK119" s="28">
        <f>('3.Diagnóstico_Oportunidades'!$M$22*10000/BQ120)</f>
        <v>0</v>
      </c>
      <c r="CL119" s="28">
        <f t="shared" si="22"/>
        <v>1</v>
      </c>
      <c r="CM119" s="27">
        <f t="shared" si="23"/>
        <v>0</v>
      </c>
      <c r="CN119" s="28">
        <f t="shared" si="24"/>
        <v>0</v>
      </c>
      <c r="CO119" s="28">
        <v>16</v>
      </c>
      <c r="CP119" s="28">
        <v>16</v>
      </c>
      <c r="CQ119" s="28">
        <v>16</v>
      </c>
      <c r="CR119" s="27">
        <f>'3.Diagnóstico_Oportunidades'!N140*Criterios!CO119</f>
        <v>0</v>
      </c>
      <c r="CS119" s="27">
        <f>'3.Diagnóstico_Oportunidades'!N140*Criterios!CP119</f>
        <v>0</v>
      </c>
      <c r="CT119" s="27">
        <f>'3.Diagnóstico_Oportunidades'!N140*Criterios!CQ119</f>
        <v>0</v>
      </c>
      <c r="CW119" s="22">
        <v>2</v>
      </c>
      <c r="CX119" s="22">
        <v>2</v>
      </c>
      <c r="CY119" s="22">
        <v>2</v>
      </c>
      <c r="CZ119" s="22">
        <v>1</v>
      </c>
      <c r="DA119" s="22">
        <v>1</v>
      </c>
      <c r="DB119" s="22">
        <v>1</v>
      </c>
      <c r="DC119" s="22">
        <v>1</v>
      </c>
      <c r="DD119" s="22">
        <v>1</v>
      </c>
      <c r="DE119" s="22">
        <v>3</v>
      </c>
      <c r="DF119" s="22">
        <v>1</v>
      </c>
      <c r="DG119" s="22">
        <v>1</v>
      </c>
      <c r="DH119" s="22">
        <v>2</v>
      </c>
      <c r="DI119" s="22">
        <v>3</v>
      </c>
      <c r="DJ119" s="28">
        <f>('3.Diagnóstico_Oportunidades'!$N140*CW119)</f>
        <v>0</v>
      </c>
      <c r="DK119" s="28">
        <f>('3.Diagnóstico_Oportunidades'!$N140*CX119)</f>
        <v>0</v>
      </c>
      <c r="DL119" s="28">
        <f>('3.Diagnóstico_Oportunidades'!$N140*CY119)</f>
        <v>0</v>
      </c>
      <c r="DM119" s="28">
        <f>('3.Diagnóstico_Oportunidades'!$N140*DA119)</f>
        <v>0</v>
      </c>
      <c r="DN119" s="28">
        <f>('3.Diagnóstico_Oportunidades'!$N140*DC119)</f>
        <v>0</v>
      </c>
      <c r="DO119" s="28">
        <f>('3.Diagnóstico_Oportunidades'!$N140*DE119)</f>
        <v>0</v>
      </c>
      <c r="DP119" s="28">
        <f>('3.Diagnóstico_Oportunidades'!$N140*DF119)</f>
        <v>0</v>
      </c>
      <c r="DQ119" s="28">
        <f>('3.Diagnóstico_Oportunidades'!$N140*DG119)</f>
        <v>0</v>
      </c>
      <c r="DR119" s="28">
        <f>('3.Diagnóstico_Oportunidades'!$N140*DI119)</f>
        <v>0</v>
      </c>
      <c r="DS119" s="28">
        <f>('3.Diagnóstico_Oportunidades'!$N140*1)</f>
        <v>0</v>
      </c>
      <c r="DT119" s="28">
        <f>('3.Diagnóstico_Oportunidades'!$N140*2)</f>
        <v>0</v>
      </c>
      <c r="DU119" s="28">
        <f>('3.Diagnóstico_Oportunidades'!$N140*3)</f>
        <v>0</v>
      </c>
      <c r="DV119" s="28">
        <f>('3.Diagnóstico_Oportunidades'!$N140*DW119)</f>
        <v>0</v>
      </c>
      <c r="DW119" s="28">
        <f>('3.Diagnóstico_Oportunidades'!$N140*DX119)</f>
        <v>0</v>
      </c>
      <c r="DX119" s="28">
        <f>('3.Diagnóstico_Oportunidades'!$N140*DZ119)</f>
        <v>0</v>
      </c>
      <c r="DY119" s="28">
        <f>('3.Diagnóstico_Oportunidades'!$N140*DB119)</f>
        <v>0</v>
      </c>
      <c r="DZ119" s="28">
        <f>('3.Diagnóstico_Oportunidades'!$N140*DD119)</f>
        <v>0</v>
      </c>
      <c r="EA119" s="28">
        <f>('3.Diagnóstico_Oportunidades'!$N140*DE119)</f>
        <v>0</v>
      </c>
      <c r="EB119" s="28">
        <f>('3.Diagnóstico_Oportunidades'!$N140*DF119)</f>
        <v>0</v>
      </c>
      <c r="EC119" s="28">
        <f>('3.Diagnóstico_Oportunidades'!$N140*DH119)</f>
        <v>0</v>
      </c>
      <c r="ED119" s="28">
        <f>('3.Diagnóstico_Oportunidades'!$N140*DI119)</f>
        <v>0</v>
      </c>
      <c r="EE119" s="28">
        <f>('3.Diagnóstico_Oportunidades'!$N140*1)</f>
        <v>0</v>
      </c>
      <c r="EF119" s="28">
        <f>('3.Diagnóstico_Oportunidades'!$N140*2)</f>
        <v>0</v>
      </c>
      <c r="EG119" s="28">
        <f>('3.Diagnóstico_Oportunidades'!$N140*3)</f>
        <v>0</v>
      </c>
    </row>
    <row r="120" spans="1:137">
      <c r="A120" s="8" t="s">
        <v>1033</v>
      </c>
      <c r="B120" s="98">
        <v>3</v>
      </c>
      <c r="C120" s="99">
        <v>2</v>
      </c>
      <c r="D120" s="98">
        <v>3</v>
      </c>
      <c r="E120" s="98">
        <v>3</v>
      </c>
      <c r="F120" s="98">
        <v>3</v>
      </c>
      <c r="G120" s="8" t="s">
        <v>1033</v>
      </c>
      <c r="H120" s="27">
        <v>1</v>
      </c>
      <c r="I120" s="27"/>
      <c r="J120" s="27">
        <v>1</v>
      </c>
      <c r="K120" s="27">
        <v>1</v>
      </c>
      <c r="L120">
        <v>1</v>
      </c>
      <c r="M120" s="8" t="s">
        <v>1033</v>
      </c>
      <c r="N120" s="27" t="s">
        <v>1065</v>
      </c>
      <c r="O120" s="27" t="s">
        <v>1065</v>
      </c>
      <c r="P120" s="140">
        <v>1</v>
      </c>
      <c r="Q120" s="27" t="s">
        <v>1065</v>
      </c>
      <c r="R120" s="8" t="s">
        <v>1033</v>
      </c>
      <c r="S120">
        <v>1</v>
      </c>
      <c r="T120">
        <v>1</v>
      </c>
      <c r="U120">
        <v>1</v>
      </c>
      <c r="V120">
        <v>1</v>
      </c>
      <c r="W120">
        <v>1</v>
      </c>
      <c r="X120">
        <v>1</v>
      </c>
      <c r="Y120">
        <v>1</v>
      </c>
      <c r="Z120">
        <v>1</v>
      </c>
      <c r="AA120">
        <v>1</v>
      </c>
      <c r="AB120">
        <v>1</v>
      </c>
      <c r="AC120">
        <v>1</v>
      </c>
      <c r="AD120">
        <v>1</v>
      </c>
      <c r="AE120" s="8" t="s">
        <v>1033</v>
      </c>
      <c r="AF120">
        <v>1</v>
      </c>
      <c r="AG120" s="21">
        <v>2</v>
      </c>
      <c r="AH120">
        <v>3</v>
      </c>
      <c r="AI120">
        <v>3</v>
      </c>
      <c r="AJ120">
        <v>1</v>
      </c>
      <c r="AK120">
        <v>3</v>
      </c>
      <c r="AL120">
        <v>3</v>
      </c>
      <c r="AM120" s="27">
        <v>2</v>
      </c>
      <c r="AN120">
        <v>3</v>
      </c>
      <c r="AO120" s="27" t="s">
        <v>1065</v>
      </c>
      <c r="AP120">
        <v>3</v>
      </c>
      <c r="AQ120">
        <v>3</v>
      </c>
      <c r="AR120">
        <v>2</v>
      </c>
      <c r="AS120" s="8" t="s">
        <v>1033</v>
      </c>
      <c r="AT120" s="27" t="s">
        <v>1065</v>
      </c>
      <c r="AU120" s="27" t="s">
        <v>1065</v>
      </c>
      <c r="AV120" s="27" t="s">
        <v>1065</v>
      </c>
      <c r="AW120" s="27" t="s">
        <v>1065</v>
      </c>
      <c r="AX120" s="27" t="s">
        <v>1065</v>
      </c>
      <c r="AY120" s="27" t="s">
        <v>1065</v>
      </c>
      <c r="AZ120" s="27" t="s">
        <v>1065</v>
      </c>
      <c r="BA120" s="27" t="s">
        <v>1065</v>
      </c>
      <c r="BB120" s="27" t="s">
        <v>1065</v>
      </c>
      <c r="BC120" s="8" t="s">
        <v>1033</v>
      </c>
      <c r="BD120" s="28"/>
      <c r="BE120" s="14" t="e">
        <f>((SUM('3.Diagnóstico_Oportunidades'!$M$9:$N$11))*10000)/BD120</f>
        <v>#DIV/0!</v>
      </c>
      <c r="BF120" s="14"/>
      <c r="BQ120" s="28">
        <v>80846.25</v>
      </c>
      <c r="BR120" s="8">
        <f>(SUM('3.Diagnóstico_Oportunidades'!$M$21:$N$22)*10000)/BQ120</f>
        <v>0</v>
      </c>
      <c r="BS120" s="28">
        <f t="shared" si="26"/>
        <v>1</v>
      </c>
      <c r="BT120" s="27">
        <f t="shared" si="27"/>
        <v>0</v>
      </c>
      <c r="BU120" s="28">
        <f>IF('3.Diagnóstico_Oportunidades'!BR120=0, 0,SUM(BS120:BT120))</f>
        <v>0</v>
      </c>
      <c r="BW120" s="124" t="s">
        <v>550</v>
      </c>
      <c r="BX120" s="28">
        <v>6</v>
      </c>
      <c r="BY120" s="28">
        <v>7</v>
      </c>
      <c r="BZ120" s="28">
        <v>6</v>
      </c>
      <c r="CA120" s="149">
        <f>'3.Diagnóstico_Oportunidades'!N141*Criterios!BX120</f>
        <v>0</v>
      </c>
      <c r="CB120" s="149">
        <f>'3.Diagnóstico_Oportunidades'!N141*Criterios!BY120</f>
        <v>0</v>
      </c>
      <c r="CC120" s="149">
        <f>'3.Diagnóstico_Oportunidades'!N141*Criterios!BZ120</f>
        <v>0</v>
      </c>
      <c r="CF120" s="8" t="s">
        <v>1034</v>
      </c>
      <c r="CG120" s="120" t="e">
        <f>('3.Diagnóstico_Oportunidades'!$M$22)/(BD121/100)</f>
        <v>#DIV/0!</v>
      </c>
      <c r="CH120" s="28" t="e">
        <f t="shared" si="19"/>
        <v>#DIV/0!</v>
      </c>
      <c r="CI120" s="27" t="e">
        <f t="shared" si="20"/>
        <v>#DIV/0!</v>
      </c>
      <c r="CJ120" s="28" t="s">
        <v>1065</v>
      </c>
      <c r="CK120" s="28">
        <f>('3.Diagnóstico_Oportunidades'!$M$22*10000/BQ121)</f>
        <v>0</v>
      </c>
      <c r="CL120" s="28">
        <f t="shared" si="22"/>
        <v>1</v>
      </c>
      <c r="CM120" s="27">
        <f t="shared" si="23"/>
        <v>0</v>
      </c>
      <c r="CN120" s="28">
        <f t="shared" si="24"/>
        <v>0</v>
      </c>
      <c r="CO120" s="28">
        <v>17</v>
      </c>
      <c r="CP120" s="28">
        <v>17</v>
      </c>
      <c r="CQ120" s="28">
        <v>17</v>
      </c>
      <c r="CR120" s="27">
        <f>'3.Diagnóstico_Oportunidades'!N141*Criterios!CO120</f>
        <v>0</v>
      </c>
      <c r="CS120" s="27">
        <f>'3.Diagnóstico_Oportunidades'!N141*Criterios!CP120</f>
        <v>0</v>
      </c>
      <c r="CT120" s="27">
        <f>'3.Diagnóstico_Oportunidades'!N141*Criterios!CQ120</f>
        <v>0</v>
      </c>
      <c r="CW120" s="22">
        <v>3</v>
      </c>
      <c r="CX120" s="22">
        <v>2</v>
      </c>
      <c r="CY120" s="27">
        <v>2</v>
      </c>
      <c r="CZ120" s="22">
        <v>1</v>
      </c>
      <c r="DA120" s="27">
        <v>1</v>
      </c>
      <c r="DB120" s="22">
        <v>1</v>
      </c>
      <c r="DC120" s="27">
        <v>1</v>
      </c>
      <c r="DD120" s="22">
        <v>1</v>
      </c>
      <c r="DE120" s="22">
        <v>3</v>
      </c>
      <c r="DF120" s="22">
        <v>1</v>
      </c>
      <c r="DG120" s="27">
        <v>1</v>
      </c>
      <c r="DH120" s="22">
        <v>2</v>
      </c>
      <c r="DI120" s="22">
        <v>3</v>
      </c>
      <c r="DJ120" s="28">
        <f>('3.Diagnóstico_Oportunidades'!$N141*CW120)</f>
        <v>0</v>
      </c>
      <c r="DK120" s="28">
        <f>('3.Diagnóstico_Oportunidades'!$N141*CX120)</f>
        <v>0</v>
      </c>
      <c r="DL120" s="28">
        <f>('3.Diagnóstico_Oportunidades'!$N141*CY120)</f>
        <v>0</v>
      </c>
      <c r="DM120" s="28">
        <f>('3.Diagnóstico_Oportunidades'!$N141*DA120)</f>
        <v>0</v>
      </c>
      <c r="DN120" s="28">
        <f>('3.Diagnóstico_Oportunidades'!$N141*DC120)</f>
        <v>0</v>
      </c>
      <c r="DO120" s="28">
        <f>('3.Diagnóstico_Oportunidades'!$N141*DE120)</f>
        <v>0</v>
      </c>
      <c r="DP120" s="28">
        <f>('3.Diagnóstico_Oportunidades'!$N141*DF120)</f>
        <v>0</v>
      </c>
      <c r="DQ120" s="28">
        <f>('3.Diagnóstico_Oportunidades'!$N141*DG120)</f>
        <v>0</v>
      </c>
      <c r="DR120" s="28">
        <f>('3.Diagnóstico_Oportunidades'!$N141*DI120)</f>
        <v>0</v>
      </c>
      <c r="DS120" s="28">
        <f>('3.Diagnóstico_Oportunidades'!$N141*1)</f>
        <v>0</v>
      </c>
      <c r="DT120" s="28">
        <f>('3.Diagnóstico_Oportunidades'!$N141*2)</f>
        <v>0</v>
      </c>
      <c r="DU120" s="28">
        <f>('3.Diagnóstico_Oportunidades'!$N141*3)</f>
        <v>0</v>
      </c>
      <c r="DV120" s="28">
        <f>('3.Diagnóstico_Oportunidades'!$N141*DW120)</f>
        <v>0</v>
      </c>
      <c r="DW120" s="28">
        <f>('3.Diagnóstico_Oportunidades'!$N141*DX120)</f>
        <v>0</v>
      </c>
      <c r="DX120" s="28">
        <f>('3.Diagnóstico_Oportunidades'!$N141*DZ120)</f>
        <v>0</v>
      </c>
      <c r="DY120" s="28">
        <f>('3.Diagnóstico_Oportunidades'!$N141*DB120)</f>
        <v>0</v>
      </c>
      <c r="DZ120" s="28">
        <f>('3.Diagnóstico_Oportunidades'!$N141*DD120)</f>
        <v>0</v>
      </c>
      <c r="EA120" s="28">
        <f>('3.Diagnóstico_Oportunidades'!$N141*DE120)</f>
        <v>0</v>
      </c>
      <c r="EB120" s="28">
        <f>('3.Diagnóstico_Oportunidades'!$N141*DF120)</f>
        <v>0</v>
      </c>
      <c r="EC120" s="28">
        <f>('3.Diagnóstico_Oportunidades'!$N141*DH120)</f>
        <v>0</v>
      </c>
      <c r="ED120" s="28">
        <f>('3.Diagnóstico_Oportunidades'!$N141*DI120)</f>
        <v>0</v>
      </c>
      <c r="EE120" s="28">
        <f>('3.Diagnóstico_Oportunidades'!$N141*1)</f>
        <v>0</v>
      </c>
      <c r="EF120" s="28">
        <f>('3.Diagnóstico_Oportunidades'!$N141*2)</f>
        <v>0</v>
      </c>
      <c r="EG120" s="28">
        <f>('3.Diagnóstico_Oportunidades'!$N141*3)</f>
        <v>0</v>
      </c>
    </row>
    <row r="121" spans="1:137">
      <c r="A121" s="8" t="s">
        <v>1034</v>
      </c>
      <c r="B121" s="98">
        <v>3</v>
      </c>
      <c r="C121" s="99">
        <v>2</v>
      </c>
      <c r="D121" s="98">
        <v>3</v>
      </c>
      <c r="E121" s="98">
        <v>3</v>
      </c>
      <c r="F121" s="98">
        <v>3</v>
      </c>
      <c r="G121" s="8" t="s">
        <v>1034</v>
      </c>
      <c r="H121" s="27">
        <v>1</v>
      </c>
      <c r="I121" s="27"/>
      <c r="J121" s="27">
        <v>1</v>
      </c>
      <c r="K121" s="27">
        <v>1</v>
      </c>
      <c r="L121">
        <v>1</v>
      </c>
      <c r="M121" s="8" t="s">
        <v>1034</v>
      </c>
      <c r="N121" s="27" t="s">
        <v>1065</v>
      </c>
      <c r="O121" s="27" t="s">
        <v>1065</v>
      </c>
      <c r="P121" s="140">
        <v>1</v>
      </c>
      <c r="Q121" s="27" t="s">
        <v>1065</v>
      </c>
      <c r="R121" s="8" t="s">
        <v>1034</v>
      </c>
      <c r="S121">
        <v>1</v>
      </c>
      <c r="T121">
        <v>1</v>
      </c>
      <c r="U121">
        <v>1</v>
      </c>
      <c r="V121">
        <v>1</v>
      </c>
      <c r="W121">
        <v>1</v>
      </c>
      <c r="X121">
        <v>1</v>
      </c>
      <c r="Y121">
        <v>1</v>
      </c>
      <c r="Z121">
        <v>1</v>
      </c>
      <c r="AA121">
        <v>1</v>
      </c>
      <c r="AB121">
        <v>1</v>
      </c>
      <c r="AC121">
        <v>1</v>
      </c>
      <c r="AD121">
        <v>1</v>
      </c>
      <c r="AE121" s="8" t="s">
        <v>1034</v>
      </c>
      <c r="AF121">
        <v>1</v>
      </c>
      <c r="AG121" s="21">
        <v>2</v>
      </c>
      <c r="AH121">
        <v>3</v>
      </c>
      <c r="AI121">
        <v>3</v>
      </c>
      <c r="AJ121">
        <v>1</v>
      </c>
      <c r="AK121">
        <v>3</v>
      </c>
      <c r="AL121">
        <v>3</v>
      </c>
      <c r="AM121" s="27">
        <v>1</v>
      </c>
      <c r="AN121">
        <v>3</v>
      </c>
      <c r="AO121" s="27" t="s">
        <v>1065</v>
      </c>
      <c r="AP121">
        <v>3</v>
      </c>
      <c r="AQ121">
        <v>1</v>
      </c>
      <c r="AR121">
        <v>2</v>
      </c>
      <c r="AS121" s="8" t="s">
        <v>1034</v>
      </c>
      <c r="AT121" s="27" t="s">
        <v>1065</v>
      </c>
      <c r="AU121" s="27" t="s">
        <v>1065</v>
      </c>
      <c r="AV121" s="27" t="s">
        <v>1065</v>
      </c>
      <c r="AW121" s="27" t="s">
        <v>1065</v>
      </c>
      <c r="AX121" s="27" t="s">
        <v>1065</v>
      </c>
      <c r="AY121" s="27" t="s">
        <v>1065</v>
      </c>
      <c r="AZ121" s="27" t="s">
        <v>1065</v>
      </c>
      <c r="BA121" s="27" t="s">
        <v>1065</v>
      </c>
      <c r="BB121" s="27" t="s">
        <v>1065</v>
      </c>
      <c r="BC121" s="8" t="s">
        <v>1034</v>
      </c>
      <c r="BD121" s="28"/>
      <c r="BE121" s="14" t="e">
        <f>((SUM('3.Diagnóstico_Oportunidades'!$M$9:$N$11))*10000)/BD121</f>
        <v>#DIV/0!</v>
      </c>
      <c r="BF121" s="14"/>
      <c r="BQ121" s="28">
        <v>109458.88</v>
      </c>
      <c r="BR121" s="8">
        <f>(SUM('3.Diagnóstico_Oportunidades'!$M$21:$N$22)*10000)/BQ121</f>
        <v>0</v>
      </c>
      <c r="BS121" s="28">
        <f t="shared" si="26"/>
        <v>1</v>
      </c>
      <c r="BT121" s="27">
        <f t="shared" si="27"/>
        <v>0</v>
      </c>
      <c r="BU121" s="28">
        <f>IF('3.Diagnóstico_Oportunidades'!BR121=0, 0,SUM(BS121:BT121))</f>
        <v>0</v>
      </c>
      <c r="BW121" s="124" t="s">
        <v>253</v>
      </c>
      <c r="BX121" s="28">
        <v>6</v>
      </c>
      <c r="BY121" s="28">
        <v>7</v>
      </c>
      <c r="BZ121" s="28">
        <v>6</v>
      </c>
      <c r="CA121" s="149">
        <f>'3.Diagnóstico_Oportunidades'!N142*Criterios!BX121</f>
        <v>0</v>
      </c>
      <c r="CB121" s="149">
        <f>'3.Diagnóstico_Oportunidades'!N142*Criterios!BY121</f>
        <v>0</v>
      </c>
      <c r="CC121" s="149">
        <f>'3.Diagnóstico_Oportunidades'!N142*Criterios!BZ121</f>
        <v>0</v>
      </c>
      <c r="CF121" s="8" t="s">
        <v>51</v>
      </c>
      <c r="CG121" s="120">
        <f>('3.Diagnóstico_Oportunidades'!$M$22)/(BD122/100)</f>
        <v>0</v>
      </c>
      <c r="CH121" s="28">
        <f t="shared" si="19"/>
        <v>1</v>
      </c>
      <c r="CI121" s="27">
        <f t="shared" si="20"/>
        <v>0</v>
      </c>
      <c r="CJ121" s="28">
        <f t="shared" si="21"/>
        <v>0</v>
      </c>
      <c r="CK121" s="28">
        <f>('3.Diagnóstico_Oportunidades'!$M$22*10000/BQ122)</f>
        <v>0</v>
      </c>
      <c r="CL121" s="28">
        <f t="shared" si="22"/>
        <v>1</v>
      </c>
      <c r="CM121" s="27">
        <f t="shared" si="23"/>
        <v>0</v>
      </c>
      <c r="CN121" s="28">
        <f t="shared" si="24"/>
        <v>0</v>
      </c>
      <c r="CO121" s="28">
        <v>15</v>
      </c>
      <c r="CP121" s="28">
        <v>15</v>
      </c>
      <c r="CQ121" s="28">
        <v>15</v>
      </c>
      <c r="CR121" s="27">
        <f>'3.Diagnóstico_Oportunidades'!N142*Criterios!CO121</f>
        <v>0</v>
      </c>
      <c r="CS121" s="27">
        <f>'3.Diagnóstico_Oportunidades'!N142*Criterios!CP121</f>
        <v>0</v>
      </c>
      <c r="CT121" s="27">
        <f>'3.Diagnóstico_Oportunidades'!N142*Criterios!CQ121</f>
        <v>0</v>
      </c>
      <c r="CW121" s="22">
        <v>1</v>
      </c>
      <c r="CX121" s="22">
        <v>2</v>
      </c>
      <c r="CY121" s="27">
        <v>2</v>
      </c>
      <c r="CZ121" s="22">
        <v>1</v>
      </c>
      <c r="DA121" s="27">
        <v>1</v>
      </c>
      <c r="DB121" s="22">
        <v>1</v>
      </c>
      <c r="DC121" s="27">
        <v>1</v>
      </c>
      <c r="DD121" s="22">
        <v>1</v>
      </c>
      <c r="DE121" s="22">
        <v>3</v>
      </c>
      <c r="DF121" s="22">
        <v>1</v>
      </c>
      <c r="DG121" s="27">
        <v>1</v>
      </c>
      <c r="DH121" s="22">
        <v>2</v>
      </c>
      <c r="DI121" s="22">
        <v>3</v>
      </c>
      <c r="DJ121" s="28">
        <f>('3.Diagnóstico_Oportunidades'!$N142*CW121)</f>
        <v>0</v>
      </c>
      <c r="DK121" s="28">
        <f>('3.Diagnóstico_Oportunidades'!$N142*CX121)</f>
        <v>0</v>
      </c>
      <c r="DL121" s="28">
        <f>('3.Diagnóstico_Oportunidades'!$N142*CY121)</f>
        <v>0</v>
      </c>
      <c r="DM121" s="28">
        <f>('3.Diagnóstico_Oportunidades'!$N142*DA121)</f>
        <v>0</v>
      </c>
      <c r="DN121" s="28">
        <f>('3.Diagnóstico_Oportunidades'!$N142*DC121)</f>
        <v>0</v>
      </c>
      <c r="DO121" s="28">
        <f>('3.Diagnóstico_Oportunidades'!$N142*DE121)</f>
        <v>0</v>
      </c>
      <c r="DP121" s="28">
        <f>('3.Diagnóstico_Oportunidades'!$N142*DF121)</f>
        <v>0</v>
      </c>
      <c r="DQ121" s="28">
        <f>('3.Diagnóstico_Oportunidades'!$N142*DG121)</f>
        <v>0</v>
      </c>
      <c r="DR121" s="28">
        <f>('3.Diagnóstico_Oportunidades'!$N142*DI121)</f>
        <v>0</v>
      </c>
      <c r="DS121" s="28">
        <f>('3.Diagnóstico_Oportunidades'!$N142*1)</f>
        <v>0</v>
      </c>
      <c r="DT121" s="28">
        <f>('3.Diagnóstico_Oportunidades'!$N142*2)</f>
        <v>0</v>
      </c>
      <c r="DU121" s="28">
        <f>('3.Diagnóstico_Oportunidades'!$N142*3)</f>
        <v>0</v>
      </c>
      <c r="DV121" s="28">
        <f>('3.Diagnóstico_Oportunidades'!$N142*DW121)</f>
        <v>0</v>
      </c>
      <c r="DW121" s="28">
        <f>('3.Diagnóstico_Oportunidades'!$N142*DX121)</f>
        <v>0</v>
      </c>
      <c r="DX121" s="28">
        <f>('3.Diagnóstico_Oportunidades'!$N142*DZ121)</f>
        <v>0</v>
      </c>
      <c r="DY121" s="28">
        <f>('3.Diagnóstico_Oportunidades'!$N142*DB121)</f>
        <v>0</v>
      </c>
      <c r="DZ121" s="28">
        <f>('3.Diagnóstico_Oportunidades'!$N142*DD121)</f>
        <v>0</v>
      </c>
      <c r="EA121" s="28">
        <f>('3.Diagnóstico_Oportunidades'!$N142*DE121)</f>
        <v>0</v>
      </c>
      <c r="EB121" s="28">
        <f>('3.Diagnóstico_Oportunidades'!$N142*DF121)</f>
        <v>0</v>
      </c>
      <c r="EC121" s="28">
        <f>('3.Diagnóstico_Oportunidades'!$N142*DH121)</f>
        <v>0</v>
      </c>
      <c r="ED121" s="28">
        <f>('3.Diagnóstico_Oportunidades'!$N142*DI121)</f>
        <v>0</v>
      </c>
      <c r="EE121" s="28">
        <f>('3.Diagnóstico_Oportunidades'!$N142*1)</f>
        <v>0</v>
      </c>
      <c r="EF121" s="28">
        <f>('3.Diagnóstico_Oportunidades'!$N142*2)</f>
        <v>0</v>
      </c>
      <c r="EG121" s="28">
        <f>('3.Diagnóstico_Oportunidades'!$N142*3)</f>
        <v>0</v>
      </c>
    </row>
    <row r="122" spans="1:137">
      <c r="A122" s="8" t="s">
        <v>51</v>
      </c>
      <c r="B122" s="98">
        <v>1</v>
      </c>
      <c r="C122" s="99">
        <v>3</v>
      </c>
      <c r="D122" s="98">
        <v>1</v>
      </c>
      <c r="E122" s="98">
        <v>3</v>
      </c>
      <c r="F122" s="98">
        <v>1</v>
      </c>
      <c r="G122" s="8" t="s">
        <v>51</v>
      </c>
      <c r="H122" s="27">
        <v>1</v>
      </c>
      <c r="I122" s="27">
        <v>1</v>
      </c>
      <c r="J122" s="27">
        <v>1</v>
      </c>
      <c r="K122" s="27">
        <v>1</v>
      </c>
      <c r="L122">
        <v>1</v>
      </c>
      <c r="M122" s="8" t="s">
        <v>51</v>
      </c>
      <c r="N122" s="27">
        <f t="shared" si="25"/>
        <v>1</v>
      </c>
      <c r="O122" s="27" t="s">
        <v>1065</v>
      </c>
      <c r="P122" s="140">
        <v>1</v>
      </c>
      <c r="Q122" s="27" t="s">
        <v>1065</v>
      </c>
      <c r="R122" s="8" t="s">
        <v>51</v>
      </c>
      <c r="S122">
        <v>1</v>
      </c>
      <c r="T122">
        <v>1</v>
      </c>
      <c r="U122">
        <v>1</v>
      </c>
      <c r="V122">
        <v>1</v>
      </c>
      <c r="W122">
        <v>1</v>
      </c>
      <c r="X122">
        <v>1</v>
      </c>
      <c r="Y122">
        <v>1</v>
      </c>
      <c r="Z122">
        <v>1</v>
      </c>
      <c r="AA122">
        <v>1</v>
      </c>
      <c r="AB122">
        <v>1</v>
      </c>
      <c r="AC122">
        <v>1</v>
      </c>
      <c r="AD122">
        <v>1</v>
      </c>
      <c r="AE122" s="8" t="s">
        <v>51</v>
      </c>
      <c r="AF122">
        <v>1</v>
      </c>
      <c r="AG122" s="21">
        <v>2</v>
      </c>
      <c r="AH122">
        <v>1</v>
      </c>
      <c r="AI122">
        <v>2</v>
      </c>
      <c r="AJ122">
        <v>2</v>
      </c>
      <c r="AK122">
        <v>3</v>
      </c>
      <c r="AL122">
        <v>3</v>
      </c>
      <c r="AM122" s="27">
        <v>2</v>
      </c>
      <c r="AN122">
        <v>2</v>
      </c>
      <c r="AO122" s="27" t="s">
        <v>1065</v>
      </c>
      <c r="AP122">
        <v>3</v>
      </c>
      <c r="AQ122">
        <v>2</v>
      </c>
      <c r="AR122">
        <v>2</v>
      </c>
      <c r="AS122" s="8" t="s">
        <v>51</v>
      </c>
      <c r="AT122" s="27" t="s">
        <v>1065</v>
      </c>
      <c r="AU122" s="27" t="s">
        <v>1065</v>
      </c>
      <c r="AV122" s="27" t="s">
        <v>1065</v>
      </c>
      <c r="AW122" s="27" t="s">
        <v>1065</v>
      </c>
      <c r="AX122" s="27" t="s">
        <v>1065</v>
      </c>
      <c r="AY122" s="27" t="s">
        <v>1065</v>
      </c>
      <c r="AZ122" s="27" t="s">
        <v>1065</v>
      </c>
      <c r="BA122" s="27" t="s">
        <v>1065</v>
      </c>
      <c r="BB122" s="27" t="s">
        <v>1065</v>
      </c>
      <c r="BC122" s="8" t="s">
        <v>51</v>
      </c>
      <c r="BD122" s="14">
        <v>200</v>
      </c>
      <c r="BE122" s="14">
        <f>((SUM('3.Diagnóstico_Oportunidades'!$M$9:$N$11))*10000)/BD122</f>
        <v>0</v>
      </c>
      <c r="BF122" s="14"/>
      <c r="BQ122" s="28">
        <v>154834.59</v>
      </c>
      <c r="BR122" s="8">
        <f>(SUM('3.Diagnóstico_Oportunidades'!$M$21:$N$22)*10000)/BQ122</f>
        <v>0</v>
      </c>
      <c r="BS122" s="28">
        <f t="shared" si="26"/>
        <v>1</v>
      </c>
      <c r="BT122" s="27">
        <f t="shared" si="27"/>
        <v>0</v>
      </c>
      <c r="BU122" s="28">
        <f>IF('3.Diagnóstico_Oportunidades'!BR122=0, 0,SUM(BS122:BT122))</f>
        <v>0</v>
      </c>
      <c r="BW122" s="124" t="s">
        <v>254</v>
      </c>
      <c r="BX122" s="28">
        <v>8</v>
      </c>
      <c r="BY122" s="28">
        <v>8</v>
      </c>
      <c r="BZ122" s="28">
        <v>8</v>
      </c>
      <c r="CA122" s="149">
        <f>'3.Diagnóstico_Oportunidades'!N143*Criterios!BX122</f>
        <v>0</v>
      </c>
      <c r="CB122" s="149">
        <f>'3.Diagnóstico_Oportunidades'!N143*Criterios!BY122</f>
        <v>0</v>
      </c>
      <c r="CC122" s="149">
        <f>'3.Diagnóstico_Oportunidades'!N143*Criterios!BZ122</f>
        <v>0</v>
      </c>
      <c r="CF122" s="8" t="s">
        <v>52</v>
      </c>
      <c r="CG122" s="120">
        <f>('3.Diagnóstico_Oportunidades'!$M$22)/(BD123/100)</f>
        <v>0</v>
      </c>
      <c r="CH122" s="28">
        <f t="shared" si="19"/>
        <v>1</v>
      </c>
      <c r="CI122" s="27">
        <f t="shared" si="20"/>
        <v>0</v>
      </c>
      <c r="CJ122" s="28">
        <f t="shared" si="21"/>
        <v>0</v>
      </c>
      <c r="CK122" s="28">
        <f>('3.Diagnóstico_Oportunidades'!$M$22*10000/BQ123)</f>
        <v>0</v>
      </c>
      <c r="CL122" s="28">
        <f t="shared" si="22"/>
        <v>1</v>
      </c>
      <c r="CM122" s="27">
        <f t="shared" si="23"/>
        <v>0</v>
      </c>
      <c r="CN122" s="28">
        <f t="shared" si="24"/>
        <v>0</v>
      </c>
      <c r="CO122" s="28">
        <v>17</v>
      </c>
      <c r="CP122" s="28">
        <v>16</v>
      </c>
      <c r="CQ122" s="28">
        <v>17</v>
      </c>
      <c r="CR122" s="27">
        <f>'3.Diagnóstico_Oportunidades'!N143*Criterios!CO122</f>
        <v>0</v>
      </c>
      <c r="CS122" s="27">
        <f>'3.Diagnóstico_Oportunidades'!N143*Criterios!CP122</f>
        <v>0</v>
      </c>
      <c r="CT122" s="27">
        <f>'3.Diagnóstico_Oportunidades'!N143*Criterios!CQ122</f>
        <v>0</v>
      </c>
      <c r="CW122" s="22">
        <v>1</v>
      </c>
      <c r="CX122" s="22">
        <v>2</v>
      </c>
      <c r="CY122" s="27">
        <v>2</v>
      </c>
      <c r="CZ122" s="22">
        <v>1</v>
      </c>
      <c r="DA122" s="27">
        <v>2</v>
      </c>
      <c r="DB122" s="22">
        <v>2</v>
      </c>
      <c r="DC122" s="27">
        <v>2</v>
      </c>
      <c r="DD122" s="22">
        <v>2</v>
      </c>
      <c r="DE122" s="22">
        <v>1</v>
      </c>
      <c r="DF122" s="22">
        <v>1</v>
      </c>
      <c r="DG122" s="27">
        <v>3</v>
      </c>
      <c r="DH122" s="22">
        <v>3</v>
      </c>
      <c r="DI122" s="22">
        <v>3</v>
      </c>
      <c r="DJ122" s="28">
        <f>('3.Diagnóstico_Oportunidades'!$N143*CW122)</f>
        <v>0</v>
      </c>
      <c r="DK122" s="28">
        <f>('3.Diagnóstico_Oportunidades'!$N143*CX122)</f>
        <v>0</v>
      </c>
      <c r="DL122" s="28">
        <f>('3.Diagnóstico_Oportunidades'!$N143*CY122)</f>
        <v>0</v>
      </c>
      <c r="DM122" s="28">
        <f>('3.Diagnóstico_Oportunidades'!$N143*DA122)</f>
        <v>0</v>
      </c>
      <c r="DN122" s="28">
        <f>('3.Diagnóstico_Oportunidades'!$N143*DC122)</f>
        <v>0</v>
      </c>
      <c r="DO122" s="28">
        <f>('3.Diagnóstico_Oportunidades'!$N143*DE122)</f>
        <v>0</v>
      </c>
      <c r="DP122" s="28">
        <f>('3.Diagnóstico_Oportunidades'!$N143*DF122)</f>
        <v>0</v>
      </c>
      <c r="DQ122" s="28">
        <f>('3.Diagnóstico_Oportunidades'!$N143*DG122)</f>
        <v>0</v>
      </c>
      <c r="DR122" s="28">
        <f>('3.Diagnóstico_Oportunidades'!$N143*DI122)</f>
        <v>0</v>
      </c>
      <c r="DS122" s="28">
        <f>('3.Diagnóstico_Oportunidades'!$N143*1)</f>
        <v>0</v>
      </c>
      <c r="DT122" s="28">
        <f>('3.Diagnóstico_Oportunidades'!$N143*2)</f>
        <v>0</v>
      </c>
      <c r="DU122" s="28">
        <f>('3.Diagnóstico_Oportunidades'!$N143*3)</f>
        <v>0</v>
      </c>
      <c r="DV122" s="28">
        <f>('3.Diagnóstico_Oportunidades'!$N143*DW122)</f>
        <v>0</v>
      </c>
      <c r="DW122" s="28">
        <f>('3.Diagnóstico_Oportunidades'!$N143*DX122)</f>
        <v>0</v>
      </c>
      <c r="DX122" s="28">
        <f>('3.Diagnóstico_Oportunidades'!$N143*DZ122)</f>
        <v>0</v>
      </c>
      <c r="DY122" s="28">
        <f>('3.Diagnóstico_Oportunidades'!$N143*DB122)</f>
        <v>0</v>
      </c>
      <c r="DZ122" s="28">
        <f>('3.Diagnóstico_Oportunidades'!$N143*DD122)</f>
        <v>0</v>
      </c>
      <c r="EA122" s="28">
        <f>('3.Diagnóstico_Oportunidades'!$N143*DE122)</f>
        <v>0</v>
      </c>
      <c r="EB122" s="28">
        <f>('3.Diagnóstico_Oportunidades'!$N143*DF122)</f>
        <v>0</v>
      </c>
      <c r="EC122" s="28">
        <f>('3.Diagnóstico_Oportunidades'!$N143*DH122)</f>
        <v>0</v>
      </c>
      <c r="ED122" s="28">
        <f>('3.Diagnóstico_Oportunidades'!$N143*DI122)</f>
        <v>0</v>
      </c>
      <c r="EE122" s="28">
        <f>('3.Diagnóstico_Oportunidades'!$N143*1)</f>
        <v>0</v>
      </c>
      <c r="EF122" s="28">
        <f>('3.Diagnóstico_Oportunidades'!$N143*2)</f>
        <v>0</v>
      </c>
      <c r="EG122" s="28">
        <f>('3.Diagnóstico_Oportunidades'!$N143*3)</f>
        <v>0</v>
      </c>
    </row>
    <row r="123" spans="1:137">
      <c r="A123" s="8" t="s">
        <v>52</v>
      </c>
      <c r="B123" s="98">
        <v>1</v>
      </c>
      <c r="C123" s="99">
        <v>3</v>
      </c>
      <c r="D123" s="98">
        <v>1</v>
      </c>
      <c r="E123" s="98">
        <v>3</v>
      </c>
      <c r="F123" s="98">
        <v>1</v>
      </c>
      <c r="G123" s="8" t="s">
        <v>52</v>
      </c>
      <c r="H123" s="27">
        <v>1</v>
      </c>
      <c r="I123" s="27">
        <v>2</v>
      </c>
      <c r="J123" s="27">
        <v>2</v>
      </c>
      <c r="K123" s="27">
        <v>1</v>
      </c>
      <c r="L123">
        <v>1</v>
      </c>
      <c r="M123" s="8" t="s">
        <v>52</v>
      </c>
      <c r="N123" s="27">
        <f t="shared" si="25"/>
        <v>1</v>
      </c>
      <c r="O123" s="27" t="s">
        <v>1065</v>
      </c>
      <c r="P123" s="140">
        <v>1</v>
      </c>
      <c r="Q123" s="27" t="s">
        <v>1065</v>
      </c>
      <c r="R123" s="8" t="s">
        <v>52</v>
      </c>
      <c r="S123">
        <v>1</v>
      </c>
      <c r="T123">
        <v>1</v>
      </c>
      <c r="U123">
        <v>1</v>
      </c>
      <c r="V123">
        <v>1</v>
      </c>
      <c r="W123">
        <v>1</v>
      </c>
      <c r="X123">
        <v>1</v>
      </c>
      <c r="Y123">
        <v>1</v>
      </c>
      <c r="Z123">
        <v>1</v>
      </c>
      <c r="AA123">
        <v>1</v>
      </c>
      <c r="AB123">
        <v>1</v>
      </c>
      <c r="AC123">
        <v>1</v>
      </c>
      <c r="AD123">
        <v>1</v>
      </c>
      <c r="AE123" s="8" t="s">
        <v>52</v>
      </c>
      <c r="AF123">
        <v>1</v>
      </c>
      <c r="AG123" s="21">
        <v>2</v>
      </c>
      <c r="AH123">
        <v>1</v>
      </c>
      <c r="AI123">
        <v>2</v>
      </c>
      <c r="AJ123">
        <v>1</v>
      </c>
      <c r="AK123">
        <v>3</v>
      </c>
      <c r="AL123">
        <v>3</v>
      </c>
      <c r="AM123" s="27">
        <v>1</v>
      </c>
      <c r="AN123">
        <v>1</v>
      </c>
      <c r="AO123" s="27" t="s">
        <v>1065</v>
      </c>
      <c r="AP123">
        <v>3</v>
      </c>
      <c r="AQ123">
        <v>1</v>
      </c>
      <c r="AR123">
        <v>1</v>
      </c>
      <c r="AS123" s="8" t="s">
        <v>52</v>
      </c>
      <c r="AT123" s="27" t="s">
        <v>1065</v>
      </c>
      <c r="AU123" s="27" t="s">
        <v>1065</v>
      </c>
      <c r="AV123" s="27" t="s">
        <v>1065</v>
      </c>
      <c r="AW123" s="27" t="s">
        <v>1065</v>
      </c>
      <c r="AX123" s="27" t="s">
        <v>1065</v>
      </c>
      <c r="AY123" s="27" t="s">
        <v>1065</v>
      </c>
      <c r="AZ123" s="27" t="s">
        <v>1065</v>
      </c>
      <c r="BA123" s="27" t="s">
        <v>1065</v>
      </c>
      <c r="BB123" s="27" t="s">
        <v>1065</v>
      </c>
      <c r="BC123" s="8" t="s">
        <v>52</v>
      </c>
      <c r="BD123" s="14">
        <v>1723</v>
      </c>
      <c r="BE123" s="14">
        <f>((SUM('3.Diagnóstico_Oportunidades'!$M$9:$N$11))*10000)/BD123</f>
        <v>0</v>
      </c>
      <c r="BF123" s="14"/>
      <c r="BQ123" s="28">
        <v>956967.92</v>
      </c>
      <c r="BR123" s="8">
        <f>(SUM('3.Diagnóstico_Oportunidades'!$M$21:$N$22)*10000)/BQ123</f>
        <v>0</v>
      </c>
      <c r="BS123" s="28">
        <f t="shared" si="26"/>
        <v>1</v>
      </c>
      <c r="BT123" s="27">
        <f t="shared" si="27"/>
        <v>0</v>
      </c>
      <c r="BU123" s="28">
        <f>IF('3.Diagnóstico_Oportunidades'!BR123=0, 0,SUM(BS123:BT123))</f>
        <v>0</v>
      </c>
      <c r="BW123" s="124" t="s">
        <v>255</v>
      </c>
      <c r="BX123" s="28">
        <v>4</v>
      </c>
      <c r="BY123" s="28">
        <v>4</v>
      </c>
      <c r="BZ123" s="28">
        <v>4</v>
      </c>
      <c r="CA123" s="149">
        <f>'3.Diagnóstico_Oportunidades'!N144*Criterios!BX123</f>
        <v>0</v>
      </c>
      <c r="CB123" s="149">
        <f>'3.Diagnóstico_Oportunidades'!N144*Criterios!BY123</f>
        <v>0</v>
      </c>
      <c r="CC123" s="149">
        <f>'3.Diagnóstico_Oportunidades'!N144*Criterios!BZ123</f>
        <v>0</v>
      </c>
      <c r="CF123" s="8" t="s">
        <v>53</v>
      </c>
      <c r="CG123" s="120">
        <f>('3.Diagnóstico_Oportunidades'!$M$22)/(BD124/100)</f>
        <v>0</v>
      </c>
      <c r="CH123" s="28">
        <f t="shared" si="19"/>
        <v>1</v>
      </c>
      <c r="CI123" s="27">
        <f t="shared" si="20"/>
        <v>0</v>
      </c>
      <c r="CJ123" s="28">
        <f t="shared" si="21"/>
        <v>0</v>
      </c>
      <c r="CK123" s="28">
        <f>('3.Diagnóstico_Oportunidades'!$M$22*10000/BQ124)</f>
        <v>0</v>
      </c>
      <c r="CL123" s="28">
        <f t="shared" si="22"/>
        <v>1</v>
      </c>
      <c r="CM123" s="27">
        <f t="shared" si="23"/>
        <v>0</v>
      </c>
      <c r="CN123" s="28">
        <f t="shared" si="24"/>
        <v>0</v>
      </c>
      <c r="CO123" s="28">
        <v>15</v>
      </c>
      <c r="CP123" s="28">
        <v>15</v>
      </c>
      <c r="CQ123" s="28">
        <v>15</v>
      </c>
      <c r="CR123" s="27">
        <f>'3.Diagnóstico_Oportunidades'!N144*Criterios!CO123</f>
        <v>0</v>
      </c>
      <c r="CS123" s="27">
        <f>'3.Diagnóstico_Oportunidades'!N144*Criterios!CP123</f>
        <v>0</v>
      </c>
      <c r="CT123" s="27">
        <f>'3.Diagnóstico_Oportunidades'!N144*Criterios!CQ123</f>
        <v>0</v>
      </c>
      <c r="CW123" s="22">
        <v>1</v>
      </c>
      <c r="CX123" s="22">
        <v>2</v>
      </c>
      <c r="CY123" s="27">
        <v>2</v>
      </c>
      <c r="CZ123" s="22">
        <v>2</v>
      </c>
      <c r="DA123" s="27">
        <v>3</v>
      </c>
      <c r="DB123" s="22">
        <v>3</v>
      </c>
      <c r="DC123" s="27">
        <v>3</v>
      </c>
      <c r="DD123" s="22">
        <v>3</v>
      </c>
      <c r="DE123" s="22">
        <v>1</v>
      </c>
      <c r="DF123" s="22">
        <v>1</v>
      </c>
      <c r="DG123" s="27">
        <v>1</v>
      </c>
      <c r="DH123" s="22">
        <v>1</v>
      </c>
      <c r="DI123" s="22">
        <v>1</v>
      </c>
      <c r="DJ123" s="28">
        <f>('3.Diagnóstico_Oportunidades'!$N144*CW123)</f>
        <v>0</v>
      </c>
      <c r="DK123" s="28">
        <f>('3.Diagnóstico_Oportunidades'!$N144*CX123)</f>
        <v>0</v>
      </c>
      <c r="DL123" s="28">
        <f>('3.Diagnóstico_Oportunidades'!$N144*CY123)</f>
        <v>0</v>
      </c>
      <c r="DM123" s="28">
        <f>('3.Diagnóstico_Oportunidades'!$N144*DA123)</f>
        <v>0</v>
      </c>
      <c r="DN123" s="28">
        <f>('3.Diagnóstico_Oportunidades'!$N144*DC123)</f>
        <v>0</v>
      </c>
      <c r="DO123" s="28">
        <f>('3.Diagnóstico_Oportunidades'!$N144*DE123)</f>
        <v>0</v>
      </c>
      <c r="DP123" s="28">
        <f>('3.Diagnóstico_Oportunidades'!$N144*DF123)</f>
        <v>0</v>
      </c>
      <c r="DQ123" s="28">
        <f>('3.Diagnóstico_Oportunidades'!$N144*DG123)</f>
        <v>0</v>
      </c>
      <c r="DR123" s="28">
        <f>('3.Diagnóstico_Oportunidades'!$N144*DI123)</f>
        <v>0</v>
      </c>
      <c r="DS123" s="28">
        <f>('3.Diagnóstico_Oportunidades'!$N144*1)</f>
        <v>0</v>
      </c>
      <c r="DT123" s="28">
        <f>('3.Diagnóstico_Oportunidades'!$N144*2)</f>
        <v>0</v>
      </c>
      <c r="DU123" s="28">
        <f>('3.Diagnóstico_Oportunidades'!$N144*3)</f>
        <v>0</v>
      </c>
      <c r="DV123" s="28">
        <f>('3.Diagnóstico_Oportunidades'!$N144*DW123)</f>
        <v>0</v>
      </c>
      <c r="DW123" s="28">
        <f>('3.Diagnóstico_Oportunidades'!$N144*DX123)</f>
        <v>0</v>
      </c>
      <c r="DX123" s="28">
        <f>('3.Diagnóstico_Oportunidades'!$N144*DZ123)</f>
        <v>0</v>
      </c>
      <c r="DY123" s="28">
        <f>('3.Diagnóstico_Oportunidades'!$N144*DB123)</f>
        <v>0</v>
      </c>
      <c r="DZ123" s="28">
        <f>('3.Diagnóstico_Oportunidades'!$N144*DD123)</f>
        <v>0</v>
      </c>
      <c r="EA123" s="28">
        <f>('3.Diagnóstico_Oportunidades'!$N144*DE123)</f>
        <v>0</v>
      </c>
      <c r="EB123" s="28">
        <f>('3.Diagnóstico_Oportunidades'!$N144*DF123)</f>
        <v>0</v>
      </c>
      <c r="EC123" s="28">
        <f>('3.Diagnóstico_Oportunidades'!$N144*DH123)</f>
        <v>0</v>
      </c>
      <c r="ED123" s="28">
        <f>('3.Diagnóstico_Oportunidades'!$N144*DI123)</f>
        <v>0</v>
      </c>
      <c r="EE123" s="28">
        <f>('3.Diagnóstico_Oportunidades'!$N144*1)</f>
        <v>0</v>
      </c>
      <c r="EF123" s="28">
        <f>('3.Diagnóstico_Oportunidades'!$N144*2)</f>
        <v>0</v>
      </c>
      <c r="EG123" s="28">
        <f>('3.Diagnóstico_Oportunidades'!$N144*3)</f>
        <v>0</v>
      </c>
    </row>
    <row r="124" spans="1:137">
      <c r="A124" s="8" t="s">
        <v>53</v>
      </c>
      <c r="B124" s="98">
        <v>3</v>
      </c>
      <c r="C124" s="99">
        <v>3</v>
      </c>
      <c r="D124" s="98">
        <v>1</v>
      </c>
      <c r="E124" s="98">
        <v>2</v>
      </c>
      <c r="F124" s="98">
        <v>3</v>
      </c>
      <c r="G124" s="8" t="s">
        <v>53</v>
      </c>
      <c r="H124" s="27">
        <v>2</v>
      </c>
      <c r="I124" s="27">
        <v>3</v>
      </c>
      <c r="J124" s="27">
        <v>3</v>
      </c>
      <c r="K124" s="27">
        <v>3</v>
      </c>
      <c r="L124">
        <v>2</v>
      </c>
      <c r="M124" s="8" t="s">
        <v>53</v>
      </c>
      <c r="N124" s="27">
        <f t="shared" si="25"/>
        <v>2</v>
      </c>
      <c r="O124" s="27" t="s">
        <v>1065</v>
      </c>
      <c r="P124" s="140">
        <v>3</v>
      </c>
      <c r="Q124" s="27" t="s">
        <v>1065</v>
      </c>
      <c r="R124" s="8" t="s">
        <v>53</v>
      </c>
      <c r="S124">
        <v>2</v>
      </c>
      <c r="T124">
        <v>2</v>
      </c>
      <c r="U124">
        <v>3</v>
      </c>
      <c r="V124">
        <v>2</v>
      </c>
      <c r="W124">
        <v>3</v>
      </c>
      <c r="X124">
        <v>2</v>
      </c>
      <c r="Y124">
        <v>3</v>
      </c>
      <c r="Z124">
        <v>2</v>
      </c>
      <c r="AA124">
        <v>3</v>
      </c>
      <c r="AB124">
        <v>2</v>
      </c>
      <c r="AC124">
        <v>2</v>
      </c>
      <c r="AD124">
        <v>2</v>
      </c>
      <c r="AE124" s="8" t="s">
        <v>53</v>
      </c>
      <c r="AF124">
        <v>1</v>
      </c>
      <c r="AG124" s="21">
        <v>1</v>
      </c>
      <c r="AH124">
        <v>3</v>
      </c>
      <c r="AI124">
        <v>1</v>
      </c>
      <c r="AJ124">
        <v>3</v>
      </c>
      <c r="AK124">
        <v>2</v>
      </c>
      <c r="AL124">
        <v>2</v>
      </c>
      <c r="AM124" s="27">
        <v>1</v>
      </c>
      <c r="AN124">
        <v>1</v>
      </c>
      <c r="AO124">
        <v>2</v>
      </c>
      <c r="AP124">
        <v>2</v>
      </c>
      <c r="AQ124">
        <v>2</v>
      </c>
      <c r="AR124">
        <v>3</v>
      </c>
      <c r="AS124" s="8" t="s">
        <v>53</v>
      </c>
      <c r="AT124" s="27" t="s">
        <v>1065</v>
      </c>
      <c r="AU124" s="27" t="s">
        <v>1065</v>
      </c>
      <c r="AV124" s="27" t="s">
        <v>1065</v>
      </c>
      <c r="AW124" s="27" t="s">
        <v>1065</v>
      </c>
      <c r="AX124" s="27" t="s">
        <v>1065</v>
      </c>
      <c r="AY124" s="27" t="s">
        <v>1065</v>
      </c>
      <c r="AZ124" s="27" t="s">
        <v>1065</v>
      </c>
      <c r="BA124" s="27" t="s">
        <v>1065</v>
      </c>
      <c r="BB124" s="27" t="s">
        <v>1065</v>
      </c>
      <c r="BC124" s="8" t="s">
        <v>53</v>
      </c>
      <c r="BD124" s="14">
        <v>6022</v>
      </c>
      <c r="BE124" s="14">
        <f>((SUM('3.Diagnóstico_Oportunidades'!$M$9:$N$11))*10000)/BD124</f>
        <v>0</v>
      </c>
      <c r="BF124" s="14"/>
      <c r="BQ124" s="28">
        <v>1732992.48</v>
      </c>
      <c r="BR124" s="8">
        <f>(SUM('3.Diagnóstico_Oportunidades'!$M$21:$N$22)*10000)/BQ124</f>
        <v>0</v>
      </c>
      <c r="BS124" s="28">
        <f t="shared" si="26"/>
        <v>1</v>
      </c>
      <c r="BT124" s="27">
        <f t="shared" si="27"/>
        <v>0</v>
      </c>
      <c r="BU124" s="28">
        <f>IF('3.Diagnóstico_Oportunidades'!BR124=0, 0,SUM(BS124:BT124))</f>
        <v>0</v>
      </c>
      <c r="BW124" s="124" t="s">
        <v>256</v>
      </c>
      <c r="BX124" s="28">
        <v>5</v>
      </c>
      <c r="BY124" s="28">
        <v>5</v>
      </c>
      <c r="BZ124" s="28">
        <v>5</v>
      </c>
      <c r="CA124" s="149">
        <f>'3.Diagnóstico_Oportunidades'!N145*Criterios!BX124</f>
        <v>0</v>
      </c>
      <c r="CB124" s="149">
        <f>'3.Diagnóstico_Oportunidades'!N145*Criterios!BY124</f>
        <v>0</v>
      </c>
      <c r="CC124" s="149">
        <f>'3.Diagnóstico_Oportunidades'!N145*Criterios!BZ124</f>
        <v>0</v>
      </c>
      <c r="CF124" s="8" t="s">
        <v>54</v>
      </c>
      <c r="CG124" s="120">
        <f>('3.Diagnóstico_Oportunidades'!$M$22)/(BD125/100)</f>
        <v>0</v>
      </c>
      <c r="CH124" s="28">
        <f t="shared" si="19"/>
        <v>1</v>
      </c>
      <c r="CI124" s="27">
        <f t="shared" si="20"/>
        <v>0</v>
      </c>
      <c r="CJ124" s="28">
        <f t="shared" si="21"/>
        <v>0</v>
      </c>
      <c r="CK124" s="28">
        <f>('3.Diagnóstico_Oportunidades'!$M$22*10000/BQ125)</f>
        <v>0</v>
      </c>
      <c r="CL124" s="28">
        <f t="shared" si="22"/>
        <v>1</v>
      </c>
      <c r="CM124" s="27">
        <f t="shared" si="23"/>
        <v>0</v>
      </c>
      <c r="CN124" s="28">
        <f t="shared" si="24"/>
        <v>0</v>
      </c>
      <c r="CO124" s="28">
        <v>18</v>
      </c>
      <c r="CP124" s="28">
        <v>17</v>
      </c>
      <c r="CQ124" s="28">
        <v>18</v>
      </c>
      <c r="CR124" s="27">
        <f>'3.Diagnóstico_Oportunidades'!N145*Criterios!CO124</f>
        <v>0</v>
      </c>
      <c r="CS124" s="27">
        <f>'3.Diagnóstico_Oportunidades'!N145*Criterios!CP124</f>
        <v>0</v>
      </c>
      <c r="CT124" s="27">
        <f>'3.Diagnóstico_Oportunidades'!N145*Criterios!CQ124</f>
        <v>0</v>
      </c>
      <c r="CW124" s="22">
        <v>1</v>
      </c>
      <c r="CX124" s="22">
        <v>2</v>
      </c>
      <c r="CY124" s="27">
        <v>2</v>
      </c>
      <c r="CZ124" s="22">
        <v>1</v>
      </c>
      <c r="DA124" s="27">
        <v>3</v>
      </c>
      <c r="DB124" s="22">
        <v>3</v>
      </c>
      <c r="DC124" s="27">
        <v>3</v>
      </c>
      <c r="DD124" s="22">
        <v>3</v>
      </c>
      <c r="DE124" s="22">
        <v>2</v>
      </c>
      <c r="DF124" s="22">
        <v>2</v>
      </c>
      <c r="DG124" s="27">
        <v>2</v>
      </c>
      <c r="DH124" s="22">
        <v>2</v>
      </c>
      <c r="DI124" s="22">
        <v>1</v>
      </c>
      <c r="DJ124" s="28">
        <f>('3.Diagnóstico_Oportunidades'!$N145*CW124)</f>
        <v>0</v>
      </c>
      <c r="DK124" s="28">
        <f>('3.Diagnóstico_Oportunidades'!$N145*CX124)</f>
        <v>0</v>
      </c>
      <c r="DL124" s="28">
        <f>('3.Diagnóstico_Oportunidades'!$N145*CY124)</f>
        <v>0</v>
      </c>
      <c r="DM124" s="28">
        <f>('3.Diagnóstico_Oportunidades'!$N145*DA124)</f>
        <v>0</v>
      </c>
      <c r="DN124" s="28">
        <f>('3.Diagnóstico_Oportunidades'!$N145*DC124)</f>
        <v>0</v>
      </c>
      <c r="DO124" s="28">
        <f>('3.Diagnóstico_Oportunidades'!$N145*DE124)</f>
        <v>0</v>
      </c>
      <c r="DP124" s="28">
        <f>('3.Diagnóstico_Oportunidades'!$N145*DF124)</f>
        <v>0</v>
      </c>
      <c r="DQ124" s="28">
        <f>('3.Diagnóstico_Oportunidades'!$N145*DG124)</f>
        <v>0</v>
      </c>
      <c r="DR124" s="28">
        <f>('3.Diagnóstico_Oportunidades'!$N145*DI124)</f>
        <v>0</v>
      </c>
      <c r="DS124" s="28">
        <f>('3.Diagnóstico_Oportunidades'!$N145*1)</f>
        <v>0</v>
      </c>
      <c r="DT124" s="28">
        <f>('3.Diagnóstico_Oportunidades'!$N145*2)</f>
        <v>0</v>
      </c>
      <c r="DU124" s="28">
        <f>('3.Diagnóstico_Oportunidades'!$N145*3)</f>
        <v>0</v>
      </c>
      <c r="DV124" s="28">
        <f>('3.Diagnóstico_Oportunidades'!$N145*DW124)</f>
        <v>0</v>
      </c>
      <c r="DW124" s="28">
        <f>('3.Diagnóstico_Oportunidades'!$N145*DX124)</f>
        <v>0</v>
      </c>
      <c r="DX124" s="28">
        <f>('3.Diagnóstico_Oportunidades'!$N145*DZ124)</f>
        <v>0</v>
      </c>
      <c r="DY124" s="28">
        <f>('3.Diagnóstico_Oportunidades'!$N145*DB124)</f>
        <v>0</v>
      </c>
      <c r="DZ124" s="28">
        <f>('3.Diagnóstico_Oportunidades'!$N145*DD124)</f>
        <v>0</v>
      </c>
      <c r="EA124" s="28">
        <f>('3.Diagnóstico_Oportunidades'!$N145*DE124)</f>
        <v>0</v>
      </c>
      <c r="EB124" s="28">
        <f>('3.Diagnóstico_Oportunidades'!$N145*DF124)</f>
        <v>0</v>
      </c>
      <c r="EC124" s="28">
        <f>('3.Diagnóstico_Oportunidades'!$N145*DH124)</f>
        <v>0</v>
      </c>
      <c r="ED124" s="28">
        <f>('3.Diagnóstico_Oportunidades'!$N145*DI124)</f>
        <v>0</v>
      </c>
      <c r="EE124" s="28">
        <f>('3.Diagnóstico_Oportunidades'!$N145*1)</f>
        <v>0</v>
      </c>
      <c r="EF124" s="28">
        <f>('3.Diagnóstico_Oportunidades'!$N145*2)</f>
        <v>0</v>
      </c>
      <c r="EG124" s="28">
        <f>('3.Diagnóstico_Oportunidades'!$N145*3)</f>
        <v>0</v>
      </c>
    </row>
    <row r="125" spans="1:137">
      <c r="A125" s="8" t="s">
        <v>54</v>
      </c>
      <c r="B125" s="98">
        <v>2</v>
      </c>
      <c r="C125" s="99">
        <v>3</v>
      </c>
      <c r="D125" s="98">
        <v>1</v>
      </c>
      <c r="E125" s="98">
        <v>3</v>
      </c>
      <c r="F125" s="98">
        <v>1</v>
      </c>
      <c r="G125" s="8" t="s">
        <v>54</v>
      </c>
      <c r="H125" s="27">
        <v>1</v>
      </c>
      <c r="I125" s="27">
        <v>3</v>
      </c>
      <c r="J125" s="27">
        <v>2</v>
      </c>
      <c r="K125" s="27">
        <v>1</v>
      </c>
      <c r="L125">
        <v>2</v>
      </c>
      <c r="M125" s="8" t="s">
        <v>54</v>
      </c>
      <c r="N125" s="27">
        <f t="shared" si="25"/>
        <v>2</v>
      </c>
      <c r="O125" s="27" t="s">
        <v>1065</v>
      </c>
      <c r="P125" s="140">
        <v>1</v>
      </c>
      <c r="Q125" s="27" t="s">
        <v>1065</v>
      </c>
      <c r="R125" s="8" t="s">
        <v>54</v>
      </c>
      <c r="S125">
        <v>1</v>
      </c>
      <c r="T125">
        <v>1</v>
      </c>
      <c r="U125">
        <v>2</v>
      </c>
      <c r="V125">
        <v>1</v>
      </c>
      <c r="W125">
        <v>2</v>
      </c>
      <c r="X125">
        <v>1</v>
      </c>
      <c r="Y125">
        <v>2</v>
      </c>
      <c r="Z125">
        <v>1</v>
      </c>
      <c r="AA125">
        <v>2</v>
      </c>
      <c r="AB125">
        <v>2</v>
      </c>
      <c r="AC125">
        <v>1</v>
      </c>
      <c r="AD125">
        <v>2</v>
      </c>
      <c r="AE125" s="8" t="s">
        <v>54</v>
      </c>
      <c r="AF125">
        <v>1</v>
      </c>
      <c r="AG125" s="21">
        <v>2</v>
      </c>
      <c r="AH125">
        <v>2</v>
      </c>
      <c r="AI125">
        <v>2</v>
      </c>
      <c r="AJ125">
        <v>2</v>
      </c>
      <c r="AK125">
        <v>3</v>
      </c>
      <c r="AL125">
        <v>3</v>
      </c>
      <c r="AM125" s="27">
        <v>2</v>
      </c>
      <c r="AN125">
        <v>1</v>
      </c>
      <c r="AO125" s="27" t="s">
        <v>1065</v>
      </c>
      <c r="AP125">
        <v>3</v>
      </c>
      <c r="AQ125">
        <v>1</v>
      </c>
      <c r="AR125">
        <v>2</v>
      </c>
      <c r="AS125" s="8" t="s">
        <v>54</v>
      </c>
      <c r="AT125" s="27" t="s">
        <v>1065</v>
      </c>
      <c r="AU125" s="27" t="s">
        <v>1065</v>
      </c>
      <c r="AV125" s="27" t="s">
        <v>1065</v>
      </c>
      <c r="AW125" s="27" t="s">
        <v>1065</v>
      </c>
      <c r="AX125" s="27" t="s">
        <v>1065</v>
      </c>
      <c r="AY125" s="27" t="s">
        <v>1065</v>
      </c>
      <c r="AZ125" s="27" t="s">
        <v>1065</v>
      </c>
      <c r="BA125" s="27" t="s">
        <v>1065</v>
      </c>
      <c r="BB125" s="27" t="s">
        <v>1065</v>
      </c>
      <c r="BC125" s="8" t="s">
        <v>54</v>
      </c>
      <c r="BD125" s="14">
        <v>6699</v>
      </c>
      <c r="BE125" s="14">
        <f>((SUM('3.Diagnóstico_Oportunidades'!$M$9:$N$11))*10000)/BD125</f>
        <v>0</v>
      </c>
      <c r="BF125" s="14"/>
      <c r="BQ125" s="28">
        <v>2527190.9500000002</v>
      </c>
      <c r="BR125" s="8">
        <f>(SUM('3.Diagnóstico_Oportunidades'!$M$21:$N$22)*10000)/BQ125</f>
        <v>0</v>
      </c>
      <c r="BS125" s="28">
        <f t="shared" si="26"/>
        <v>1</v>
      </c>
      <c r="BT125" s="27">
        <f t="shared" si="27"/>
        <v>0</v>
      </c>
      <c r="BU125" s="28">
        <f>IF('3.Diagnóstico_Oportunidades'!BR125=0, 0,SUM(BS125:BT125))</f>
        <v>0</v>
      </c>
      <c r="BW125" s="124" t="s">
        <v>1140</v>
      </c>
      <c r="BX125" s="28">
        <v>6</v>
      </c>
      <c r="BY125" s="28">
        <v>6</v>
      </c>
      <c r="BZ125" s="28">
        <v>6</v>
      </c>
      <c r="CA125" s="149">
        <f>'3.Diagnóstico_Oportunidades'!N146*Criterios!BX125</f>
        <v>0</v>
      </c>
      <c r="CB125" s="149">
        <f>'3.Diagnóstico_Oportunidades'!N146*Criterios!BY125</f>
        <v>0</v>
      </c>
      <c r="CC125" s="149">
        <f>'3.Diagnóstico_Oportunidades'!N146*Criterios!BZ125</f>
        <v>0</v>
      </c>
      <c r="CF125" s="8" t="s">
        <v>944</v>
      </c>
      <c r="CG125" s="120">
        <f>('3.Diagnóstico_Oportunidades'!$M$22)/(BD126/100)</f>
        <v>0</v>
      </c>
      <c r="CH125" s="28">
        <f t="shared" si="19"/>
        <v>1</v>
      </c>
      <c r="CI125" s="27">
        <f t="shared" si="20"/>
        <v>0</v>
      </c>
      <c r="CJ125" s="28">
        <f t="shared" si="21"/>
        <v>0</v>
      </c>
      <c r="CK125" s="28">
        <f>('3.Diagnóstico_Oportunidades'!$M$22*10000/BQ126)</f>
        <v>0</v>
      </c>
      <c r="CL125" s="28">
        <f t="shared" si="22"/>
        <v>1</v>
      </c>
      <c r="CM125" s="27">
        <f t="shared" si="23"/>
        <v>0</v>
      </c>
      <c r="CN125" s="28">
        <f t="shared" si="24"/>
        <v>0</v>
      </c>
      <c r="CO125" s="28">
        <v>15</v>
      </c>
      <c r="CP125" s="28">
        <v>15</v>
      </c>
      <c r="CQ125" s="28">
        <v>15</v>
      </c>
      <c r="CR125" s="27">
        <f>'3.Diagnóstico_Oportunidades'!N146*Criterios!CO125</f>
        <v>0</v>
      </c>
      <c r="CS125" s="27">
        <f>'3.Diagnóstico_Oportunidades'!N146*Criterios!CP125</f>
        <v>0</v>
      </c>
      <c r="CT125" s="27">
        <f>'3.Diagnóstico_Oportunidades'!N146*Criterios!CQ125</f>
        <v>0</v>
      </c>
      <c r="CW125" s="22">
        <v>1</v>
      </c>
      <c r="CX125" s="22">
        <v>2</v>
      </c>
      <c r="CY125" s="27">
        <v>2</v>
      </c>
      <c r="CZ125" s="22">
        <v>2</v>
      </c>
      <c r="DA125" s="27">
        <v>2</v>
      </c>
      <c r="DB125" s="22">
        <v>2</v>
      </c>
      <c r="DC125" s="27">
        <v>2</v>
      </c>
      <c r="DD125" s="22">
        <v>2</v>
      </c>
      <c r="DE125" s="22">
        <v>1</v>
      </c>
      <c r="DF125" s="22">
        <v>1</v>
      </c>
      <c r="DG125" s="27">
        <v>2</v>
      </c>
      <c r="DH125" s="22">
        <v>2</v>
      </c>
      <c r="DI125" s="22">
        <v>2</v>
      </c>
      <c r="DJ125" s="28">
        <f>('3.Diagnóstico_Oportunidades'!$N146*CW125)</f>
        <v>0</v>
      </c>
      <c r="DK125" s="28">
        <f>('3.Diagnóstico_Oportunidades'!$N146*CX125)</f>
        <v>0</v>
      </c>
      <c r="DL125" s="28">
        <f>('3.Diagnóstico_Oportunidades'!$N146*CY125)</f>
        <v>0</v>
      </c>
      <c r="DM125" s="28">
        <f>('3.Diagnóstico_Oportunidades'!$N146*DA125)</f>
        <v>0</v>
      </c>
      <c r="DN125" s="28">
        <f>('3.Diagnóstico_Oportunidades'!$N146*DC125)</f>
        <v>0</v>
      </c>
      <c r="DO125" s="28">
        <f>('3.Diagnóstico_Oportunidades'!$N146*DE125)</f>
        <v>0</v>
      </c>
      <c r="DP125" s="28">
        <f>('3.Diagnóstico_Oportunidades'!$N146*DF125)</f>
        <v>0</v>
      </c>
      <c r="DQ125" s="28">
        <f>('3.Diagnóstico_Oportunidades'!$N146*DG125)</f>
        <v>0</v>
      </c>
      <c r="DR125" s="28">
        <f>('3.Diagnóstico_Oportunidades'!$N146*DI125)</f>
        <v>0</v>
      </c>
      <c r="DS125" s="28">
        <f>('3.Diagnóstico_Oportunidades'!$N146*1)</f>
        <v>0</v>
      </c>
      <c r="DT125" s="28">
        <f>('3.Diagnóstico_Oportunidades'!$N146*2)</f>
        <v>0</v>
      </c>
      <c r="DU125" s="28">
        <f>('3.Diagnóstico_Oportunidades'!$N146*3)</f>
        <v>0</v>
      </c>
      <c r="DV125" s="28">
        <f>('3.Diagnóstico_Oportunidades'!$N146*DW125)</f>
        <v>0</v>
      </c>
      <c r="DW125" s="28">
        <f>('3.Diagnóstico_Oportunidades'!$N146*DX125)</f>
        <v>0</v>
      </c>
      <c r="DX125" s="28">
        <f>('3.Diagnóstico_Oportunidades'!$N146*DZ125)</f>
        <v>0</v>
      </c>
      <c r="DY125" s="28">
        <f>('3.Diagnóstico_Oportunidades'!$N146*DB125)</f>
        <v>0</v>
      </c>
      <c r="DZ125" s="28">
        <f>('3.Diagnóstico_Oportunidades'!$N146*DD125)</f>
        <v>0</v>
      </c>
      <c r="EA125" s="28">
        <f>('3.Diagnóstico_Oportunidades'!$N146*DE125)</f>
        <v>0</v>
      </c>
      <c r="EB125" s="28">
        <f>('3.Diagnóstico_Oportunidades'!$N146*DF125)</f>
        <v>0</v>
      </c>
      <c r="EC125" s="28">
        <f>('3.Diagnóstico_Oportunidades'!$N146*DH125)</f>
        <v>0</v>
      </c>
      <c r="ED125" s="28">
        <f>('3.Diagnóstico_Oportunidades'!$N146*DI125)</f>
        <v>0</v>
      </c>
      <c r="EE125" s="28">
        <f>('3.Diagnóstico_Oportunidades'!$N146*1)</f>
        <v>0</v>
      </c>
      <c r="EF125" s="28">
        <f>('3.Diagnóstico_Oportunidades'!$N146*2)</f>
        <v>0</v>
      </c>
      <c r="EG125" s="28">
        <f>('3.Diagnóstico_Oportunidades'!$N146*3)</f>
        <v>0</v>
      </c>
    </row>
    <row r="126" spans="1:137">
      <c r="A126" s="8" t="s">
        <v>944</v>
      </c>
      <c r="B126" s="98">
        <v>3</v>
      </c>
      <c r="C126" s="99">
        <v>3</v>
      </c>
      <c r="D126" s="98">
        <v>3</v>
      </c>
      <c r="E126" s="98">
        <v>3</v>
      </c>
      <c r="F126" s="98">
        <v>3</v>
      </c>
      <c r="G126" s="8" t="s">
        <v>944</v>
      </c>
      <c r="H126" s="27">
        <v>2</v>
      </c>
      <c r="I126" s="27">
        <v>1</v>
      </c>
      <c r="J126" s="27">
        <v>2</v>
      </c>
      <c r="K126" s="27">
        <v>3</v>
      </c>
      <c r="L126">
        <v>2</v>
      </c>
      <c r="M126" s="8" t="s">
        <v>944</v>
      </c>
      <c r="N126" s="27">
        <f t="shared" si="25"/>
        <v>2</v>
      </c>
      <c r="O126" s="27" t="s">
        <v>1065</v>
      </c>
      <c r="P126" s="140">
        <v>3</v>
      </c>
      <c r="Q126" s="27" t="s">
        <v>1065</v>
      </c>
      <c r="R126" s="8" t="s">
        <v>944</v>
      </c>
      <c r="S126">
        <v>2</v>
      </c>
      <c r="T126">
        <v>1</v>
      </c>
      <c r="U126">
        <v>1</v>
      </c>
      <c r="V126">
        <v>1</v>
      </c>
      <c r="W126">
        <v>2</v>
      </c>
      <c r="X126">
        <v>1</v>
      </c>
      <c r="Y126">
        <v>2</v>
      </c>
      <c r="Z126">
        <v>2</v>
      </c>
      <c r="AA126">
        <v>1</v>
      </c>
      <c r="AB126">
        <v>1</v>
      </c>
      <c r="AC126">
        <v>1</v>
      </c>
      <c r="AD126">
        <v>2</v>
      </c>
      <c r="AE126" s="8" t="s">
        <v>944</v>
      </c>
      <c r="AF126">
        <v>1</v>
      </c>
      <c r="AG126" s="21">
        <v>2</v>
      </c>
      <c r="AH126">
        <v>3</v>
      </c>
      <c r="AI126">
        <v>2</v>
      </c>
      <c r="AJ126">
        <v>1</v>
      </c>
      <c r="AK126">
        <v>2</v>
      </c>
      <c r="AL126">
        <v>3</v>
      </c>
      <c r="AM126" s="27">
        <v>1</v>
      </c>
      <c r="AN126">
        <v>3</v>
      </c>
      <c r="AO126" s="27" t="s">
        <v>1065</v>
      </c>
      <c r="AP126">
        <v>3</v>
      </c>
      <c r="AQ126">
        <v>3</v>
      </c>
      <c r="AR126">
        <v>2</v>
      </c>
      <c r="AS126" s="8" t="s">
        <v>944</v>
      </c>
      <c r="AT126" s="27" t="s">
        <v>1065</v>
      </c>
      <c r="AU126" s="27" t="s">
        <v>1065</v>
      </c>
      <c r="AV126" s="27" t="s">
        <v>1065</v>
      </c>
      <c r="AW126" s="27" t="s">
        <v>1065</v>
      </c>
      <c r="AX126" s="27" t="s">
        <v>1065</v>
      </c>
      <c r="AY126" s="27" t="s">
        <v>1065</v>
      </c>
      <c r="AZ126" s="27" t="s">
        <v>1065</v>
      </c>
      <c r="BA126" s="27" t="s">
        <v>1065</v>
      </c>
      <c r="BB126" s="27" t="s">
        <v>1065</v>
      </c>
      <c r="BC126" s="8" t="s">
        <v>944</v>
      </c>
      <c r="BD126" s="14">
        <v>226</v>
      </c>
      <c r="BE126" s="14">
        <f>((SUM('3.Diagnóstico_Oportunidades'!$M$9:$N$11))*10000)/BD126</f>
        <v>0</v>
      </c>
      <c r="BF126" s="14"/>
      <c r="BQ126" s="28">
        <v>288626.36</v>
      </c>
      <c r="BR126" s="8">
        <f>(SUM('3.Diagnóstico_Oportunidades'!$M$21:$N$22)*10000)/BQ126</f>
        <v>0</v>
      </c>
      <c r="BS126" s="28">
        <f t="shared" si="26"/>
        <v>1</v>
      </c>
      <c r="BT126" s="27">
        <f t="shared" si="27"/>
        <v>0</v>
      </c>
      <c r="BU126" s="28">
        <f>IF('3.Diagnóstico_Oportunidades'!BR126=0, 0,SUM(BS126:BT126))</f>
        <v>0</v>
      </c>
      <c r="BW126" s="124" t="s">
        <v>257</v>
      </c>
      <c r="BX126" s="28">
        <v>6</v>
      </c>
      <c r="BY126" s="28">
        <v>6</v>
      </c>
      <c r="BZ126" s="28">
        <v>6</v>
      </c>
      <c r="CA126" s="149">
        <f>'3.Diagnóstico_Oportunidades'!N147*Criterios!BX126</f>
        <v>0</v>
      </c>
      <c r="CB126" s="149">
        <f>'3.Diagnóstico_Oportunidades'!N147*Criterios!BY126</f>
        <v>0</v>
      </c>
      <c r="CC126" s="149">
        <f>'3.Diagnóstico_Oportunidades'!N147*Criterios!BZ126</f>
        <v>0</v>
      </c>
      <c r="CF126" s="8" t="s">
        <v>150</v>
      </c>
      <c r="CG126" s="120">
        <f>('3.Diagnóstico_Oportunidades'!$M$22)/(BD127/100)</f>
        <v>0</v>
      </c>
      <c r="CH126" s="28">
        <f t="shared" si="19"/>
        <v>1</v>
      </c>
      <c r="CI126" s="27">
        <f t="shared" si="20"/>
        <v>0</v>
      </c>
      <c r="CJ126" s="28">
        <f t="shared" si="21"/>
        <v>0</v>
      </c>
      <c r="CK126" s="28">
        <f>('3.Diagnóstico_Oportunidades'!$M$22*10000/BQ127)</f>
        <v>0</v>
      </c>
      <c r="CL126" s="28">
        <f t="shared" si="22"/>
        <v>1</v>
      </c>
      <c r="CM126" s="27">
        <f t="shared" si="23"/>
        <v>0</v>
      </c>
      <c r="CN126" s="28">
        <f t="shared" si="24"/>
        <v>0</v>
      </c>
      <c r="CO126" s="28">
        <v>16</v>
      </c>
      <c r="CP126" s="28">
        <v>14</v>
      </c>
      <c r="CQ126" s="28">
        <v>16</v>
      </c>
      <c r="CR126" s="27">
        <f>'3.Diagnóstico_Oportunidades'!N147*Criterios!CO126</f>
        <v>0</v>
      </c>
      <c r="CS126" s="27">
        <f>'3.Diagnóstico_Oportunidades'!N147*Criterios!CP126</f>
        <v>0</v>
      </c>
      <c r="CT126" s="27">
        <f>'3.Diagnóstico_Oportunidades'!N147*Criterios!CQ126</f>
        <v>0</v>
      </c>
      <c r="CW126" s="22">
        <v>1</v>
      </c>
      <c r="CX126" s="22">
        <v>2</v>
      </c>
      <c r="CY126" s="27">
        <v>2</v>
      </c>
      <c r="CZ126" s="22">
        <v>1</v>
      </c>
      <c r="DA126" s="27">
        <v>2</v>
      </c>
      <c r="DB126" s="22">
        <v>2</v>
      </c>
      <c r="DC126" s="27">
        <v>3</v>
      </c>
      <c r="DD126" s="22">
        <v>2</v>
      </c>
      <c r="DE126" s="22">
        <v>1</v>
      </c>
      <c r="DF126" s="22">
        <v>1</v>
      </c>
      <c r="DG126" s="27">
        <v>2</v>
      </c>
      <c r="DH126" s="22">
        <v>2</v>
      </c>
      <c r="DI126" s="22">
        <v>2</v>
      </c>
      <c r="DJ126" s="28">
        <f>('3.Diagnóstico_Oportunidades'!$N147*CW126)</f>
        <v>0</v>
      </c>
      <c r="DK126" s="28">
        <f>('3.Diagnóstico_Oportunidades'!$N147*CX126)</f>
        <v>0</v>
      </c>
      <c r="DL126" s="28">
        <f>('3.Diagnóstico_Oportunidades'!$N147*CY126)</f>
        <v>0</v>
      </c>
      <c r="DM126" s="28">
        <f>('3.Diagnóstico_Oportunidades'!$N147*DA126)</f>
        <v>0</v>
      </c>
      <c r="DN126" s="28">
        <f>('3.Diagnóstico_Oportunidades'!$N147*DC126)</f>
        <v>0</v>
      </c>
      <c r="DO126" s="28">
        <f>('3.Diagnóstico_Oportunidades'!$N147*DE126)</f>
        <v>0</v>
      </c>
      <c r="DP126" s="28">
        <f>('3.Diagnóstico_Oportunidades'!$N147*DF126)</f>
        <v>0</v>
      </c>
      <c r="DQ126" s="28">
        <f>('3.Diagnóstico_Oportunidades'!$N147*DG126)</f>
        <v>0</v>
      </c>
      <c r="DR126" s="28">
        <f>('3.Diagnóstico_Oportunidades'!$N147*DI126)</f>
        <v>0</v>
      </c>
      <c r="DS126" s="28">
        <f>('3.Diagnóstico_Oportunidades'!$N147*1)</f>
        <v>0</v>
      </c>
      <c r="DT126" s="28">
        <f>('3.Diagnóstico_Oportunidades'!$N147*2)</f>
        <v>0</v>
      </c>
      <c r="DU126" s="28">
        <f>('3.Diagnóstico_Oportunidades'!$N147*3)</f>
        <v>0</v>
      </c>
      <c r="DV126" s="28">
        <f>('3.Diagnóstico_Oportunidades'!$N147*DW126)</f>
        <v>0</v>
      </c>
      <c r="DW126" s="28">
        <f>('3.Diagnóstico_Oportunidades'!$N147*DX126)</f>
        <v>0</v>
      </c>
      <c r="DX126" s="28">
        <f>('3.Diagnóstico_Oportunidades'!$N147*DZ126)</f>
        <v>0</v>
      </c>
      <c r="DY126" s="28">
        <f>('3.Diagnóstico_Oportunidades'!$N147*DB126)</f>
        <v>0</v>
      </c>
      <c r="DZ126" s="28">
        <f>('3.Diagnóstico_Oportunidades'!$N147*DD126)</f>
        <v>0</v>
      </c>
      <c r="EA126" s="28">
        <f>('3.Diagnóstico_Oportunidades'!$N147*DE126)</f>
        <v>0</v>
      </c>
      <c r="EB126" s="28">
        <f>('3.Diagnóstico_Oportunidades'!$N147*DF126)</f>
        <v>0</v>
      </c>
      <c r="EC126" s="28">
        <f>('3.Diagnóstico_Oportunidades'!$N147*DH126)</f>
        <v>0</v>
      </c>
      <c r="ED126" s="28">
        <f>('3.Diagnóstico_Oportunidades'!$N147*DI126)</f>
        <v>0</v>
      </c>
      <c r="EE126" s="28">
        <f>('3.Diagnóstico_Oportunidades'!$N147*1)</f>
        <v>0</v>
      </c>
      <c r="EF126" s="28">
        <f>('3.Diagnóstico_Oportunidades'!$N147*2)</f>
        <v>0</v>
      </c>
      <c r="EG126" s="28">
        <f>('3.Diagnóstico_Oportunidades'!$N147*3)</f>
        <v>0</v>
      </c>
    </row>
    <row r="127" spans="1:137">
      <c r="A127" s="8" t="s">
        <v>150</v>
      </c>
      <c r="B127" s="98">
        <v>2</v>
      </c>
      <c r="C127" s="99">
        <v>3</v>
      </c>
      <c r="D127" s="98">
        <v>2</v>
      </c>
      <c r="E127" s="98">
        <v>3</v>
      </c>
      <c r="F127" s="98">
        <v>2</v>
      </c>
      <c r="G127" s="8" t="s">
        <v>150</v>
      </c>
      <c r="H127" s="27">
        <v>2</v>
      </c>
      <c r="I127" s="27">
        <v>2</v>
      </c>
      <c r="J127" s="27">
        <v>2</v>
      </c>
      <c r="K127" s="27">
        <v>1</v>
      </c>
      <c r="L127">
        <v>2</v>
      </c>
      <c r="M127" s="8" t="s">
        <v>150</v>
      </c>
      <c r="N127" s="27">
        <f t="shared" si="25"/>
        <v>2</v>
      </c>
      <c r="O127" s="27" t="s">
        <v>1065</v>
      </c>
      <c r="P127" s="140">
        <v>1</v>
      </c>
      <c r="Q127" s="27" t="s">
        <v>1065</v>
      </c>
      <c r="R127" s="8" t="s">
        <v>150</v>
      </c>
      <c r="S127">
        <v>2</v>
      </c>
      <c r="T127">
        <v>2</v>
      </c>
      <c r="U127">
        <v>2</v>
      </c>
      <c r="V127">
        <v>2</v>
      </c>
      <c r="W127">
        <v>2</v>
      </c>
      <c r="X127">
        <v>2</v>
      </c>
      <c r="Y127">
        <v>2</v>
      </c>
      <c r="Z127">
        <v>2</v>
      </c>
      <c r="AA127">
        <v>2</v>
      </c>
      <c r="AB127">
        <v>2</v>
      </c>
      <c r="AC127">
        <v>2</v>
      </c>
      <c r="AD127">
        <v>2</v>
      </c>
      <c r="AE127" s="8" t="s">
        <v>150</v>
      </c>
      <c r="AF127">
        <v>1</v>
      </c>
      <c r="AG127" s="21">
        <v>2</v>
      </c>
      <c r="AH127">
        <v>2</v>
      </c>
      <c r="AI127">
        <v>2</v>
      </c>
      <c r="AJ127">
        <v>2</v>
      </c>
      <c r="AK127">
        <v>3</v>
      </c>
      <c r="AL127">
        <v>3</v>
      </c>
      <c r="AM127" s="27">
        <v>2</v>
      </c>
      <c r="AN127">
        <v>2</v>
      </c>
      <c r="AO127" s="27" t="s">
        <v>1065</v>
      </c>
      <c r="AP127">
        <v>3</v>
      </c>
      <c r="AQ127">
        <v>2</v>
      </c>
      <c r="AR127">
        <v>2</v>
      </c>
      <c r="AS127" s="8" t="s">
        <v>150</v>
      </c>
      <c r="AT127" s="27" t="s">
        <v>1065</v>
      </c>
      <c r="AU127" s="27" t="s">
        <v>1065</v>
      </c>
      <c r="AV127" s="27" t="s">
        <v>1065</v>
      </c>
      <c r="AW127" s="27" t="s">
        <v>1065</v>
      </c>
      <c r="AX127" s="27" t="s">
        <v>1065</v>
      </c>
      <c r="AY127" s="27" t="s">
        <v>1065</v>
      </c>
      <c r="AZ127" s="27" t="s">
        <v>1065</v>
      </c>
      <c r="BA127" s="27" t="s">
        <v>1065</v>
      </c>
      <c r="BB127" s="27" t="s">
        <v>1065</v>
      </c>
      <c r="BC127" s="8" t="s">
        <v>150</v>
      </c>
      <c r="BD127" s="14">
        <v>20362</v>
      </c>
      <c r="BE127" s="14">
        <f>((SUM('3.Diagnóstico_Oportunidades'!$M$9:$N$11))*10000)/BD127</f>
        <v>0</v>
      </c>
      <c r="BF127" s="14"/>
      <c r="BQ127" s="28">
        <v>3783152.55</v>
      </c>
      <c r="BR127" s="8">
        <f>(SUM('3.Diagnóstico_Oportunidades'!$M$21:$N$22)*10000)/BQ127</f>
        <v>0</v>
      </c>
      <c r="BS127" s="28">
        <f t="shared" si="26"/>
        <v>1</v>
      </c>
      <c r="BT127" s="27">
        <f t="shared" si="27"/>
        <v>0</v>
      </c>
      <c r="BU127" s="28">
        <f>IF('3.Diagnóstico_Oportunidades'!BR127=0, 0,SUM(BS127:BT127))</f>
        <v>0</v>
      </c>
      <c r="BW127" s="124" t="s">
        <v>529</v>
      </c>
      <c r="BX127" s="28">
        <v>7</v>
      </c>
      <c r="BY127" s="28">
        <v>7</v>
      </c>
      <c r="BZ127" s="28">
        <v>7</v>
      </c>
      <c r="CA127" s="149">
        <f>'3.Diagnóstico_Oportunidades'!N148*Criterios!BX127</f>
        <v>0</v>
      </c>
      <c r="CB127" s="149">
        <f>'3.Diagnóstico_Oportunidades'!N148*Criterios!BY127</f>
        <v>0</v>
      </c>
      <c r="CC127" s="149">
        <f>'3.Diagnóstico_Oportunidades'!N148*Criterios!BZ127</f>
        <v>0</v>
      </c>
      <c r="CF127" s="8" t="s">
        <v>151</v>
      </c>
      <c r="CG127" s="120">
        <f>('3.Diagnóstico_Oportunidades'!$M$22)/(BD128/100)</f>
        <v>0</v>
      </c>
      <c r="CH127" s="28">
        <f t="shared" si="19"/>
        <v>1</v>
      </c>
      <c r="CI127" s="27">
        <f t="shared" si="20"/>
        <v>0</v>
      </c>
      <c r="CJ127" s="28">
        <f t="shared" si="21"/>
        <v>0</v>
      </c>
      <c r="CK127" s="28">
        <f>('3.Diagnóstico_Oportunidades'!$M$22*10000/BQ128)</f>
        <v>0</v>
      </c>
      <c r="CL127" s="28">
        <f t="shared" si="22"/>
        <v>1</v>
      </c>
      <c r="CM127" s="27">
        <f t="shared" si="23"/>
        <v>0</v>
      </c>
      <c r="CN127" s="28">
        <f t="shared" si="24"/>
        <v>0</v>
      </c>
      <c r="CO127" s="28">
        <v>14</v>
      </c>
      <c r="CP127" s="28">
        <v>14</v>
      </c>
      <c r="CQ127" s="28">
        <v>14</v>
      </c>
      <c r="CR127" s="27">
        <f>'3.Diagnóstico_Oportunidades'!N148*Criterios!CO127</f>
        <v>0</v>
      </c>
      <c r="CS127" s="27">
        <f>'3.Diagnóstico_Oportunidades'!N148*Criterios!CP127</f>
        <v>0</v>
      </c>
      <c r="CT127" s="27">
        <f>'3.Diagnóstico_Oportunidades'!N148*Criterios!CQ127</f>
        <v>0</v>
      </c>
      <c r="CW127" s="22">
        <v>1</v>
      </c>
      <c r="CX127" s="22">
        <v>2</v>
      </c>
      <c r="CY127" s="27">
        <v>2</v>
      </c>
      <c r="CZ127" s="22">
        <v>2</v>
      </c>
      <c r="DA127" s="27">
        <v>1</v>
      </c>
      <c r="DB127" s="22">
        <v>1</v>
      </c>
      <c r="DC127" s="27">
        <v>1</v>
      </c>
      <c r="DD127" s="22">
        <v>1</v>
      </c>
      <c r="DE127" s="22">
        <v>1</v>
      </c>
      <c r="DF127" s="22">
        <v>1</v>
      </c>
      <c r="DG127" s="27">
        <v>3</v>
      </c>
      <c r="DH127" s="22">
        <v>3</v>
      </c>
      <c r="DI127" s="22">
        <v>2</v>
      </c>
      <c r="DJ127" s="28">
        <f>('3.Diagnóstico_Oportunidades'!$N148*CW127)</f>
        <v>0</v>
      </c>
      <c r="DK127" s="28">
        <f>('3.Diagnóstico_Oportunidades'!$N148*CX127)</f>
        <v>0</v>
      </c>
      <c r="DL127" s="28">
        <f>('3.Diagnóstico_Oportunidades'!$N148*CY127)</f>
        <v>0</v>
      </c>
      <c r="DM127" s="28">
        <f>('3.Diagnóstico_Oportunidades'!$N148*DA127)</f>
        <v>0</v>
      </c>
      <c r="DN127" s="28">
        <f>('3.Diagnóstico_Oportunidades'!$N148*DC127)</f>
        <v>0</v>
      </c>
      <c r="DO127" s="28">
        <f>('3.Diagnóstico_Oportunidades'!$N148*DE127)</f>
        <v>0</v>
      </c>
      <c r="DP127" s="28">
        <f>('3.Diagnóstico_Oportunidades'!$N148*DF127)</f>
        <v>0</v>
      </c>
      <c r="DQ127" s="28">
        <f>('3.Diagnóstico_Oportunidades'!$N148*DG127)</f>
        <v>0</v>
      </c>
      <c r="DR127" s="28">
        <f>('3.Diagnóstico_Oportunidades'!$N148*DI127)</f>
        <v>0</v>
      </c>
      <c r="DS127" s="28">
        <f>('3.Diagnóstico_Oportunidades'!$N148*1)</f>
        <v>0</v>
      </c>
      <c r="DT127" s="28">
        <f>('3.Diagnóstico_Oportunidades'!$N148*2)</f>
        <v>0</v>
      </c>
      <c r="DU127" s="28">
        <f>('3.Diagnóstico_Oportunidades'!$N148*3)</f>
        <v>0</v>
      </c>
      <c r="DV127" s="28">
        <f>('3.Diagnóstico_Oportunidades'!$N148*DW127)</f>
        <v>0</v>
      </c>
      <c r="DW127" s="28">
        <f>('3.Diagnóstico_Oportunidades'!$N148*DX127)</f>
        <v>0</v>
      </c>
      <c r="DX127" s="28">
        <f>('3.Diagnóstico_Oportunidades'!$N148*DZ127)</f>
        <v>0</v>
      </c>
      <c r="DY127" s="28">
        <f>('3.Diagnóstico_Oportunidades'!$N148*DB127)</f>
        <v>0</v>
      </c>
      <c r="DZ127" s="28">
        <f>('3.Diagnóstico_Oportunidades'!$N148*DD127)</f>
        <v>0</v>
      </c>
      <c r="EA127" s="28">
        <f>('3.Diagnóstico_Oportunidades'!$N148*DE127)</f>
        <v>0</v>
      </c>
      <c r="EB127" s="28">
        <f>('3.Diagnóstico_Oportunidades'!$N148*DF127)</f>
        <v>0</v>
      </c>
      <c r="EC127" s="28">
        <f>('3.Diagnóstico_Oportunidades'!$N148*DH127)</f>
        <v>0</v>
      </c>
      <c r="ED127" s="28">
        <f>('3.Diagnóstico_Oportunidades'!$N148*DI127)</f>
        <v>0</v>
      </c>
      <c r="EE127" s="28">
        <f>('3.Diagnóstico_Oportunidades'!$N148*1)</f>
        <v>0</v>
      </c>
      <c r="EF127" s="28">
        <f>('3.Diagnóstico_Oportunidades'!$N148*2)</f>
        <v>0</v>
      </c>
      <c r="EG127" s="28">
        <f>('3.Diagnóstico_Oportunidades'!$N148*3)</f>
        <v>0</v>
      </c>
    </row>
    <row r="128" spans="1:137">
      <c r="A128" s="8" t="s">
        <v>151</v>
      </c>
      <c r="B128" s="98">
        <v>3</v>
      </c>
      <c r="C128" s="99">
        <v>3</v>
      </c>
      <c r="D128" s="98">
        <v>2</v>
      </c>
      <c r="E128" s="98">
        <v>3</v>
      </c>
      <c r="F128" s="98">
        <v>3</v>
      </c>
      <c r="G128" s="8" t="s">
        <v>151</v>
      </c>
      <c r="H128" s="27">
        <v>1</v>
      </c>
      <c r="I128" s="27">
        <v>1</v>
      </c>
      <c r="J128" s="27">
        <v>1</v>
      </c>
      <c r="K128" s="27">
        <v>1</v>
      </c>
      <c r="L128">
        <v>1</v>
      </c>
      <c r="M128" s="8" t="s">
        <v>151</v>
      </c>
      <c r="N128" s="27">
        <f t="shared" si="25"/>
        <v>1</v>
      </c>
      <c r="O128" s="27" t="s">
        <v>1065</v>
      </c>
      <c r="P128" s="140">
        <v>1</v>
      </c>
      <c r="Q128" s="27" t="s">
        <v>1065</v>
      </c>
      <c r="R128" s="8" t="s">
        <v>151</v>
      </c>
      <c r="S128">
        <v>1</v>
      </c>
      <c r="T128">
        <v>1</v>
      </c>
      <c r="U128">
        <v>1</v>
      </c>
      <c r="V128">
        <v>1</v>
      </c>
      <c r="W128">
        <v>1</v>
      </c>
      <c r="X128">
        <v>1</v>
      </c>
      <c r="Y128">
        <v>1</v>
      </c>
      <c r="Z128">
        <v>1</v>
      </c>
      <c r="AA128">
        <v>1</v>
      </c>
      <c r="AB128">
        <v>1</v>
      </c>
      <c r="AC128">
        <v>1</v>
      </c>
      <c r="AD128">
        <v>1</v>
      </c>
      <c r="AE128" s="8" t="s">
        <v>151</v>
      </c>
      <c r="AF128">
        <v>1</v>
      </c>
      <c r="AG128" s="21">
        <v>1</v>
      </c>
      <c r="AH128">
        <v>3</v>
      </c>
      <c r="AI128">
        <v>1</v>
      </c>
      <c r="AJ128">
        <v>3</v>
      </c>
      <c r="AK128">
        <v>3</v>
      </c>
      <c r="AL128">
        <v>3</v>
      </c>
      <c r="AM128" s="27">
        <v>2</v>
      </c>
      <c r="AN128">
        <v>2</v>
      </c>
      <c r="AO128" s="27" t="s">
        <v>1065</v>
      </c>
      <c r="AP128">
        <v>2</v>
      </c>
      <c r="AQ128">
        <v>2</v>
      </c>
      <c r="AR128">
        <v>3</v>
      </c>
      <c r="AS128" s="8" t="s">
        <v>151</v>
      </c>
      <c r="AT128" s="27" t="s">
        <v>1065</v>
      </c>
      <c r="AU128" s="27" t="s">
        <v>1065</v>
      </c>
      <c r="AV128" s="27" t="s">
        <v>1065</v>
      </c>
      <c r="AW128" s="27" t="s">
        <v>1065</v>
      </c>
      <c r="AX128" s="27" t="s">
        <v>1065</v>
      </c>
      <c r="AY128" s="27" t="s">
        <v>1065</v>
      </c>
      <c r="AZ128" s="27" t="s">
        <v>1065</v>
      </c>
      <c r="BA128" s="27" t="s">
        <v>1065</v>
      </c>
      <c r="BB128" s="27" t="s">
        <v>1065</v>
      </c>
      <c r="BC128" s="8" t="s">
        <v>151</v>
      </c>
      <c r="BD128" s="14">
        <v>321</v>
      </c>
      <c r="BE128" s="14">
        <f>((SUM('3.Diagnóstico_Oportunidades'!$M$9:$N$11))*10000)/BD128</f>
        <v>0</v>
      </c>
      <c r="BF128" s="14"/>
      <c r="BQ128" s="28">
        <v>70550.2</v>
      </c>
      <c r="BR128" s="8">
        <f>(SUM('3.Diagnóstico_Oportunidades'!$M$21:$N$22)*10000)/BQ128</f>
        <v>0</v>
      </c>
      <c r="BS128" s="28">
        <f t="shared" si="26"/>
        <v>1</v>
      </c>
      <c r="BT128" s="27">
        <f t="shared" si="27"/>
        <v>0</v>
      </c>
      <c r="BU128" s="28">
        <f>IF('3.Diagnóstico_Oportunidades'!BR128=0, 0,SUM(BS128:BT128))</f>
        <v>0</v>
      </c>
      <c r="BW128" s="124" t="s">
        <v>258</v>
      </c>
      <c r="BX128" s="28">
        <v>6</v>
      </c>
      <c r="BY128" s="28">
        <v>6</v>
      </c>
      <c r="BZ128" s="28">
        <v>6</v>
      </c>
      <c r="CA128" s="149">
        <f>'3.Diagnóstico_Oportunidades'!N149*Criterios!BX128</f>
        <v>0</v>
      </c>
      <c r="CB128" s="149">
        <f>'3.Diagnóstico_Oportunidades'!N149*Criterios!BY128</f>
        <v>0</v>
      </c>
      <c r="CC128" s="149">
        <f>'3.Diagnóstico_Oportunidades'!N149*Criterios!BZ128</f>
        <v>0</v>
      </c>
      <c r="CF128" s="8" t="s">
        <v>152</v>
      </c>
      <c r="CG128" s="120">
        <f>('3.Diagnóstico_Oportunidades'!$M$22)/(BD129/100)</f>
        <v>0</v>
      </c>
      <c r="CH128" s="28">
        <f t="shared" si="19"/>
        <v>1</v>
      </c>
      <c r="CI128" s="27">
        <f t="shared" si="20"/>
        <v>0</v>
      </c>
      <c r="CJ128" s="28">
        <f t="shared" si="21"/>
        <v>0</v>
      </c>
      <c r="CK128" s="28">
        <f>('3.Diagnóstico_Oportunidades'!$M$22*10000/BQ129)</f>
        <v>0</v>
      </c>
      <c r="CL128" s="28">
        <f t="shared" si="22"/>
        <v>1</v>
      </c>
      <c r="CM128" s="27">
        <f t="shared" si="23"/>
        <v>0</v>
      </c>
      <c r="CN128" s="28">
        <f t="shared" si="24"/>
        <v>0</v>
      </c>
      <c r="CO128" s="28">
        <v>16</v>
      </c>
      <c r="CP128" s="28">
        <v>15</v>
      </c>
      <c r="CQ128" s="28">
        <v>16</v>
      </c>
      <c r="CR128" s="27">
        <f>'3.Diagnóstico_Oportunidades'!N149*Criterios!CO128</f>
        <v>0</v>
      </c>
      <c r="CS128" s="27">
        <f>'3.Diagnóstico_Oportunidades'!N149*Criterios!CP128</f>
        <v>0</v>
      </c>
      <c r="CT128" s="27">
        <f>'3.Diagnóstico_Oportunidades'!N149*Criterios!CQ128</f>
        <v>0</v>
      </c>
      <c r="CW128" s="22">
        <v>1</v>
      </c>
      <c r="CX128" s="22">
        <v>2</v>
      </c>
      <c r="CY128" s="27">
        <v>2</v>
      </c>
      <c r="CZ128" s="22">
        <v>1</v>
      </c>
      <c r="DA128" s="27">
        <v>2</v>
      </c>
      <c r="DB128" s="22">
        <v>2</v>
      </c>
      <c r="DC128" s="27">
        <v>2</v>
      </c>
      <c r="DD128" s="22">
        <v>2</v>
      </c>
      <c r="DE128" s="22">
        <v>2</v>
      </c>
      <c r="DF128" s="22">
        <v>1</v>
      </c>
      <c r="DG128" s="27">
        <v>3</v>
      </c>
      <c r="DH128" s="22">
        <v>3</v>
      </c>
      <c r="DI128" s="22">
        <v>1</v>
      </c>
      <c r="DJ128" s="28">
        <f>('3.Diagnóstico_Oportunidades'!$N149*CW128)</f>
        <v>0</v>
      </c>
      <c r="DK128" s="28">
        <f>('3.Diagnóstico_Oportunidades'!$N149*CX128)</f>
        <v>0</v>
      </c>
      <c r="DL128" s="28">
        <f>('3.Diagnóstico_Oportunidades'!$N149*CY128)</f>
        <v>0</v>
      </c>
      <c r="DM128" s="28">
        <f>('3.Diagnóstico_Oportunidades'!$N149*DA128)</f>
        <v>0</v>
      </c>
      <c r="DN128" s="28">
        <f>('3.Diagnóstico_Oportunidades'!$N149*DC128)</f>
        <v>0</v>
      </c>
      <c r="DO128" s="28">
        <f>('3.Diagnóstico_Oportunidades'!$N149*DE128)</f>
        <v>0</v>
      </c>
      <c r="DP128" s="28">
        <f>('3.Diagnóstico_Oportunidades'!$N149*DF128)</f>
        <v>0</v>
      </c>
      <c r="DQ128" s="28">
        <f>('3.Diagnóstico_Oportunidades'!$N149*DG128)</f>
        <v>0</v>
      </c>
      <c r="DR128" s="28">
        <f>('3.Diagnóstico_Oportunidades'!$N149*DI128)</f>
        <v>0</v>
      </c>
      <c r="DS128" s="28">
        <f>('3.Diagnóstico_Oportunidades'!$N149*1)</f>
        <v>0</v>
      </c>
      <c r="DT128" s="28">
        <f>('3.Diagnóstico_Oportunidades'!$N149*2)</f>
        <v>0</v>
      </c>
      <c r="DU128" s="28">
        <f>('3.Diagnóstico_Oportunidades'!$N149*3)</f>
        <v>0</v>
      </c>
      <c r="DV128" s="28">
        <f>('3.Diagnóstico_Oportunidades'!$N149*DW128)</f>
        <v>0</v>
      </c>
      <c r="DW128" s="28">
        <f>('3.Diagnóstico_Oportunidades'!$N149*DX128)</f>
        <v>0</v>
      </c>
      <c r="DX128" s="28">
        <f>('3.Diagnóstico_Oportunidades'!$N149*DZ128)</f>
        <v>0</v>
      </c>
      <c r="DY128" s="28">
        <f>('3.Diagnóstico_Oportunidades'!$N149*DB128)</f>
        <v>0</v>
      </c>
      <c r="DZ128" s="28">
        <f>('3.Diagnóstico_Oportunidades'!$N149*DD128)</f>
        <v>0</v>
      </c>
      <c r="EA128" s="28">
        <f>('3.Diagnóstico_Oportunidades'!$N149*DE128)</f>
        <v>0</v>
      </c>
      <c r="EB128" s="28">
        <f>('3.Diagnóstico_Oportunidades'!$N149*DF128)</f>
        <v>0</v>
      </c>
      <c r="EC128" s="28">
        <f>('3.Diagnóstico_Oportunidades'!$N149*DH128)</f>
        <v>0</v>
      </c>
      <c r="ED128" s="28">
        <f>('3.Diagnóstico_Oportunidades'!$N149*DI128)</f>
        <v>0</v>
      </c>
      <c r="EE128" s="28">
        <f>('3.Diagnóstico_Oportunidades'!$N149*1)</f>
        <v>0</v>
      </c>
      <c r="EF128" s="28">
        <f>('3.Diagnóstico_Oportunidades'!$N149*2)</f>
        <v>0</v>
      </c>
      <c r="EG128" s="28">
        <f>('3.Diagnóstico_Oportunidades'!$N149*3)</f>
        <v>0</v>
      </c>
    </row>
    <row r="129" spans="1:137">
      <c r="A129" s="8" t="s">
        <v>152</v>
      </c>
      <c r="B129" s="98">
        <v>3</v>
      </c>
      <c r="C129" s="99">
        <v>3</v>
      </c>
      <c r="D129" s="98">
        <v>3</v>
      </c>
      <c r="E129" s="98">
        <v>2</v>
      </c>
      <c r="F129" s="98">
        <v>3</v>
      </c>
      <c r="G129" s="8" t="s">
        <v>152</v>
      </c>
      <c r="H129" s="27">
        <v>3</v>
      </c>
      <c r="I129" s="27">
        <v>3</v>
      </c>
      <c r="J129" s="27">
        <v>3</v>
      </c>
      <c r="K129" s="27">
        <v>1</v>
      </c>
      <c r="L129">
        <v>3</v>
      </c>
      <c r="M129" s="8" t="s">
        <v>152</v>
      </c>
      <c r="N129" s="27">
        <f t="shared" si="25"/>
        <v>3</v>
      </c>
      <c r="O129" s="27" t="s">
        <v>1065</v>
      </c>
      <c r="P129" s="140">
        <v>1</v>
      </c>
      <c r="Q129" s="27" t="s">
        <v>1065</v>
      </c>
      <c r="R129" s="8" t="s">
        <v>152</v>
      </c>
      <c r="S129">
        <v>3</v>
      </c>
      <c r="T129">
        <v>2</v>
      </c>
      <c r="U129">
        <v>3</v>
      </c>
      <c r="V129">
        <v>2</v>
      </c>
      <c r="W129">
        <v>3</v>
      </c>
      <c r="X129">
        <v>3</v>
      </c>
      <c r="Y129">
        <v>3</v>
      </c>
      <c r="Z129">
        <v>3</v>
      </c>
      <c r="AA129">
        <v>3</v>
      </c>
      <c r="AB129">
        <v>3</v>
      </c>
      <c r="AC129">
        <v>2</v>
      </c>
      <c r="AD129">
        <v>3</v>
      </c>
      <c r="AE129" s="8" t="s">
        <v>152</v>
      </c>
      <c r="AF129">
        <v>1</v>
      </c>
      <c r="AG129" s="21">
        <v>1</v>
      </c>
      <c r="AH129">
        <v>3</v>
      </c>
      <c r="AI129">
        <v>2</v>
      </c>
      <c r="AJ129">
        <v>2</v>
      </c>
      <c r="AK129">
        <v>3</v>
      </c>
      <c r="AL129">
        <v>3</v>
      </c>
      <c r="AM129" s="27">
        <v>3</v>
      </c>
      <c r="AN129">
        <v>1</v>
      </c>
      <c r="AO129">
        <v>1</v>
      </c>
      <c r="AP129">
        <v>2</v>
      </c>
      <c r="AQ129">
        <v>3</v>
      </c>
      <c r="AR129">
        <v>3</v>
      </c>
      <c r="AS129" s="8" t="s">
        <v>152</v>
      </c>
      <c r="AT129" s="27" t="s">
        <v>1065</v>
      </c>
      <c r="AU129" s="27" t="s">
        <v>1065</v>
      </c>
      <c r="AV129" s="27" t="s">
        <v>1065</v>
      </c>
      <c r="AW129" s="27" t="s">
        <v>1065</v>
      </c>
      <c r="AX129" s="27" t="s">
        <v>1065</v>
      </c>
      <c r="AY129" s="27" t="s">
        <v>1065</v>
      </c>
      <c r="AZ129" s="27" t="s">
        <v>1065</v>
      </c>
      <c r="BA129" s="27" t="s">
        <v>1065</v>
      </c>
      <c r="BB129" s="27" t="s">
        <v>1065</v>
      </c>
      <c r="BC129" s="8" t="s">
        <v>152</v>
      </c>
      <c r="BD129" s="14">
        <v>16852</v>
      </c>
      <c r="BE129" s="14">
        <f>((SUM('3.Diagnóstico_Oportunidades'!$M$9:$N$11))*10000)/BD129</f>
        <v>0</v>
      </c>
      <c r="BF129" s="14"/>
      <c r="BQ129" s="28">
        <v>3459409.19</v>
      </c>
      <c r="BR129" s="8">
        <f>(SUM('3.Diagnóstico_Oportunidades'!$M$21:$N$22)*10000)/BQ129</f>
        <v>0</v>
      </c>
      <c r="BS129" s="28">
        <f t="shared" si="26"/>
        <v>1</v>
      </c>
      <c r="BT129" s="27">
        <f t="shared" si="27"/>
        <v>0</v>
      </c>
      <c r="BU129" s="28">
        <f>IF('3.Diagnóstico_Oportunidades'!BR129=0, 0,SUM(BS129:BT129))</f>
        <v>0</v>
      </c>
      <c r="BW129" s="124" t="s">
        <v>1112</v>
      </c>
      <c r="BX129" s="28">
        <v>6</v>
      </c>
      <c r="BY129" s="28">
        <v>6</v>
      </c>
      <c r="BZ129" s="28">
        <v>6</v>
      </c>
      <c r="CA129" s="149">
        <f>'3.Diagnóstico_Oportunidades'!N150*Criterios!BX129</f>
        <v>0</v>
      </c>
      <c r="CB129" s="149">
        <f>'3.Diagnóstico_Oportunidades'!N150*Criterios!BY129</f>
        <v>0</v>
      </c>
      <c r="CC129" s="149">
        <f>'3.Diagnóstico_Oportunidades'!N150*Criterios!BZ129</f>
        <v>0</v>
      </c>
      <c r="CF129" s="8" t="s">
        <v>153</v>
      </c>
      <c r="CG129" s="120">
        <f>('3.Diagnóstico_Oportunidades'!$M$22)/(BD130/100)</f>
        <v>0</v>
      </c>
      <c r="CH129" s="28">
        <f t="shared" si="19"/>
        <v>1</v>
      </c>
      <c r="CI129" s="27">
        <f t="shared" si="20"/>
        <v>0</v>
      </c>
      <c r="CJ129" s="28">
        <f t="shared" si="21"/>
        <v>0</v>
      </c>
      <c r="CK129" s="28">
        <f>('3.Diagnóstico_Oportunidades'!$M$22*10000/BQ130)</f>
        <v>0</v>
      </c>
      <c r="CL129" s="28">
        <f t="shared" si="22"/>
        <v>1</v>
      </c>
      <c r="CM129" s="27">
        <f t="shared" si="23"/>
        <v>0</v>
      </c>
      <c r="CN129" s="28">
        <f t="shared" si="24"/>
        <v>0</v>
      </c>
      <c r="CO129" s="28">
        <v>15</v>
      </c>
      <c r="CP129" s="28">
        <v>15</v>
      </c>
      <c r="CQ129" s="28">
        <v>15</v>
      </c>
      <c r="CR129" s="27">
        <f>'3.Diagnóstico_Oportunidades'!N150*Criterios!CO129</f>
        <v>0</v>
      </c>
      <c r="CS129" s="27">
        <f>'3.Diagnóstico_Oportunidades'!N150*Criterios!CP129</f>
        <v>0</v>
      </c>
      <c r="CT129" s="27">
        <f>'3.Diagnóstico_Oportunidades'!N150*Criterios!CQ129</f>
        <v>0</v>
      </c>
      <c r="CW129" s="22">
        <v>1</v>
      </c>
      <c r="CX129" s="22">
        <v>2</v>
      </c>
      <c r="CY129" s="27">
        <v>2</v>
      </c>
      <c r="CZ129" s="22">
        <v>2</v>
      </c>
      <c r="DA129" s="27">
        <v>2</v>
      </c>
      <c r="DB129" s="22">
        <v>2</v>
      </c>
      <c r="DC129" s="27">
        <v>2</v>
      </c>
      <c r="DD129" s="22">
        <v>2</v>
      </c>
      <c r="DE129" s="22">
        <v>1</v>
      </c>
      <c r="DF129" s="22">
        <v>1</v>
      </c>
      <c r="DG129" s="27">
        <v>1</v>
      </c>
      <c r="DH129" s="22">
        <v>1</v>
      </c>
      <c r="DI129" s="22">
        <v>3</v>
      </c>
      <c r="DJ129" s="28">
        <f>('3.Diagnóstico_Oportunidades'!$N150*CW129)</f>
        <v>0</v>
      </c>
      <c r="DK129" s="28">
        <f>('3.Diagnóstico_Oportunidades'!$N150*CX129)</f>
        <v>0</v>
      </c>
      <c r="DL129" s="28">
        <f>('3.Diagnóstico_Oportunidades'!$N150*CY129)</f>
        <v>0</v>
      </c>
      <c r="DM129" s="28">
        <f>('3.Diagnóstico_Oportunidades'!$N150*DA129)</f>
        <v>0</v>
      </c>
      <c r="DN129" s="28">
        <f>('3.Diagnóstico_Oportunidades'!$N150*DC129)</f>
        <v>0</v>
      </c>
      <c r="DO129" s="28">
        <f>('3.Diagnóstico_Oportunidades'!$N150*DE129)</f>
        <v>0</v>
      </c>
      <c r="DP129" s="28">
        <f>('3.Diagnóstico_Oportunidades'!$N150*DF129)</f>
        <v>0</v>
      </c>
      <c r="DQ129" s="28">
        <f>('3.Diagnóstico_Oportunidades'!$N150*DG129)</f>
        <v>0</v>
      </c>
      <c r="DR129" s="28">
        <f>('3.Diagnóstico_Oportunidades'!$N150*DI129)</f>
        <v>0</v>
      </c>
      <c r="DS129" s="28">
        <f>('3.Diagnóstico_Oportunidades'!$N150*1)</f>
        <v>0</v>
      </c>
      <c r="DT129" s="28">
        <f>('3.Diagnóstico_Oportunidades'!$N150*2)</f>
        <v>0</v>
      </c>
      <c r="DU129" s="28">
        <f>('3.Diagnóstico_Oportunidades'!$N150*3)</f>
        <v>0</v>
      </c>
      <c r="DV129" s="28">
        <f>('3.Diagnóstico_Oportunidades'!$N150*DW129)</f>
        <v>0</v>
      </c>
      <c r="DW129" s="28">
        <f>('3.Diagnóstico_Oportunidades'!$N150*DX129)</f>
        <v>0</v>
      </c>
      <c r="DX129" s="28">
        <f>('3.Diagnóstico_Oportunidades'!$N150*DZ129)</f>
        <v>0</v>
      </c>
      <c r="DY129" s="28">
        <f>('3.Diagnóstico_Oportunidades'!$N150*DB129)</f>
        <v>0</v>
      </c>
      <c r="DZ129" s="28">
        <f>('3.Diagnóstico_Oportunidades'!$N150*DD129)</f>
        <v>0</v>
      </c>
      <c r="EA129" s="28">
        <f>('3.Diagnóstico_Oportunidades'!$N150*DE129)</f>
        <v>0</v>
      </c>
      <c r="EB129" s="28">
        <f>('3.Diagnóstico_Oportunidades'!$N150*DF129)</f>
        <v>0</v>
      </c>
      <c r="EC129" s="28">
        <f>('3.Diagnóstico_Oportunidades'!$N150*DH129)</f>
        <v>0</v>
      </c>
      <c r="ED129" s="28">
        <f>('3.Diagnóstico_Oportunidades'!$N150*DI129)</f>
        <v>0</v>
      </c>
      <c r="EE129" s="28">
        <f>('3.Diagnóstico_Oportunidades'!$N150*1)</f>
        <v>0</v>
      </c>
      <c r="EF129" s="28">
        <f>('3.Diagnóstico_Oportunidades'!$N150*2)</f>
        <v>0</v>
      </c>
      <c r="EG129" s="28">
        <f>('3.Diagnóstico_Oportunidades'!$N150*3)</f>
        <v>0</v>
      </c>
    </row>
    <row r="130" spans="1:137">
      <c r="A130" s="8" t="s">
        <v>153</v>
      </c>
      <c r="B130" s="98">
        <v>2</v>
      </c>
      <c r="C130" s="99">
        <v>3</v>
      </c>
      <c r="D130" s="98">
        <v>2</v>
      </c>
      <c r="E130" s="98">
        <v>2</v>
      </c>
      <c r="F130" s="98">
        <v>2</v>
      </c>
      <c r="G130" s="8" t="s">
        <v>153</v>
      </c>
      <c r="H130" s="27">
        <v>1</v>
      </c>
      <c r="I130" s="27">
        <v>1</v>
      </c>
      <c r="J130" s="27">
        <v>2</v>
      </c>
      <c r="K130" s="27">
        <v>1</v>
      </c>
      <c r="L130">
        <v>1</v>
      </c>
      <c r="M130" s="8" t="s">
        <v>153</v>
      </c>
      <c r="N130" s="27">
        <f t="shared" si="25"/>
        <v>1</v>
      </c>
      <c r="O130" s="27" t="s">
        <v>1065</v>
      </c>
      <c r="P130" s="140">
        <v>1</v>
      </c>
      <c r="Q130" s="27" t="s">
        <v>1065</v>
      </c>
      <c r="R130" s="8" t="s">
        <v>153</v>
      </c>
      <c r="S130">
        <v>1</v>
      </c>
      <c r="T130">
        <v>1</v>
      </c>
      <c r="U130">
        <v>1</v>
      </c>
      <c r="V130">
        <v>1</v>
      </c>
      <c r="W130">
        <v>1</v>
      </c>
      <c r="X130">
        <v>1</v>
      </c>
      <c r="Y130">
        <v>1</v>
      </c>
      <c r="Z130">
        <v>1</v>
      </c>
      <c r="AA130">
        <v>1</v>
      </c>
      <c r="AB130">
        <v>1</v>
      </c>
      <c r="AC130">
        <v>1</v>
      </c>
      <c r="AD130">
        <v>1</v>
      </c>
      <c r="AE130" s="8" t="s">
        <v>153</v>
      </c>
      <c r="AF130">
        <v>1</v>
      </c>
      <c r="AG130" s="21">
        <v>1</v>
      </c>
      <c r="AH130">
        <v>3</v>
      </c>
      <c r="AI130">
        <v>1</v>
      </c>
      <c r="AJ130">
        <v>3</v>
      </c>
      <c r="AK130">
        <v>3</v>
      </c>
      <c r="AL130">
        <v>3</v>
      </c>
      <c r="AM130" s="27">
        <v>2</v>
      </c>
      <c r="AN130">
        <v>1</v>
      </c>
      <c r="AO130" s="27" t="s">
        <v>1065</v>
      </c>
      <c r="AP130">
        <v>3</v>
      </c>
      <c r="AQ130">
        <v>2</v>
      </c>
      <c r="AR130">
        <v>3</v>
      </c>
      <c r="AS130" s="8" t="s">
        <v>153</v>
      </c>
      <c r="AT130" s="27" t="s">
        <v>1065</v>
      </c>
      <c r="AU130" s="27" t="s">
        <v>1065</v>
      </c>
      <c r="AV130" s="27" t="s">
        <v>1065</v>
      </c>
      <c r="AW130" s="27" t="s">
        <v>1065</v>
      </c>
      <c r="AX130" s="27" t="s">
        <v>1065</v>
      </c>
      <c r="AY130" s="27" t="s">
        <v>1065</v>
      </c>
      <c r="AZ130" s="27" t="s">
        <v>1065</v>
      </c>
      <c r="BA130" s="27" t="s">
        <v>1065</v>
      </c>
      <c r="BB130" s="27" t="s">
        <v>1065</v>
      </c>
      <c r="BC130" s="8" t="s">
        <v>153</v>
      </c>
      <c r="BD130" s="14">
        <v>4220</v>
      </c>
      <c r="BE130" s="14">
        <f>((SUM('3.Diagnóstico_Oportunidades'!$M$9:$N$11))*10000)/BD130</f>
        <v>0</v>
      </c>
      <c r="BF130" s="14"/>
      <c r="BQ130" s="28">
        <v>565449.88</v>
      </c>
      <c r="BR130" s="8">
        <f>(SUM('3.Diagnóstico_Oportunidades'!$M$21:$N$22)*10000)/BQ130</f>
        <v>0</v>
      </c>
      <c r="BS130" s="28">
        <f t="shared" si="26"/>
        <v>1</v>
      </c>
      <c r="BT130" s="27">
        <f t="shared" si="27"/>
        <v>0</v>
      </c>
      <c r="BU130" s="28">
        <f>IF('3.Diagnóstico_Oportunidades'!BR130=0, 0,SUM(BS130:BT130))</f>
        <v>0</v>
      </c>
      <c r="BW130" s="124" t="s">
        <v>1197</v>
      </c>
      <c r="BX130" s="28">
        <v>7</v>
      </c>
      <c r="BY130" s="28">
        <v>7</v>
      </c>
      <c r="BZ130" s="28">
        <v>7</v>
      </c>
      <c r="CA130" s="149">
        <f>'3.Diagnóstico_Oportunidades'!N151*Criterios!BX130</f>
        <v>0</v>
      </c>
      <c r="CB130" s="149">
        <f>'3.Diagnóstico_Oportunidades'!N151*Criterios!BY130</f>
        <v>0</v>
      </c>
      <c r="CC130" s="149">
        <f>'3.Diagnóstico_Oportunidades'!N151*Criterios!BZ130</f>
        <v>0</v>
      </c>
      <c r="CF130" s="8" t="s">
        <v>55</v>
      </c>
      <c r="CG130" s="120">
        <f>('3.Diagnóstico_Oportunidades'!$M$22)/(BD131/100)</f>
        <v>0</v>
      </c>
      <c r="CH130" s="28">
        <f t="shared" si="19"/>
        <v>1</v>
      </c>
      <c r="CI130" s="27">
        <f t="shared" si="20"/>
        <v>0</v>
      </c>
      <c r="CJ130" s="28">
        <f t="shared" si="21"/>
        <v>0</v>
      </c>
      <c r="CK130" s="28">
        <f>('3.Diagnóstico_Oportunidades'!$M$22*10000/BQ131)</f>
        <v>0</v>
      </c>
      <c r="CL130" s="28">
        <f t="shared" si="22"/>
        <v>1</v>
      </c>
      <c r="CM130" s="27">
        <f t="shared" si="23"/>
        <v>0</v>
      </c>
      <c r="CN130" s="28">
        <f t="shared" si="24"/>
        <v>0</v>
      </c>
      <c r="CO130" s="28">
        <v>18</v>
      </c>
      <c r="CP130" s="28">
        <v>17</v>
      </c>
      <c r="CQ130" s="28">
        <v>18</v>
      </c>
      <c r="CR130" s="27">
        <f>'3.Diagnóstico_Oportunidades'!N151*Criterios!CO130</f>
        <v>0</v>
      </c>
      <c r="CS130" s="27">
        <f>'3.Diagnóstico_Oportunidades'!N151*Criterios!CP130</f>
        <v>0</v>
      </c>
      <c r="CT130" s="27">
        <f>'3.Diagnóstico_Oportunidades'!N151*Criterios!CQ130</f>
        <v>0</v>
      </c>
      <c r="CW130" s="22">
        <v>1</v>
      </c>
      <c r="CX130" s="24">
        <v>1</v>
      </c>
      <c r="CY130" s="27">
        <v>2</v>
      </c>
      <c r="CZ130" s="22">
        <v>1</v>
      </c>
      <c r="DA130" s="27">
        <v>3</v>
      </c>
      <c r="DB130" s="22">
        <v>3</v>
      </c>
      <c r="DC130" s="27">
        <v>3</v>
      </c>
      <c r="DD130" s="22">
        <v>3</v>
      </c>
      <c r="DE130" s="22">
        <v>1</v>
      </c>
      <c r="DF130" s="22">
        <v>1</v>
      </c>
      <c r="DG130" s="27">
        <v>3</v>
      </c>
      <c r="DH130" s="22">
        <v>3</v>
      </c>
      <c r="DI130" s="22">
        <v>3</v>
      </c>
      <c r="DJ130" s="28">
        <f>('3.Diagnóstico_Oportunidades'!$N151*CW130)</f>
        <v>0</v>
      </c>
      <c r="DK130" s="28">
        <f>('3.Diagnóstico_Oportunidades'!$N151*CX130)</f>
        <v>0</v>
      </c>
      <c r="DL130" s="28">
        <f>('3.Diagnóstico_Oportunidades'!$N151*CY130)</f>
        <v>0</v>
      </c>
      <c r="DM130" s="28">
        <f>('3.Diagnóstico_Oportunidades'!$N151*DA130)</f>
        <v>0</v>
      </c>
      <c r="DN130" s="28">
        <f>('3.Diagnóstico_Oportunidades'!$N151*DC130)</f>
        <v>0</v>
      </c>
      <c r="DO130" s="28">
        <f>('3.Diagnóstico_Oportunidades'!$N151*DE130)</f>
        <v>0</v>
      </c>
      <c r="DP130" s="28">
        <f>('3.Diagnóstico_Oportunidades'!$N151*DF130)</f>
        <v>0</v>
      </c>
      <c r="DQ130" s="28">
        <f>('3.Diagnóstico_Oportunidades'!$N151*DG130)</f>
        <v>0</v>
      </c>
      <c r="DR130" s="28">
        <f>('3.Diagnóstico_Oportunidades'!$N151*DI130)</f>
        <v>0</v>
      </c>
      <c r="DS130" s="28">
        <f>('3.Diagnóstico_Oportunidades'!$N151*1)</f>
        <v>0</v>
      </c>
      <c r="DT130" s="28">
        <f>('3.Diagnóstico_Oportunidades'!$N151*2)</f>
        <v>0</v>
      </c>
      <c r="DU130" s="28">
        <f>('3.Diagnóstico_Oportunidades'!$N151*3)</f>
        <v>0</v>
      </c>
      <c r="DV130" s="28">
        <f>('3.Diagnóstico_Oportunidades'!$N151*DW130)</f>
        <v>0</v>
      </c>
      <c r="DW130" s="28">
        <f>('3.Diagnóstico_Oportunidades'!$N151*DX130)</f>
        <v>0</v>
      </c>
      <c r="DX130" s="28">
        <f>('3.Diagnóstico_Oportunidades'!$N151*DZ130)</f>
        <v>0</v>
      </c>
      <c r="DY130" s="28">
        <f>('3.Diagnóstico_Oportunidades'!$N151*DB130)</f>
        <v>0</v>
      </c>
      <c r="DZ130" s="28">
        <f>('3.Diagnóstico_Oportunidades'!$N151*DD130)</f>
        <v>0</v>
      </c>
      <c r="EA130" s="28">
        <f>('3.Diagnóstico_Oportunidades'!$N151*DE130)</f>
        <v>0</v>
      </c>
      <c r="EB130" s="28">
        <f>('3.Diagnóstico_Oportunidades'!$N151*DF130)</f>
        <v>0</v>
      </c>
      <c r="EC130" s="28">
        <f>('3.Diagnóstico_Oportunidades'!$N151*DH130)</f>
        <v>0</v>
      </c>
      <c r="ED130" s="28">
        <f>('3.Diagnóstico_Oportunidades'!$N151*DI130)</f>
        <v>0</v>
      </c>
      <c r="EE130" s="28">
        <f>('3.Diagnóstico_Oportunidades'!$N151*1)</f>
        <v>0</v>
      </c>
      <c r="EF130" s="28">
        <f>('3.Diagnóstico_Oportunidades'!$N151*2)</f>
        <v>0</v>
      </c>
      <c r="EG130" s="28">
        <f>('3.Diagnóstico_Oportunidades'!$N151*3)</f>
        <v>0</v>
      </c>
    </row>
    <row r="131" spans="1:137">
      <c r="A131" s="8" t="s">
        <v>55</v>
      </c>
      <c r="B131" s="98">
        <v>3</v>
      </c>
      <c r="C131" s="99">
        <v>3</v>
      </c>
      <c r="D131" s="98">
        <v>2</v>
      </c>
      <c r="E131" s="98">
        <v>3</v>
      </c>
      <c r="F131" s="98">
        <v>3</v>
      </c>
      <c r="G131" s="8" t="s">
        <v>55</v>
      </c>
      <c r="H131" s="27">
        <v>1</v>
      </c>
      <c r="I131" s="27">
        <v>1</v>
      </c>
      <c r="J131" s="27">
        <v>1</v>
      </c>
      <c r="K131" s="27">
        <v>1</v>
      </c>
      <c r="L131">
        <v>1</v>
      </c>
      <c r="M131" s="8" t="s">
        <v>55</v>
      </c>
      <c r="N131" s="27">
        <f t="shared" si="25"/>
        <v>1</v>
      </c>
      <c r="O131" s="27" t="s">
        <v>1065</v>
      </c>
      <c r="P131" s="140">
        <v>1</v>
      </c>
      <c r="Q131" s="27" t="s">
        <v>1065</v>
      </c>
      <c r="R131" s="8" t="s">
        <v>55</v>
      </c>
      <c r="S131">
        <v>1</v>
      </c>
      <c r="T131">
        <v>1</v>
      </c>
      <c r="U131">
        <v>1</v>
      </c>
      <c r="V131">
        <v>1</v>
      </c>
      <c r="W131">
        <v>1</v>
      </c>
      <c r="X131">
        <v>1</v>
      </c>
      <c r="Y131">
        <v>1</v>
      </c>
      <c r="Z131">
        <v>1</v>
      </c>
      <c r="AA131">
        <v>1</v>
      </c>
      <c r="AB131">
        <v>1</v>
      </c>
      <c r="AC131">
        <v>1</v>
      </c>
      <c r="AD131">
        <v>1</v>
      </c>
      <c r="AE131" s="8" t="s">
        <v>55</v>
      </c>
      <c r="AF131">
        <v>1</v>
      </c>
      <c r="AG131" s="21">
        <v>2</v>
      </c>
      <c r="AH131">
        <v>3</v>
      </c>
      <c r="AI131">
        <v>2</v>
      </c>
      <c r="AJ131">
        <v>3</v>
      </c>
      <c r="AK131">
        <v>3</v>
      </c>
      <c r="AL131">
        <v>3</v>
      </c>
      <c r="AM131" s="27">
        <v>2</v>
      </c>
      <c r="AN131">
        <v>2</v>
      </c>
      <c r="AO131">
        <v>2</v>
      </c>
      <c r="AP131">
        <v>3</v>
      </c>
      <c r="AQ131">
        <v>3</v>
      </c>
      <c r="AR131">
        <v>3</v>
      </c>
      <c r="AS131" s="8" t="s">
        <v>55</v>
      </c>
      <c r="AT131" s="27" t="s">
        <v>1065</v>
      </c>
      <c r="AU131" s="27" t="s">
        <v>1065</v>
      </c>
      <c r="AV131" s="27" t="s">
        <v>1065</v>
      </c>
      <c r="AW131" s="27" t="s">
        <v>1065</v>
      </c>
      <c r="AX131" s="27" t="s">
        <v>1065</v>
      </c>
      <c r="AY131" s="27" t="s">
        <v>1065</v>
      </c>
      <c r="AZ131" s="27" t="s">
        <v>1065</v>
      </c>
      <c r="BA131" s="27" t="s">
        <v>1065</v>
      </c>
      <c r="BB131" s="27" t="s">
        <v>1065</v>
      </c>
      <c r="BC131" s="8" t="s">
        <v>55</v>
      </c>
      <c r="BD131" s="14">
        <v>670</v>
      </c>
      <c r="BE131" s="14">
        <f>((SUM('3.Diagnóstico_Oportunidades'!$M$9:$N$11))*10000)/BD131</f>
        <v>0</v>
      </c>
      <c r="BF131" s="14"/>
      <c r="BQ131" s="28">
        <v>552758.26</v>
      </c>
      <c r="BR131" s="8">
        <f>(SUM('3.Diagnóstico_Oportunidades'!$M$21:$N$22)*10000)/BQ131</f>
        <v>0</v>
      </c>
      <c r="BS131" s="28">
        <f t="shared" si="26"/>
        <v>1</v>
      </c>
      <c r="BT131" s="27">
        <f t="shared" si="27"/>
        <v>0</v>
      </c>
      <c r="BU131" s="28">
        <f>IF('3.Diagnóstico_Oportunidades'!BR131=0, 0,SUM(BS131:BT131))</f>
        <v>0</v>
      </c>
      <c r="BW131" s="124" t="s">
        <v>551</v>
      </c>
      <c r="BX131" s="28">
        <v>7</v>
      </c>
      <c r="BY131" s="28">
        <v>7</v>
      </c>
      <c r="BZ131" s="28">
        <v>7</v>
      </c>
      <c r="CA131" s="149">
        <f>'3.Diagnóstico_Oportunidades'!N152*Criterios!BX131</f>
        <v>0</v>
      </c>
      <c r="CB131" s="149">
        <f>'3.Diagnóstico_Oportunidades'!N152*Criterios!BY131</f>
        <v>0</v>
      </c>
      <c r="CC131" s="149">
        <f>'3.Diagnóstico_Oportunidades'!N152*Criterios!BZ131</f>
        <v>0</v>
      </c>
      <c r="CF131" s="8" t="s">
        <v>154</v>
      </c>
      <c r="CG131" s="120">
        <f>('3.Diagnóstico_Oportunidades'!$M$22)/(BD132/100)</f>
        <v>0</v>
      </c>
      <c r="CH131" s="28">
        <f t="shared" ref="CH131:CH194" si="28">IF(CG131&gt;11,3,0)+IF(CG131&lt;5,1,0)</f>
        <v>1</v>
      </c>
      <c r="CI131" s="27">
        <f t="shared" ref="CI131:CI194" si="29">IF(CH131=0, 2,0)</f>
        <v>0</v>
      </c>
      <c r="CJ131" s="28">
        <f t="shared" ref="CJ131:CJ194" si="30">IF(CG131=0,0,SUM(CH131:CI131))</f>
        <v>0</v>
      </c>
      <c r="CK131" s="28">
        <f>('3.Diagnóstico_Oportunidades'!$M$22*10000/BQ132)</f>
        <v>0</v>
      </c>
      <c r="CL131" s="28">
        <f t="shared" ref="CL131:CL179" si="31">IF(CK131&lt;7, 1,0)+IF(CK131&gt;19,3,0)</f>
        <v>1</v>
      </c>
      <c r="CM131" s="27">
        <f t="shared" ref="CM131:CM194" si="32">IF(CL131=0,2,0)</f>
        <v>0</v>
      </c>
      <c r="CN131" s="28">
        <f t="shared" ref="CN131:CN194" si="33">IF(CK131=0,0,SUM(CL131:CM131))</f>
        <v>0</v>
      </c>
      <c r="CO131" s="28">
        <v>18</v>
      </c>
      <c r="CP131" s="28">
        <v>17</v>
      </c>
      <c r="CQ131" s="28">
        <v>18</v>
      </c>
      <c r="CR131" s="27">
        <f>'3.Diagnóstico_Oportunidades'!N152*Criterios!CO131</f>
        <v>0</v>
      </c>
      <c r="CS131" s="27">
        <f>'3.Diagnóstico_Oportunidades'!N152*Criterios!CP131</f>
        <v>0</v>
      </c>
      <c r="CT131" s="27">
        <f>'3.Diagnóstico_Oportunidades'!N152*Criterios!CQ131</f>
        <v>0</v>
      </c>
      <c r="CW131" s="22">
        <v>1</v>
      </c>
      <c r="CX131" s="24">
        <v>1</v>
      </c>
      <c r="CY131" s="27">
        <v>2</v>
      </c>
      <c r="CZ131" s="22">
        <v>1</v>
      </c>
      <c r="DA131" s="27">
        <v>3</v>
      </c>
      <c r="DB131" s="22">
        <v>3</v>
      </c>
      <c r="DC131" s="27">
        <v>3</v>
      </c>
      <c r="DD131" s="22">
        <v>3</v>
      </c>
      <c r="DE131" s="22">
        <v>1</v>
      </c>
      <c r="DF131" s="22">
        <v>1</v>
      </c>
      <c r="DG131" s="27">
        <v>3</v>
      </c>
      <c r="DH131" s="22">
        <v>3</v>
      </c>
      <c r="DI131" s="22">
        <v>3</v>
      </c>
      <c r="DJ131" s="28">
        <f>('3.Diagnóstico_Oportunidades'!$N152*CW131)</f>
        <v>0</v>
      </c>
      <c r="DK131" s="28">
        <f>('3.Diagnóstico_Oportunidades'!$N152*CX131)</f>
        <v>0</v>
      </c>
      <c r="DL131" s="28">
        <f>('3.Diagnóstico_Oportunidades'!$N152*CY131)</f>
        <v>0</v>
      </c>
      <c r="DM131" s="28">
        <f>('3.Diagnóstico_Oportunidades'!$N152*DA131)</f>
        <v>0</v>
      </c>
      <c r="DN131" s="28">
        <f>('3.Diagnóstico_Oportunidades'!$N152*DC131)</f>
        <v>0</v>
      </c>
      <c r="DO131" s="28">
        <f>('3.Diagnóstico_Oportunidades'!$N152*DE131)</f>
        <v>0</v>
      </c>
      <c r="DP131" s="28">
        <f>('3.Diagnóstico_Oportunidades'!$N152*DF131)</f>
        <v>0</v>
      </c>
      <c r="DQ131" s="28">
        <f>('3.Diagnóstico_Oportunidades'!$N152*DG131)</f>
        <v>0</v>
      </c>
      <c r="DR131" s="28">
        <f>('3.Diagnóstico_Oportunidades'!$N152*DI131)</f>
        <v>0</v>
      </c>
      <c r="DS131" s="28">
        <f>('3.Diagnóstico_Oportunidades'!$N152*1)</f>
        <v>0</v>
      </c>
      <c r="DT131" s="28">
        <f>('3.Diagnóstico_Oportunidades'!$N152*2)</f>
        <v>0</v>
      </c>
      <c r="DU131" s="28">
        <f>('3.Diagnóstico_Oportunidades'!$N152*3)</f>
        <v>0</v>
      </c>
      <c r="DV131" s="28">
        <f>('3.Diagnóstico_Oportunidades'!$N152*DW131)</f>
        <v>0</v>
      </c>
      <c r="DW131" s="28">
        <f>('3.Diagnóstico_Oportunidades'!$N152*DX131)</f>
        <v>0</v>
      </c>
      <c r="DX131" s="28">
        <f>('3.Diagnóstico_Oportunidades'!$N152*DZ131)</f>
        <v>0</v>
      </c>
      <c r="DY131" s="28">
        <f>('3.Diagnóstico_Oportunidades'!$N152*DB131)</f>
        <v>0</v>
      </c>
      <c r="DZ131" s="28">
        <f>('3.Diagnóstico_Oportunidades'!$N152*DD131)</f>
        <v>0</v>
      </c>
      <c r="EA131" s="28">
        <f>('3.Diagnóstico_Oportunidades'!$N152*DE131)</f>
        <v>0</v>
      </c>
      <c r="EB131" s="28">
        <f>('3.Diagnóstico_Oportunidades'!$N152*DF131)</f>
        <v>0</v>
      </c>
      <c r="EC131" s="28">
        <f>('3.Diagnóstico_Oportunidades'!$N152*DH131)</f>
        <v>0</v>
      </c>
      <c r="ED131" s="28">
        <f>('3.Diagnóstico_Oportunidades'!$N152*DI131)</f>
        <v>0</v>
      </c>
      <c r="EE131" s="28">
        <f>('3.Diagnóstico_Oportunidades'!$N152*1)</f>
        <v>0</v>
      </c>
      <c r="EF131" s="28">
        <f>('3.Diagnóstico_Oportunidades'!$N152*2)</f>
        <v>0</v>
      </c>
      <c r="EG131" s="28">
        <f>('3.Diagnóstico_Oportunidades'!$N152*3)</f>
        <v>0</v>
      </c>
    </row>
    <row r="132" spans="1:137">
      <c r="A132" s="8" t="s">
        <v>154</v>
      </c>
      <c r="B132" s="98">
        <v>2</v>
      </c>
      <c r="C132" s="99">
        <v>3</v>
      </c>
      <c r="D132" s="98">
        <v>1</v>
      </c>
      <c r="E132" s="98">
        <v>3</v>
      </c>
      <c r="F132" s="98">
        <v>2</v>
      </c>
      <c r="G132" s="8" t="s">
        <v>154</v>
      </c>
      <c r="H132" s="27">
        <v>1</v>
      </c>
      <c r="I132" s="27">
        <v>3</v>
      </c>
      <c r="J132" s="27">
        <v>2</v>
      </c>
      <c r="K132" s="27">
        <v>1</v>
      </c>
      <c r="L132">
        <v>1</v>
      </c>
      <c r="M132" s="8" t="s">
        <v>154</v>
      </c>
      <c r="N132" s="27">
        <f t="shared" ref="N132:N195" si="34">SUM(L132:M132)</f>
        <v>1</v>
      </c>
      <c r="O132" s="27" t="s">
        <v>1065</v>
      </c>
      <c r="P132" s="140">
        <v>1</v>
      </c>
      <c r="Q132" s="27" t="s">
        <v>1065</v>
      </c>
      <c r="R132" s="8" t="s">
        <v>154</v>
      </c>
      <c r="S132">
        <v>1</v>
      </c>
      <c r="T132">
        <v>1</v>
      </c>
      <c r="U132">
        <v>1</v>
      </c>
      <c r="V132">
        <v>1</v>
      </c>
      <c r="W132">
        <v>1</v>
      </c>
      <c r="X132">
        <v>1</v>
      </c>
      <c r="Y132">
        <v>1</v>
      </c>
      <c r="Z132">
        <v>1</v>
      </c>
      <c r="AA132">
        <v>1</v>
      </c>
      <c r="AB132">
        <v>1</v>
      </c>
      <c r="AC132">
        <v>1</v>
      </c>
      <c r="AD132">
        <v>1</v>
      </c>
      <c r="AE132" s="8" t="s">
        <v>154</v>
      </c>
      <c r="AF132">
        <v>1</v>
      </c>
      <c r="AG132" s="21">
        <v>2</v>
      </c>
      <c r="AH132">
        <v>2</v>
      </c>
      <c r="AI132">
        <v>2</v>
      </c>
      <c r="AJ132">
        <v>1</v>
      </c>
      <c r="AK132">
        <v>3</v>
      </c>
      <c r="AL132">
        <v>3</v>
      </c>
      <c r="AM132" s="27">
        <v>1</v>
      </c>
      <c r="AN132">
        <v>1</v>
      </c>
      <c r="AO132" s="27" t="s">
        <v>1065</v>
      </c>
      <c r="AP132">
        <v>3</v>
      </c>
      <c r="AQ132">
        <v>2</v>
      </c>
      <c r="AR132">
        <v>2</v>
      </c>
      <c r="AS132" s="8" t="s">
        <v>154</v>
      </c>
      <c r="AT132" s="27" t="s">
        <v>1065</v>
      </c>
      <c r="AU132" s="27" t="s">
        <v>1065</v>
      </c>
      <c r="AV132" s="27" t="s">
        <v>1065</v>
      </c>
      <c r="AW132" s="27" t="s">
        <v>1065</v>
      </c>
      <c r="AX132" s="27" t="s">
        <v>1065</v>
      </c>
      <c r="AY132" s="27" t="s">
        <v>1065</v>
      </c>
      <c r="AZ132" s="27" t="s">
        <v>1065</v>
      </c>
      <c r="BA132" s="27" t="s">
        <v>1065</v>
      </c>
      <c r="BB132" s="27" t="s">
        <v>1065</v>
      </c>
      <c r="BC132" s="8" t="s">
        <v>154</v>
      </c>
      <c r="BD132" s="14">
        <v>2281</v>
      </c>
      <c r="BE132" s="14">
        <f>((SUM('3.Diagnóstico_Oportunidades'!$M$9:$N$11))*10000)/BD132</f>
        <v>0</v>
      </c>
      <c r="BF132" s="14"/>
      <c r="BQ132" s="28">
        <v>2282584.0099999998</v>
      </c>
      <c r="BR132" s="8">
        <f>(SUM('3.Diagnóstico_Oportunidades'!$M$21:$N$22)*10000)/BQ132</f>
        <v>0</v>
      </c>
      <c r="BS132" s="28">
        <f t="shared" ref="BS132:BS195" si="35">IF(BR132&lt;7, 1,0)+IF(BR132&gt;19, 3,0)</f>
        <v>1</v>
      </c>
      <c r="BT132" s="27">
        <f t="shared" ref="BT132:BT195" si="36">IF(BS132=0, 2,0)</f>
        <v>0</v>
      </c>
      <c r="BU132" s="28">
        <f>IF('3.Diagnóstico_Oportunidades'!BR132=0, 0,SUM(BS132:BT132))</f>
        <v>0</v>
      </c>
      <c r="BW132" s="124" t="s">
        <v>1113</v>
      </c>
      <c r="BX132" s="28">
        <v>6</v>
      </c>
      <c r="BY132" s="28">
        <v>6</v>
      </c>
      <c r="BZ132" s="28">
        <v>6</v>
      </c>
      <c r="CA132" s="149">
        <f>'3.Diagnóstico_Oportunidades'!N153*Criterios!BX132</f>
        <v>0</v>
      </c>
      <c r="CB132" s="149">
        <f>'3.Diagnóstico_Oportunidades'!N153*Criterios!BY132</f>
        <v>0</v>
      </c>
      <c r="CC132" s="149">
        <f>'3.Diagnóstico_Oportunidades'!N153*Criterios!BZ132</f>
        <v>0</v>
      </c>
      <c r="CF132" s="8" t="s">
        <v>56</v>
      </c>
      <c r="CG132" s="120">
        <f>('3.Diagnóstico_Oportunidades'!$M$22)/(BD133/100)</f>
        <v>0</v>
      </c>
      <c r="CH132" s="28">
        <f t="shared" si="28"/>
        <v>1</v>
      </c>
      <c r="CI132" s="27">
        <f t="shared" si="29"/>
        <v>0</v>
      </c>
      <c r="CJ132" s="28">
        <f t="shared" si="30"/>
        <v>0</v>
      </c>
      <c r="CK132" s="28">
        <f>('3.Diagnóstico_Oportunidades'!$M$22*10000/BQ133)</f>
        <v>0</v>
      </c>
      <c r="CL132" s="28">
        <f t="shared" si="31"/>
        <v>1</v>
      </c>
      <c r="CM132" s="27">
        <f t="shared" si="32"/>
        <v>0</v>
      </c>
      <c r="CN132" s="28">
        <f t="shared" si="33"/>
        <v>0</v>
      </c>
      <c r="CO132" s="28">
        <v>18</v>
      </c>
      <c r="CP132" s="28">
        <v>18</v>
      </c>
      <c r="CQ132" s="28">
        <v>18</v>
      </c>
      <c r="CR132" s="27">
        <f>'3.Diagnóstico_Oportunidades'!N153*Criterios!CO132</f>
        <v>0</v>
      </c>
      <c r="CS132" s="27">
        <f>'3.Diagnóstico_Oportunidades'!N153*Criterios!CP132</f>
        <v>0</v>
      </c>
      <c r="CT132" s="27">
        <f>'3.Diagnóstico_Oportunidades'!N153*Criterios!CQ132</f>
        <v>0</v>
      </c>
      <c r="CW132" s="22">
        <v>1</v>
      </c>
      <c r="CX132" s="22">
        <v>2</v>
      </c>
      <c r="CY132" s="27">
        <v>3</v>
      </c>
      <c r="CZ132" s="22">
        <v>3</v>
      </c>
      <c r="DA132" s="27">
        <v>3</v>
      </c>
      <c r="DB132" s="22">
        <v>3</v>
      </c>
      <c r="DC132" s="27">
        <v>3</v>
      </c>
      <c r="DD132" s="22">
        <v>3</v>
      </c>
      <c r="DE132" s="22">
        <v>1</v>
      </c>
      <c r="DF132" s="22">
        <v>1</v>
      </c>
      <c r="DG132" s="27">
        <v>2</v>
      </c>
      <c r="DH132" s="22">
        <v>2</v>
      </c>
      <c r="DI132" s="22">
        <v>2</v>
      </c>
      <c r="DJ132" s="28">
        <f>('3.Diagnóstico_Oportunidades'!$N153*CW132)</f>
        <v>0</v>
      </c>
      <c r="DK132" s="28">
        <f>('3.Diagnóstico_Oportunidades'!$N153*CX132)</f>
        <v>0</v>
      </c>
      <c r="DL132" s="28">
        <f>('3.Diagnóstico_Oportunidades'!$N153*CY132)</f>
        <v>0</v>
      </c>
      <c r="DM132" s="28">
        <f>('3.Diagnóstico_Oportunidades'!$N153*DA132)</f>
        <v>0</v>
      </c>
      <c r="DN132" s="28">
        <f>('3.Diagnóstico_Oportunidades'!$N153*DC132)</f>
        <v>0</v>
      </c>
      <c r="DO132" s="28">
        <f>('3.Diagnóstico_Oportunidades'!$N153*DE132)</f>
        <v>0</v>
      </c>
      <c r="DP132" s="28">
        <f>('3.Diagnóstico_Oportunidades'!$N153*DF132)</f>
        <v>0</v>
      </c>
      <c r="DQ132" s="28">
        <f>('3.Diagnóstico_Oportunidades'!$N153*DG132)</f>
        <v>0</v>
      </c>
      <c r="DR132" s="28">
        <f>('3.Diagnóstico_Oportunidades'!$N153*DI132)</f>
        <v>0</v>
      </c>
      <c r="DS132" s="28">
        <f>('3.Diagnóstico_Oportunidades'!$N153*1)</f>
        <v>0</v>
      </c>
      <c r="DT132" s="28">
        <f>('3.Diagnóstico_Oportunidades'!$N153*2)</f>
        <v>0</v>
      </c>
      <c r="DU132" s="28">
        <f>('3.Diagnóstico_Oportunidades'!$N153*3)</f>
        <v>0</v>
      </c>
      <c r="DV132" s="28">
        <f>('3.Diagnóstico_Oportunidades'!$N153*DW132)</f>
        <v>0</v>
      </c>
      <c r="DW132" s="28">
        <f>('3.Diagnóstico_Oportunidades'!$N153*DX132)</f>
        <v>0</v>
      </c>
      <c r="DX132" s="28">
        <f>('3.Diagnóstico_Oportunidades'!$N153*DZ132)</f>
        <v>0</v>
      </c>
      <c r="DY132" s="28">
        <f>('3.Diagnóstico_Oportunidades'!$N153*DB132)</f>
        <v>0</v>
      </c>
      <c r="DZ132" s="28">
        <f>('3.Diagnóstico_Oportunidades'!$N153*DD132)</f>
        <v>0</v>
      </c>
      <c r="EA132" s="28">
        <f>('3.Diagnóstico_Oportunidades'!$N153*DE132)</f>
        <v>0</v>
      </c>
      <c r="EB132" s="28">
        <f>('3.Diagnóstico_Oportunidades'!$N153*DF132)</f>
        <v>0</v>
      </c>
      <c r="EC132" s="28">
        <f>('3.Diagnóstico_Oportunidades'!$N153*DH132)</f>
        <v>0</v>
      </c>
      <c r="ED132" s="28">
        <f>('3.Diagnóstico_Oportunidades'!$N153*DI132)</f>
        <v>0</v>
      </c>
      <c r="EE132" s="28">
        <f>('3.Diagnóstico_Oportunidades'!$N153*1)</f>
        <v>0</v>
      </c>
      <c r="EF132" s="28">
        <f>('3.Diagnóstico_Oportunidades'!$N153*2)</f>
        <v>0</v>
      </c>
      <c r="EG132" s="28">
        <f>('3.Diagnóstico_Oportunidades'!$N153*3)</f>
        <v>0</v>
      </c>
    </row>
    <row r="133" spans="1:137">
      <c r="A133" s="8" t="s">
        <v>56</v>
      </c>
      <c r="B133" s="98">
        <v>1</v>
      </c>
      <c r="C133" s="99">
        <v>3</v>
      </c>
      <c r="D133" s="98">
        <v>1</v>
      </c>
      <c r="E133" s="98">
        <v>3</v>
      </c>
      <c r="F133" s="98">
        <v>1</v>
      </c>
      <c r="G133" s="8" t="s">
        <v>56</v>
      </c>
      <c r="H133" s="27">
        <v>1</v>
      </c>
      <c r="I133" s="27">
        <v>1</v>
      </c>
      <c r="J133" s="27">
        <v>2</v>
      </c>
      <c r="K133" s="27">
        <v>1</v>
      </c>
      <c r="L133">
        <v>1</v>
      </c>
      <c r="M133" s="8" t="s">
        <v>56</v>
      </c>
      <c r="N133" s="27">
        <f t="shared" si="34"/>
        <v>1</v>
      </c>
      <c r="O133" s="27" t="s">
        <v>1065</v>
      </c>
      <c r="P133" s="140">
        <v>1</v>
      </c>
      <c r="Q133" s="27" t="s">
        <v>1065</v>
      </c>
      <c r="R133" s="8" t="s">
        <v>56</v>
      </c>
      <c r="S133">
        <v>1</v>
      </c>
      <c r="T133">
        <v>1</v>
      </c>
      <c r="U133">
        <v>1</v>
      </c>
      <c r="V133">
        <v>1</v>
      </c>
      <c r="W133">
        <v>1</v>
      </c>
      <c r="X133">
        <v>1</v>
      </c>
      <c r="Y133">
        <v>1</v>
      </c>
      <c r="Z133">
        <v>1</v>
      </c>
      <c r="AA133">
        <v>1</v>
      </c>
      <c r="AB133">
        <v>1</v>
      </c>
      <c r="AC133">
        <v>1</v>
      </c>
      <c r="AD133">
        <v>1</v>
      </c>
      <c r="AE133" s="8" t="s">
        <v>56</v>
      </c>
      <c r="AF133">
        <v>1</v>
      </c>
      <c r="AG133" s="21">
        <v>2</v>
      </c>
      <c r="AH133">
        <v>1</v>
      </c>
      <c r="AI133">
        <v>2</v>
      </c>
      <c r="AJ133">
        <v>3</v>
      </c>
      <c r="AK133">
        <v>3</v>
      </c>
      <c r="AL133">
        <v>3</v>
      </c>
      <c r="AM133" s="27">
        <v>2</v>
      </c>
      <c r="AN133">
        <v>1</v>
      </c>
      <c r="AO133" s="27" t="s">
        <v>1065</v>
      </c>
      <c r="AP133">
        <v>3</v>
      </c>
      <c r="AQ133">
        <v>1</v>
      </c>
      <c r="AR133">
        <v>1</v>
      </c>
      <c r="AS133" s="8" t="s">
        <v>56</v>
      </c>
      <c r="AT133" s="27" t="s">
        <v>1065</v>
      </c>
      <c r="AU133" s="27" t="s">
        <v>1065</v>
      </c>
      <c r="AV133" s="27" t="s">
        <v>1065</v>
      </c>
      <c r="AW133" s="27" t="s">
        <v>1065</v>
      </c>
      <c r="AX133" s="27" t="s">
        <v>1065</v>
      </c>
      <c r="AY133" s="27" t="s">
        <v>1065</v>
      </c>
      <c r="AZ133" s="27" t="s">
        <v>1065</v>
      </c>
      <c r="BA133" s="27" t="s">
        <v>1065</v>
      </c>
      <c r="BB133" s="27" t="s">
        <v>1065</v>
      </c>
      <c r="BC133" s="8" t="s">
        <v>56</v>
      </c>
      <c r="BD133" s="14">
        <v>4314</v>
      </c>
      <c r="BE133" s="14">
        <f>((SUM('3.Diagnóstico_Oportunidades'!$M$9:$N$11))*10000)/BD133</f>
        <v>0</v>
      </c>
      <c r="BF133" s="14"/>
      <c r="BQ133" s="28">
        <v>1619831.33</v>
      </c>
      <c r="BR133" s="8">
        <f>(SUM('3.Diagnóstico_Oportunidades'!$M$21:$N$22)*10000)/BQ133</f>
        <v>0</v>
      </c>
      <c r="BS133" s="28">
        <f t="shared" si="35"/>
        <v>1</v>
      </c>
      <c r="BT133" s="27">
        <f t="shared" si="36"/>
        <v>0</v>
      </c>
      <c r="BU133" s="28">
        <f>IF('3.Diagnóstico_Oportunidades'!BR133=0, 0,SUM(BS133:BT133))</f>
        <v>0</v>
      </c>
      <c r="BW133" s="124" t="s">
        <v>530</v>
      </c>
      <c r="BX133" s="28">
        <v>6</v>
      </c>
      <c r="BY133" s="28">
        <v>5</v>
      </c>
      <c r="BZ133" s="28">
        <v>6</v>
      </c>
      <c r="CA133" s="149">
        <f>'3.Diagnóstico_Oportunidades'!N154*Criterios!BX133</f>
        <v>0</v>
      </c>
      <c r="CB133" s="149">
        <f>'3.Diagnóstico_Oportunidades'!N154*Criterios!BY133</f>
        <v>0</v>
      </c>
      <c r="CC133" s="149">
        <f>'3.Diagnóstico_Oportunidades'!N154*Criterios!BZ133</f>
        <v>0</v>
      </c>
      <c r="CF133" s="8" t="s">
        <v>155</v>
      </c>
      <c r="CG133" s="120">
        <f>('3.Diagnóstico_Oportunidades'!$M$22)/(BD134/100)</f>
        <v>0</v>
      </c>
      <c r="CH133" s="28">
        <f t="shared" si="28"/>
        <v>1</v>
      </c>
      <c r="CI133" s="27">
        <f t="shared" si="29"/>
        <v>0</v>
      </c>
      <c r="CJ133" s="28">
        <f t="shared" si="30"/>
        <v>0</v>
      </c>
      <c r="CK133" s="28">
        <f>('3.Diagnóstico_Oportunidades'!$M$22*10000/BQ134)</f>
        <v>0</v>
      </c>
      <c r="CL133" s="28">
        <f t="shared" si="31"/>
        <v>1</v>
      </c>
      <c r="CM133" s="27">
        <f t="shared" si="32"/>
        <v>0</v>
      </c>
      <c r="CN133" s="28">
        <f t="shared" si="33"/>
        <v>0</v>
      </c>
      <c r="CO133" s="28">
        <v>13</v>
      </c>
      <c r="CP133" s="28">
        <v>15</v>
      </c>
      <c r="CQ133" s="28">
        <v>13</v>
      </c>
      <c r="CR133" s="27">
        <f>'3.Diagnóstico_Oportunidades'!N154*Criterios!CO133</f>
        <v>0</v>
      </c>
      <c r="CS133" s="27">
        <f>'3.Diagnóstico_Oportunidades'!N154*Criterios!CP133</f>
        <v>0</v>
      </c>
      <c r="CT133" s="27">
        <f>'3.Diagnóstico_Oportunidades'!N154*Criterios!CQ133</f>
        <v>0</v>
      </c>
      <c r="CW133" s="22">
        <v>1</v>
      </c>
      <c r="CX133" s="22">
        <v>2</v>
      </c>
      <c r="CY133" s="27">
        <v>1</v>
      </c>
      <c r="CZ133" s="22">
        <v>1</v>
      </c>
      <c r="DA133" s="27">
        <v>1</v>
      </c>
      <c r="DB133" s="22">
        <v>3</v>
      </c>
      <c r="DC133" s="27">
        <v>2</v>
      </c>
      <c r="DD133" s="22">
        <v>3</v>
      </c>
      <c r="DE133" s="22">
        <v>1</v>
      </c>
      <c r="DF133" s="22">
        <v>1</v>
      </c>
      <c r="DG133" s="27">
        <v>2</v>
      </c>
      <c r="DH133" s="22">
        <v>1</v>
      </c>
      <c r="DI133" s="22">
        <v>2</v>
      </c>
      <c r="DJ133" s="28">
        <f>('3.Diagnóstico_Oportunidades'!$N154*CW133)</f>
        <v>0</v>
      </c>
      <c r="DK133" s="28">
        <f>('3.Diagnóstico_Oportunidades'!$N154*CX133)</f>
        <v>0</v>
      </c>
      <c r="DL133" s="28">
        <f>('3.Diagnóstico_Oportunidades'!$N154*CY133)</f>
        <v>0</v>
      </c>
      <c r="DM133" s="28">
        <f>('3.Diagnóstico_Oportunidades'!$N154*DA133)</f>
        <v>0</v>
      </c>
      <c r="DN133" s="28">
        <f>('3.Diagnóstico_Oportunidades'!$N154*DC133)</f>
        <v>0</v>
      </c>
      <c r="DO133" s="28">
        <f>('3.Diagnóstico_Oportunidades'!$N154*DE133)</f>
        <v>0</v>
      </c>
      <c r="DP133" s="28">
        <f>('3.Diagnóstico_Oportunidades'!$N154*DF133)</f>
        <v>0</v>
      </c>
      <c r="DQ133" s="28">
        <f>('3.Diagnóstico_Oportunidades'!$N154*DG133)</f>
        <v>0</v>
      </c>
      <c r="DR133" s="28">
        <f>('3.Diagnóstico_Oportunidades'!$N154*DI133)</f>
        <v>0</v>
      </c>
      <c r="DS133" s="28">
        <f>('3.Diagnóstico_Oportunidades'!$N154*1)</f>
        <v>0</v>
      </c>
      <c r="DT133" s="28">
        <f>('3.Diagnóstico_Oportunidades'!$N154*2)</f>
        <v>0</v>
      </c>
      <c r="DU133" s="28">
        <f>('3.Diagnóstico_Oportunidades'!$N154*3)</f>
        <v>0</v>
      </c>
      <c r="DV133" s="28">
        <f>('3.Diagnóstico_Oportunidades'!$N154*DW133)</f>
        <v>0</v>
      </c>
      <c r="DW133" s="28">
        <f>('3.Diagnóstico_Oportunidades'!$N154*DX133)</f>
        <v>0</v>
      </c>
      <c r="DX133" s="28">
        <f>('3.Diagnóstico_Oportunidades'!$N154*DZ133)</f>
        <v>0</v>
      </c>
      <c r="DY133" s="28">
        <f>('3.Diagnóstico_Oportunidades'!$N154*DB133)</f>
        <v>0</v>
      </c>
      <c r="DZ133" s="28">
        <f>('3.Diagnóstico_Oportunidades'!$N154*DD133)</f>
        <v>0</v>
      </c>
      <c r="EA133" s="28">
        <f>('3.Diagnóstico_Oportunidades'!$N154*DE133)</f>
        <v>0</v>
      </c>
      <c r="EB133" s="28">
        <f>('3.Diagnóstico_Oportunidades'!$N154*DF133)</f>
        <v>0</v>
      </c>
      <c r="EC133" s="28">
        <f>('3.Diagnóstico_Oportunidades'!$N154*DH133)</f>
        <v>0</v>
      </c>
      <c r="ED133" s="28">
        <f>('3.Diagnóstico_Oportunidades'!$N154*DI133)</f>
        <v>0</v>
      </c>
      <c r="EE133" s="28">
        <f>('3.Diagnóstico_Oportunidades'!$N154*1)</f>
        <v>0</v>
      </c>
      <c r="EF133" s="28">
        <f>('3.Diagnóstico_Oportunidades'!$N154*2)</f>
        <v>0</v>
      </c>
      <c r="EG133" s="28">
        <f>('3.Diagnóstico_Oportunidades'!$N154*3)</f>
        <v>0</v>
      </c>
    </row>
    <row r="134" spans="1:137">
      <c r="A134" s="8" t="s">
        <v>155</v>
      </c>
      <c r="B134" s="98">
        <v>2</v>
      </c>
      <c r="C134" s="99">
        <v>3</v>
      </c>
      <c r="D134" s="98">
        <v>1</v>
      </c>
      <c r="E134" s="98">
        <v>2</v>
      </c>
      <c r="F134" s="98">
        <v>2</v>
      </c>
      <c r="G134" s="8" t="s">
        <v>155</v>
      </c>
      <c r="H134" s="27">
        <v>1</v>
      </c>
      <c r="I134" s="27">
        <v>1</v>
      </c>
      <c r="J134" s="27">
        <v>1</v>
      </c>
      <c r="K134" s="27">
        <v>1</v>
      </c>
      <c r="L134">
        <v>1</v>
      </c>
      <c r="M134" s="8" t="s">
        <v>155</v>
      </c>
      <c r="N134" s="27">
        <f t="shared" si="34"/>
        <v>1</v>
      </c>
      <c r="O134" s="27" t="s">
        <v>1065</v>
      </c>
      <c r="P134" s="140">
        <v>1</v>
      </c>
      <c r="Q134" s="27" t="s">
        <v>1065</v>
      </c>
      <c r="R134" s="8" t="s">
        <v>155</v>
      </c>
      <c r="S134">
        <v>1</v>
      </c>
      <c r="T134">
        <v>1</v>
      </c>
      <c r="U134">
        <v>1</v>
      </c>
      <c r="V134">
        <v>1</v>
      </c>
      <c r="W134">
        <v>1</v>
      </c>
      <c r="X134">
        <v>1</v>
      </c>
      <c r="Y134">
        <v>1</v>
      </c>
      <c r="Z134">
        <v>1</v>
      </c>
      <c r="AA134">
        <v>1</v>
      </c>
      <c r="AB134">
        <v>1</v>
      </c>
      <c r="AC134">
        <v>1</v>
      </c>
      <c r="AD134">
        <v>1</v>
      </c>
      <c r="AE134" s="8" t="s">
        <v>155</v>
      </c>
      <c r="AF134">
        <v>1</v>
      </c>
      <c r="AG134" s="21">
        <v>1</v>
      </c>
      <c r="AH134">
        <v>2</v>
      </c>
      <c r="AI134">
        <v>1</v>
      </c>
      <c r="AJ134">
        <v>3</v>
      </c>
      <c r="AK134">
        <v>2</v>
      </c>
      <c r="AL134">
        <v>2</v>
      </c>
      <c r="AM134" s="27">
        <v>1</v>
      </c>
      <c r="AN134">
        <v>1</v>
      </c>
      <c r="AO134" s="27" t="s">
        <v>1065</v>
      </c>
      <c r="AP134">
        <v>3</v>
      </c>
      <c r="AQ134">
        <v>3</v>
      </c>
      <c r="AR134">
        <v>3</v>
      </c>
      <c r="AS134" s="8" t="s">
        <v>155</v>
      </c>
      <c r="AT134" s="27" t="s">
        <v>1065</v>
      </c>
      <c r="AU134" s="27" t="s">
        <v>1065</v>
      </c>
      <c r="AV134" s="27" t="s">
        <v>1065</v>
      </c>
      <c r="AW134" s="27" t="s">
        <v>1065</v>
      </c>
      <c r="AX134" s="27" t="s">
        <v>1065</v>
      </c>
      <c r="AY134" s="27" t="s">
        <v>1065</v>
      </c>
      <c r="AZ134" s="27" t="s">
        <v>1065</v>
      </c>
      <c r="BA134" s="27" t="s">
        <v>1065</v>
      </c>
      <c r="BB134" s="27" t="s">
        <v>1065</v>
      </c>
      <c r="BC134" s="8" t="s">
        <v>155</v>
      </c>
      <c r="BD134" s="14">
        <v>485</v>
      </c>
      <c r="BE134" s="14">
        <f>((SUM('3.Diagnóstico_Oportunidades'!$M$9:$N$11))*10000)/BD134</f>
        <v>0</v>
      </c>
      <c r="BF134" s="14"/>
      <c r="BQ134" s="28">
        <v>228143.11</v>
      </c>
      <c r="BR134" s="8">
        <f>(SUM('3.Diagnóstico_Oportunidades'!$M$21:$N$22)*10000)/BQ134</f>
        <v>0</v>
      </c>
      <c r="BS134" s="28">
        <f t="shared" si="35"/>
        <v>1</v>
      </c>
      <c r="BT134" s="27">
        <f t="shared" si="36"/>
        <v>0</v>
      </c>
      <c r="BU134" s="28">
        <f>IF('3.Diagnóstico_Oportunidades'!BR134=0, 0,SUM(BS134:BT134))</f>
        <v>0</v>
      </c>
      <c r="BW134" s="124" t="s">
        <v>1114</v>
      </c>
      <c r="BX134" s="28">
        <v>5</v>
      </c>
      <c r="BY134" s="28">
        <v>5</v>
      </c>
      <c r="BZ134" s="28">
        <v>5</v>
      </c>
      <c r="CA134" s="149">
        <f>'3.Diagnóstico_Oportunidades'!N155*Criterios!BX134</f>
        <v>0</v>
      </c>
      <c r="CB134" s="149">
        <f>'3.Diagnóstico_Oportunidades'!N155*Criterios!BY134</f>
        <v>0</v>
      </c>
      <c r="CC134" s="149">
        <f>'3.Diagnóstico_Oportunidades'!N155*Criterios!BZ134</f>
        <v>0</v>
      </c>
      <c r="CF134" s="8" t="s">
        <v>156</v>
      </c>
      <c r="CG134" s="120">
        <f>('3.Diagnóstico_Oportunidades'!$M$22)/(BD135/100)</f>
        <v>0</v>
      </c>
      <c r="CH134" s="28">
        <f t="shared" si="28"/>
        <v>1</v>
      </c>
      <c r="CI134" s="27">
        <f t="shared" si="29"/>
        <v>0</v>
      </c>
      <c r="CJ134" s="28">
        <f t="shared" si="30"/>
        <v>0</v>
      </c>
      <c r="CK134" s="28">
        <f>('3.Diagnóstico_Oportunidades'!$M$22*10000/BQ135)</f>
        <v>0</v>
      </c>
      <c r="CL134" s="28">
        <f t="shared" si="31"/>
        <v>1</v>
      </c>
      <c r="CM134" s="27">
        <f t="shared" si="32"/>
        <v>0</v>
      </c>
      <c r="CN134" s="28">
        <f t="shared" si="33"/>
        <v>0</v>
      </c>
      <c r="CO134" s="28">
        <v>12</v>
      </c>
      <c r="CP134" s="28">
        <v>12</v>
      </c>
      <c r="CQ134" s="28">
        <v>12</v>
      </c>
      <c r="CR134" s="27">
        <f>'3.Diagnóstico_Oportunidades'!N155*Criterios!CO134</f>
        <v>0</v>
      </c>
      <c r="CS134" s="27">
        <f>'3.Diagnóstico_Oportunidades'!N155*Criterios!CP134</f>
        <v>0</v>
      </c>
      <c r="CT134" s="27">
        <f>'3.Diagnóstico_Oportunidades'!N155*Criterios!CQ134</f>
        <v>0</v>
      </c>
      <c r="CW134" s="22">
        <v>1</v>
      </c>
      <c r="CX134" s="22">
        <v>2</v>
      </c>
      <c r="CY134" s="27">
        <v>1</v>
      </c>
      <c r="CZ134" s="22">
        <v>1</v>
      </c>
      <c r="DA134" s="27">
        <v>1</v>
      </c>
      <c r="DB134" s="22">
        <v>1</v>
      </c>
      <c r="DC134" s="27">
        <v>1</v>
      </c>
      <c r="DD134" s="22">
        <v>1</v>
      </c>
      <c r="DE134" s="22">
        <v>2</v>
      </c>
      <c r="DF134" s="22">
        <v>1</v>
      </c>
      <c r="DG134" s="27">
        <v>2</v>
      </c>
      <c r="DH134" s="22">
        <v>2</v>
      </c>
      <c r="DI134" s="22">
        <v>1</v>
      </c>
      <c r="DJ134" s="28">
        <f>('3.Diagnóstico_Oportunidades'!$N155*CW134)</f>
        <v>0</v>
      </c>
      <c r="DK134" s="28">
        <f>('3.Diagnóstico_Oportunidades'!$N155*CX134)</f>
        <v>0</v>
      </c>
      <c r="DL134" s="28">
        <f>('3.Diagnóstico_Oportunidades'!$N155*CY134)</f>
        <v>0</v>
      </c>
      <c r="DM134" s="28">
        <f>('3.Diagnóstico_Oportunidades'!$N155*DA134)</f>
        <v>0</v>
      </c>
      <c r="DN134" s="28">
        <f>('3.Diagnóstico_Oportunidades'!$N155*DC134)</f>
        <v>0</v>
      </c>
      <c r="DO134" s="28">
        <f>('3.Diagnóstico_Oportunidades'!$N155*DE134)</f>
        <v>0</v>
      </c>
      <c r="DP134" s="28">
        <f>('3.Diagnóstico_Oportunidades'!$N155*DF134)</f>
        <v>0</v>
      </c>
      <c r="DQ134" s="28">
        <f>('3.Diagnóstico_Oportunidades'!$N155*DG134)</f>
        <v>0</v>
      </c>
      <c r="DR134" s="28">
        <f>('3.Diagnóstico_Oportunidades'!$N155*DI134)</f>
        <v>0</v>
      </c>
      <c r="DS134" s="28">
        <f>('3.Diagnóstico_Oportunidades'!$N155*1)</f>
        <v>0</v>
      </c>
      <c r="DT134" s="28">
        <f>('3.Diagnóstico_Oportunidades'!$N155*2)</f>
        <v>0</v>
      </c>
      <c r="DU134" s="28">
        <f>('3.Diagnóstico_Oportunidades'!$N155*3)</f>
        <v>0</v>
      </c>
      <c r="DV134" s="28">
        <f>('3.Diagnóstico_Oportunidades'!$N155*DW134)</f>
        <v>0</v>
      </c>
      <c r="DW134" s="28">
        <f>('3.Diagnóstico_Oportunidades'!$N155*DX134)</f>
        <v>0</v>
      </c>
      <c r="DX134" s="28">
        <f>('3.Diagnóstico_Oportunidades'!$N155*DZ134)</f>
        <v>0</v>
      </c>
      <c r="DY134" s="28">
        <f>('3.Diagnóstico_Oportunidades'!$N155*DB134)</f>
        <v>0</v>
      </c>
      <c r="DZ134" s="28">
        <f>('3.Diagnóstico_Oportunidades'!$N155*DD134)</f>
        <v>0</v>
      </c>
      <c r="EA134" s="28">
        <f>('3.Diagnóstico_Oportunidades'!$N155*DE134)</f>
        <v>0</v>
      </c>
      <c r="EB134" s="28">
        <f>('3.Diagnóstico_Oportunidades'!$N155*DF134)</f>
        <v>0</v>
      </c>
      <c r="EC134" s="28">
        <f>('3.Diagnóstico_Oportunidades'!$N155*DH134)</f>
        <v>0</v>
      </c>
      <c r="ED134" s="28">
        <f>('3.Diagnóstico_Oportunidades'!$N155*DI134)</f>
        <v>0</v>
      </c>
      <c r="EE134" s="28">
        <f>('3.Diagnóstico_Oportunidades'!$N155*1)</f>
        <v>0</v>
      </c>
      <c r="EF134" s="28">
        <f>('3.Diagnóstico_Oportunidades'!$N155*2)</f>
        <v>0</v>
      </c>
      <c r="EG134" s="28">
        <f>('3.Diagnóstico_Oportunidades'!$N155*3)</f>
        <v>0</v>
      </c>
    </row>
    <row r="135" spans="1:137">
      <c r="A135" s="8" t="s">
        <v>156</v>
      </c>
      <c r="B135" s="98">
        <v>2</v>
      </c>
      <c r="C135" s="99">
        <v>3</v>
      </c>
      <c r="D135" s="98">
        <v>2</v>
      </c>
      <c r="E135" s="98">
        <v>2</v>
      </c>
      <c r="F135" s="98">
        <v>2</v>
      </c>
      <c r="G135" s="8" t="s">
        <v>156</v>
      </c>
      <c r="H135" s="27">
        <v>2</v>
      </c>
      <c r="I135" s="27">
        <v>2</v>
      </c>
      <c r="J135" s="27">
        <v>3</v>
      </c>
      <c r="K135" s="27">
        <v>1</v>
      </c>
      <c r="L135">
        <v>3</v>
      </c>
      <c r="M135" s="8" t="s">
        <v>156</v>
      </c>
      <c r="N135" s="27">
        <f t="shared" si="34"/>
        <v>3</v>
      </c>
      <c r="O135" s="27" t="s">
        <v>1065</v>
      </c>
      <c r="P135" s="140">
        <v>1</v>
      </c>
      <c r="Q135" s="27" t="s">
        <v>1065</v>
      </c>
      <c r="R135" s="8" t="s">
        <v>156</v>
      </c>
      <c r="S135">
        <v>2</v>
      </c>
      <c r="T135">
        <v>2</v>
      </c>
      <c r="U135">
        <v>3</v>
      </c>
      <c r="V135">
        <v>2</v>
      </c>
      <c r="W135">
        <v>3</v>
      </c>
      <c r="X135">
        <v>2</v>
      </c>
      <c r="Y135">
        <v>3</v>
      </c>
      <c r="Z135">
        <v>3</v>
      </c>
      <c r="AA135">
        <v>3</v>
      </c>
      <c r="AB135">
        <v>3</v>
      </c>
      <c r="AC135">
        <v>2</v>
      </c>
      <c r="AD135">
        <v>3</v>
      </c>
      <c r="AE135" s="8" t="s">
        <v>156</v>
      </c>
      <c r="AF135">
        <v>1</v>
      </c>
      <c r="AG135" s="21">
        <v>1</v>
      </c>
      <c r="AH135">
        <v>3</v>
      </c>
      <c r="AI135">
        <v>2</v>
      </c>
      <c r="AJ135">
        <v>2</v>
      </c>
      <c r="AK135">
        <v>3</v>
      </c>
      <c r="AL135">
        <v>3</v>
      </c>
      <c r="AM135" s="27">
        <v>3</v>
      </c>
      <c r="AN135">
        <v>1</v>
      </c>
      <c r="AO135">
        <v>2</v>
      </c>
      <c r="AP135">
        <v>3</v>
      </c>
      <c r="AQ135">
        <v>2</v>
      </c>
      <c r="AR135">
        <v>3</v>
      </c>
      <c r="AS135" s="8" t="s">
        <v>156</v>
      </c>
      <c r="AT135" s="27" t="s">
        <v>1065</v>
      </c>
      <c r="AU135" s="27" t="s">
        <v>1065</v>
      </c>
      <c r="AV135" s="27" t="s">
        <v>1065</v>
      </c>
      <c r="AW135" s="27" t="s">
        <v>1065</v>
      </c>
      <c r="AX135" s="27" t="s">
        <v>1065</v>
      </c>
      <c r="AY135" s="27" t="s">
        <v>1065</v>
      </c>
      <c r="AZ135" s="27" t="s">
        <v>1065</v>
      </c>
      <c r="BA135" s="27" t="s">
        <v>1065</v>
      </c>
      <c r="BB135" s="27" t="s">
        <v>1065</v>
      </c>
      <c r="BC135" s="8" t="s">
        <v>156</v>
      </c>
      <c r="BD135" s="14">
        <v>62933</v>
      </c>
      <c r="BE135" s="14">
        <f>((SUM('3.Diagnóstico_Oportunidades'!$M$9:$N$11))*10000)/BD135</f>
        <v>0</v>
      </c>
      <c r="BF135" s="14"/>
      <c r="BQ135" s="28">
        <v>8335255.9000000004</v>
      </c>
      <c r="BR135" s="8">
        <f>(SUM('3.Diagnóstico_Oportunidades'!$M$21:$N$22)*10000)/BQ135</f>
        <v>0</v>
      </c>
      <c r="BS135" s="28">
        <f t="shared" si="35"/>
        <v>1</v>
      </c>
      <c r="BT135" s="27">
        <f t="shared" si="36"/>
        <v>0</v>
      </c>
      <c r="BU135" s="28">
        <f>IF('3.Diagnóstico_Oportunidades'!BR135=0, 0,SUM(BS135:BT135))</f>
        <v>0</v>
      </c>
      <c r="BW135" s="124" t="s">
        <v>1115</v>
      </c>
      <c r="BX135" s="28">
        <v>6</v>
      </c>
      <c r="BY135" s="28">
        <v>6</v>
      </c>
      <c r="BZ135" s="28">
        <v>6</v>
      </c>
      <c r="CA135" s="149">
        <f>'3.Diagnóstico_Oportunidades'!N156*Criterios!BX135</f>
        <v>0</v>
      </c>
      <c r="CB135" s="149">
        <f>'3.Diagnóstico_Oportunidades'!N156*Criterios!BY135</f>
        <v>0</v>
      </c>
      <c r="CC135" s="149">
        <f>'3.Diagnóstico_Oportunidades'!N156*Criterios!BZ135</f>
        <v>0</v>
      </c>
      <c r="CF135" s="8" t="s">
        <v>945</v>
      </c>
      <c r="CG135" s="120">
        <f>('3.Diagnóstico_Oportunidades'!$M$22)/(BD136/100)</f>
        <v>0</v>
      </c>
      <c r="CH135" s="28">
        <f t="shared" si="28"/>
        <v>1</v>
      </c>
      <c r="CI135" s="27">
        <f t="shared" si="29"/>
        <v>0</v>
      </c>
      <c r="CJ135" s="28">
        <f t="shared" si="30"/>
        <v>0</v>
      </c>
      <c r="CK135" s="28">
        <f>('3.Diagnóstico_Oportunidades'!$M$22*10000/BQ136)</f>
        <v>0</v>
      </c>
      <c r="CL135" s="28">
        <f t="shared" si="31"/>
        <v>1</v>
      </c>
      <c r="CM135" s="27">
        <f t="shared" si="32"/>
        <v>0</v>
      </c>
      <c r="CN135" s="28">
        <f t="shared" si="33"/>
        <v>0</v>
      </c>
      <c r="CO135" s="28">
        <v>12</v>
      </c>
      <c r="CP135" s="28">
        <v>12</v>
      </c>
      <c r="CQ135" s="28">
        <v>12</v>
      </c>
      <c r="CR135" s="27">
        <f>'3.Diagnóstico_Oportunidades'!N156*Criterios!CO135</f>
        <v>0</v>
      </c>
      <c r="CS135" s="27">
        <f>'3.Diagnóstico_Oportunidades'!N156*Criterios!CP135</f>
        <v>0</v>
      </c>
      <c r="CT135" s="27">
        <f>'3.Diagnóstico_Oportunidades'!N156*Criterios!CQ135</f>
        <v>0</v>
      </c>
      <c r="CW135" s="22">
        <v>1</v>
      </c>
      <c r="CX135" s="22">
        <v>2</v>
      </c>
      <c r="CY135" s="27">
        <v>1</v>
      </c>
      <c r="CZ135" s="22">
        <v>1</v>
      </c>
      <c r="DA135" s="27">
        <v>1</v>
      </c>
      <c r="DB135" s="22">
        <v>1</v>
      </c>
      <c r="DC135" s="27">
        <v>1</v>
      </c>
      <c r="DD135" s="22">
        <v>1</v>
      </c>
      <c r="DE135" s="22">
        <v>1</v>
      </c>
      <c r="DF135" s="22">
        <v>1</v>
      </c>
      <c r="DG135" s="27">
        <v>2</v>
      </c>
      <c r="DH135" s="22">
        <v>2</v>
      </c>
      <c r="DI135" s="22">
        <v>2</v>
      </c>
      <c r="DJ135" s="28">
        <f>('3.Diagnóstico_Oportunidades'!$N156*CW135)</f>
        <v>0</v>
      </c>
      <c r="DK135" s="28">
        <f>('3.Diagnóstico_Oportunidades'!$N156*CX135)</f>
        <v>0</v>
      </c>
      <c r="DL135" s="28">
        <f>('3.Diagnóstico_Oportunidades'!$N156*CY135)</f>
        <v>0</v>
      </c>
      <c r="DM135" s="28">
        <f>('3.Diagnóstico_Oportunidades'!$N156*DA135)</f>
        <v>0</v>
      </c>
      <c r="DN135" s="28">
        <f>('3.Diagnóstico_Oportunidades'!$N156*DC135)</f>
        <v>0</v>
      </c>
      <c r="DO135" s="28">
        <f>('3.Diagnóstico_Oportunidades'!$N156*DE135)</f>
        <v>0</v>
      </c>
      <c r="DP135" s="28">
        <f>('3.Diagnóstico_Oportunidades'!$N156*DF135)</f>
        <v>0</v>
      </c>
      <c r="DQ135" s="28">
        <f>('3.Diagnóstico_Oportunidades'!$N156*DG135)</f>
        <v>0</v>
      </c>
      <c r="DR135" s="28">
        <f>('3.Diagnóstico_Oportunidades'!$N156*DI135)</f>
        <v>0</v>
      </c>
      <c r="DS135" s="28">
        <f>('3.Diagnóstico_Oportunidades'!$N156*1)</f>
        <v>0</v>
      </c>
      <c r="DT135" s="28">
        <f>('3.Diagnóstico_Oportunidades'!$N156*2)</f>
        <v>0</v>
      </c>
      <c r="DU135" s="28">
        <f>('3.Diagnóstico_Oportunidades'!$N156*3)</f>
        <v>0</v>
      </c>
      <c r="DV135" s="28">
        <f>('3.Diagnóstico_Oportunidades'!$N156*DW135)</f>
        <v>0</v>
      </c>
      <c r="DW135" s="28">
        <f>('3.Diagnóstico_Oportunidades'!$N156*DX135)</f>
        <v>0</v>
      </c>
      <c r="DX135" s="28">
        <f>('3.Diagnóstico_Oportunidades'!$N156*DZ135)</f>
        <v>0</v>
      </c>
      <c r="DY135" s="28">
        <f>('3.Diagnóstico_Oportunidades'!$N156*DB135)</f>
        <v>0</v>
      </c>
      <c r="DZ135" s="28">
        <f>('3.Diagnóstico_Oportunidades'!$N156*DD135)</f>
        <v>0</v>
      </c>
      <c r="EA135" s="28">
        <f>('3.Diagnóstico_Oportunidades'!$N156*DE135)</f>
        <v>0</v>
      </c>
      <c r="EB135" s="28">
        <f>('3.Diagnóstico_Oportunidades'!$N156*DF135)</f>
        <v>0</v>
      </c>
      <c r="EC135" s="28">
        <f>('3.Diagnóstico_Oportunidades'!$N156*DH135)</f>
        <v>0</v>
      </c>
      <c r="ED135" s="28">
        <f>('3.Diagnóstico_Oportunidades'!$N156*DI135)</f>
        <v>0</v>
      </c>
      <c r="EE135" s="28">
        <f>('3.Diagnóstico_Oportunidades'!$N156*1)</f>
        <v>0</v>
      </c>
      <c r="EF135" s="28">
        <f>('3.Diagnóstico_Oportunidades'!$N156*2)</f>
        <v>0</v>
      </c>
      <c r="EG135" s="28">
        <f>('3.Diagnóstico_Oportunidades'!$N156*3)</f>
        <v>0</v>
      </c>
    </row>
    <row r="136" spans="1:137">
      <c r="A136" s="8" t="s">
        <v>945</v>
      </c>
      <c r="B136" s="98">
        <v>2</v>
      </c>
      <c r="C136" s="99">
        <v>3</v>
      </c>
      <c r="D136" s="98">
        <v>3</v>
      </c>
      <c r="E136" s="98">
        <v>2</v>
      </c>
      <c r="F136" s="98">
        <v>3</v>
      </c>
      <c r="G136" s="8" t="s">
        <v>945</v>
      </c>
      <c r="H136" s="27">
        <v>2</v>
      </c>
      <c r="I136" s="27">
        <v>3</v>
      </c>
      <c r="J136" s="27">
        <v>3</v>
      </c>
      <c r="K136" s="27">
        <v>2</v>
      </c>
      <c r="L136">
        <v>2</v>
      </c>
      <c r="M136" s="8" t="s">
        <v>945</v>
      </c>
      <c r="N136" s="27">
        <f t="shared" si="34"/>
        <v>2</v>
      </c>
      <c r="O136" s="27" t="s">
        <v>1065</v>
      </c>
      <c r="P136" s="140">
        <v>2</v>
      </c>
      <c r="Q136" s="27" t="s">
        <v>1065</v>
      </c>
      <c r="R136" s="8" t="s">
        <v>945</v>
      </c>
      <c r="S136">
        <v>2</v>
      </c>
      <c r="T136">
        <v>2</v>
      </c>
      <c r="U136">
        <v>2</v>
      </c>
      <c r="V136">
        <v>2</v>
      </c>
      <c r="W136">
        <v>3</v>
      </c>
      <c r="X136">
        <v>2</v>
      </c>
      <c r="Y136">
        <v>3</v>
      </c>
      <c r="Z136">
        <v>2</v>
      </c>
      <c r="AA136">
        <v>2</v>
      </c>
      <c r="AB136">
        <v>2</v>
      </c>
      <c r="AC136">
        <v>2</v>
      </c>
      <c r="AD136">
        <v>2</v>
      </c>
      <c r="AE136" s="8" t="s">
        <v>945</v>
      </c>
      <c r="AF136">
        <v>1</v>
      </c>
      <c r="AG136" s="21">
        <v>1</v>
      </c>
      <c r="AH136">
        <v>3</v>
      </c>
      <c r="AI136">
        <v>1</v>
      </c>
      <c r="AJ136">
        <v>1</v>
      </c>
      <c r="AK136">
        <v>2</v>
      </c>
      <c r="AL136">
        <v>2</v>
      </c>
      <c r="AM136" s="27">
        <v>2</v>
      </c>
      <c r="AN136">
        <v>2</v>
      </c>
      <c r="AO136" s="27" t="s">
        <v>1065</v>
      </c>
      <c r="AP136">
        <v>3</v>
      </c>
      <c r="AQ136">
        <v>2</v>
      </c>
      <c r="AR136">
        <v>3</v>
      </c>
      <c r="AS136" s="8" t="s">
        <v>945</v>
      </c>
      <c r="AT136" s="27" t="s">
        <v>1065</v>
      </c>
      <c r="AU136" s="27" t="s">
        <v>1065</v>
      </c>
      <c r="AV136" s="27" t="s">
        <v>1065</v>
      </c>
      <c r="AW136" s="27" t="s">
        <v>1065</v>
      </c>
      <c r="AX136" s="27" t="s">
        <v>1065</v>
      </c>
      <c r="AY136" s="27" t="s">
        <v>1065</v>
      </c>
      <c r="AZ136" s="27" t="s">
        <v>1065</v>
      </c>
      <c r="BA136" s="27" t="s">
        <v>1065</v>
      </c>
      <c r="BB136" s="27" t="s">
        <v>1065</v>
      </c>
      <c r="BC136" s="8" t="s">
        <v>945</v>
      </c>
      <c r="BD136" s="14">
        <v>3468</v>
      </c>
      <c r="BE136" s="14">
        <f>((SUM('3.Diagnóstico_Oportunidades'!$M$9:$N$11))*10000)/BD136</f>
        <v>0</v>
      </c>
      <c r="BF136" s="14"/>
      <c r="BQ136" s="28">
        <v>4724105.28</v>
      </c>
      <c r="BR136" s="8">
        <f>(SUM('3.Diagnóstico_Oportunidades'!$M$21:$N$22)*10000)/BQ136</f>
        <v>0</v>
      </c>
      <c r="BS136" s="28">
        <f t="shared" si="35"/>
        <v>1</v>
      </c>
      <c r="BT136" s="27">
        <f t="shared" si="36"/>
        <v>0</v>
      </c>
      <c r="BU136" s="28">
        <f>IF('3.Diagnóstico_Oportunidades'!BR136=0, 0,SUM(BS136:BT136))</f>
        <v>0</v>
      </c>
      <c r="BW136" s="125" t="s">
        <v>1142</v>
      </c>
      <c r="BX136" s="28">
        <v>8</v>
      </c>
      <c r="BY136" s="28">
        <v>8</v>
      </c>
      <c r="BZ136" s="28">
        <v>8</v>
      </c>
      <c r="CA136" s="149">
        <f>'3.Diagnóstico_Oportunidades'!N157*Criterios!BX136</f>
        <v>0</v>
      </c>
      <c r="CB136" s="149">
        <f>'3.Diagnóstico_Oportunidades'!N157*Criterios!BY136</f>
        <v>0</v>
      </c>
      <c r="CC136" s="149">
        <f>'3.Diagnóstico_Oportunidades'!N157*Criterios!BZ136</f>
        <v>0</v>
      </c>
      <c r="CF136" s="8" t="s">
        <v>157</v>
      </c>
      <c r="CG136" s="120">
        <f>('3.Diagnóstico_Oportunidades'!$M$22)/(BD137/100)</f>
        <v>0</v>
      </c>
      <c r="CH136" s="28">
        <f t="shared" si="28"/>
        <v>1</v>
      </c>
      <c r="CI136" s="27">
        <f t="shared" si="29"/>
        <v>0</v>
      </c>
      <c r="CJ136" s="28">
        <f t="shared" si="30"/>
        <v>0</v>
      </c>
      <c r="CK136" s="28">
        <f>('3.Diagnóstico_Oportunidades'!$M$22*10000/BQ137)</f>
        <v>0</v>
      </c>
      <c r="CL136" s="28">
        <f t="shared" si="31"/>
        <v>1</v>
      </c>
      <c r="CM136" s="27">
        <f t="shared" si="32"/>
        <v>0</v>
      </c>
      <c r="CN136" s="28">
        <f t="shared" si="33"/>
        <v>0</v>
      </c>
      <c r="CO136" s="28">
        <v>15</v>
      </c>
      <c r="CP136" s="28">
        <v>14</v>
      </c>
      <c r="CQ136" s="28">
        <v>15</v>
      </c>
      <c r="CR136" s="27">
        <f>'3.Diagnóstico_Oportunidades'!N157*Criterios!CO136</f>
        <v>0</v>
      </c>
      <c r="CS136" s="27">
        <f>'3.Diagnóstico_Oportunidades'!N157*Criterios!CP136</f>
        <v>0</v>
      </c>
      <c r="CT136" s="27">
        <f>'3.Diagnóstico_Oportunidades'!N157*Criterios!CQ136</f>
        <v>0</v>
      </c>
      <c r="CW136" s="22">
        <v>1</v>
      </c>
      <c r="CX136" s="22">
        <v>2</v>
      </c>
      <c r="CY136" s="27">
        <v>2</v>
      </c>
      <c r="CZ136" s="22">
        <v>1</v>
      </c>
      <c r="DA136" s="27">
        <v>1</v>
      </c>
      <c r="DB136" s="22">
        <v>1</v>
      </c>
      <c r="DC136" s="27">
        <v>1</v>
      </c>
      <c r="DD136" s="22">
        <v>1</v>
      </c>
      <c r="DE136" s="22">
        <v>1</v>
      </c>
      <c r="DF136" s="22">
        <v>1</v>
      </c>
      <c r="DG136" s="27">
        <v>3</v>
      </c>
      <c r="DH136" s="22">
        <v>3</v>
      </c>
      <c r="DI136" s="22">
        <v>3</v>
      </c>
      <c r="DJ136" s="28">
        <f>('3.Diagnóstico_Oportunidades'!$N157*CW136)</f>
        <v>0</v>
      </c>
      <c r="DK136" s="28">
        <f>('3.Diagnóstico_Oportunidades'!$N157*CX136)</f>
        <v>0</v>
      </c>
      <c r="DL136" s="28">
        <f>('3.Diagnóstico_Oportunidades'!$N157*CY136)</f>
        <v>0</v>
      </c>
      <c r="DM136" s="28">
        <f>('3.Diagnóstico_Oportunidades'!$N157*DA136)</f>
        <v>0</v>
      </c>
      <c r="DN136" s="28">
        <f>('3.Diagnóstico_Oportunidades'!$N157*DC136)</f>
        <v>0</v>
      </c>
      <c r="DO136" s="28">
        <f>('3.Diagnóstico_Oportunidades'!$N157*DE136)</f>
        <v>0</v>
      </c>
      <c r="DP136" s="28">
        <f>('3.Diagnóstico_Oportunidades'!$N157*DF136)</f>
        <v>0</v>
      </c>
      <c r="DQ136" s="28">
        <f>('3.Diagnóstico_Oportunidades'!$N157*DG136)</f>
        <v>0</v>
      </c>
      <c r="DR136" s="28">
        <f>('3.Diagnóstico_Oportunidades'!$N157*DI136)</f>
        <v>0</v>
      </c>
      <c r="DS136" s="28">
        <f>('3.Diagnóstico_Oportunidades'!$N157*1)</f>
        <v>0</v>
      </c>
      <c r="DT136" s="28">
        <f>('3.Diagnóstico_Oportunidades'!$N157*2)</f>
        <v>0</v>
      </c>
      <c r="DU136" s="28">
        <f>('3.Diagnóstico_Oportunidades'!$N157*3)</f>
        <v>0</v>
      </c>
      <c r="DV136" s="28">
        <f>('3.Diagnóstico_Oportunidades'!$N157*DW136)</f>
        <v>0</v>
      </c>
      <c r="DW136" s="28">
        <f>('3.Diagnóstico_Oportunidades'!$N157*DX136)</f>
        <v>0</v>
      </c>
      <c r="DX136" s="28">
        <f>('3.Diagnóstico_Oportunidades'!$N157*DZ136)</f>
        <v>0</v>
      </c>
      <c r="DY136" s="28">
        <f>('3.Diagnóstico_Oportunidades'!$N157*DB136)</f>
        <v>0</v>
      </c>
      <c r="DZ136" s="28">
        <f>('3.Diagnóstico_Oportunidades'!$N157*DD136)</f>
        <v>0</v>
      </c>
      <c r="EA136" s="28">
        <f>('3.Diagnóstico_Oportunidades'!$N157*DE136)</f>
        <v>0</v>
      </c>
      <c r="EB136" s="28">
        <f>('3.Diagnóstico_Oportunidades'!$N157*DF136)</f>
        <v>0</v>
      </c>
      <c r="EC136" s="28">
        <f>('3.Diagnóstico_Oportunidades'!$N157*DH136)</f>
        <v>0</v>
      </c>
      <c r="ED136" s="28">
        <f>('3.Diagnóstico_Oportunidades'!$N157*DI136)</f>
        <v>0</v>
      </c>
      <c r="EE136" s="28">
        <f>('3.Diagnóstico_Oportunidades'!$N157*1)</f>
        <v>0</v>
      </c>
      <c r="EF136" s="28">
        <f>('3.Diagnóstico_Oportunidades'!$N157*2)</f>
        <v>0</v>
      </c>
      <c r="EG136" s="28">
        <f>('3.Diagnóstico_Oportunidades'!$N157*3)</f>
        <v>0</v>
      </c>
    </row>
    <row r="137" spans="1:137">
      <c r="A137" s="8" t="s">
        <v>157</v>
      </c>
      <c r="B137" s="98">
        <v>1</v>
      </c>
      <c r="C137" s="99">
        <v>3</v>
      </c>
      <c r="D137" s="98">
        <v>2</v>
      </c>
      <c r="E137" s="98">
        <v>3</v>
      </c>
      <c r="F137" s="98">
        <v>2</v>
      </c>
      <c r="G137" s="8" t="s">
        <v>157</v>
      </c>
      <c r="H137" s="27">
        <v>1</v>
      </c>
      <c r="I137" s="27">
        <v>1</v>
      </c>
      <c r="J137" s="27">
        <v>1</v>
      </c>
      <c r="K137" s="27">
        <v>1</v>
      </c>
      <c r="L137">
        <v>1</v>
      </c>
      <c r="M137" s="8" t="s">
        <v>157</v>
      </c>
      <c r="N137" s="27">
        <f t="shared" si="34"/>
        <v>1</v>
      </c>
      <c r="O137" s="27" t="s">
        <v>1065</v>
      </c>
      <c r="P137" s="140">
        <v>1</v>
      </c>
      <c r="Q137" s="27" t="s">
        <v>1065</v>
      </c>
      <c r="R137" s="8" t="s">
        <v>157</v>
      </c>
      <c r="S137">
        <v>1</v>
      </c>
      <c r="T137">
        <v>1</v>
      </c>
      <c r="U137">
        <v>1</v>
      </c>
      <c r="V137">
        <v>1</v>
      </c>
      <c r="W137">
        <v>1</v>
      </c>
      <c r="X137">
        <v>1</v>
      </c>
      <c r="Y137">
        <v>1</v>
      </c>
      <c r="Z137">
        <v>1</v>
      </c>
      <c r="AA137">
        <v>1</v>
      </c>
      <c r="AB137">
        <v>1</v>
      </c>
      <c r="AC137">
        <v>1</v>
      </c>
      <c r="AD137">
        <v>1</v>
      </c>
      <c r="AE137" s="8" t="s">
        <v>157</v>
      </c>
      <c r="AF137">
        <v>1</v>
      </c>
      <c r="AG137" s="21">
        <v>2</v>
      </c>
      <c r="AH137">
        <v>2</v>
      </c>
      <c r="AI137">
        <v>2</v>
      </c>
      <c r="AJ137">
        <v>3</v>
      </c>
      <c r="AK137">
        <v>3</v>
      </c>
      <c r="AL137">
        <v>3</v>
      </c>
      <c r="AM137" s="27">
        <v>2</v>
      </c>
      <c r="AN137">
        <v>1</v>
      </c>
      <c r="AO137" s="27" t="s">
        <v>1065</v>
      </c>
      <c r="AP137">
        <v>3</v>
      </c>
      <c r="AQ137">
        <v>2</v>
      </c>
      <c r="AR137">
        <v>2</v>
      </c>
      <c r="AS137" s="8" t="s">
        <v>157</v>
      </c>
      <c r="AT137" s="27" t="s">
        <v>1065</v>
      </c>
      <c r="AU137" s="27" t="s">
        <v>1065</v>
      </c>
      <c r="AV137" s="27" t="s">
        <v>1065</v>
      </c>
      <c r="AW137" s="27" t="s">
        <v>1065</v>
      </c>
      <c r="AX137" s="27" t="s">
        <v>1065</v>
      </c>
      <c r="AY137" s="27" t="s">
        <v>1065</v>
      </c>
      <c r="AZ137" s="27" t="s">
        <v>1065</v>
      </c>
      <c r="BA137" s="27" t="s">
        <v>1065</v>
      </c>
      <c r="BB137" s="27" t="s">
        <v>1065</v>
      </c>
      <c r="BC137" s="8" t="s">
        <v>157</v>
      </c>
      <c r="BD137" s="14">
        <v>1877</v>
      </c>
      <c r="BE137" s="14">
        <f>((SUM('3.Diagnóstico_Oportunidades'!$M$9:$N$11))*10000)/BD137</f>
        <v>0</v>
      </c>
      <c r="BF137" s="14"/>
      <c r="BQ137" s="28">
        <v>436938.68</v>
      </c>
      <c r="BR137" s="8">
        <f>(SUM('3.Diagnóstico_Oportunidades'!$M$21:$N$22)*10000)/BQ137</f>
        <v>0</v>
      </c>
      <c r="BS137" s="28">
        <f t="shared" si="35"/>
        <v>1</v>
      </c>
      <c r="BT137" s="27">
        <f t="shared" si="36"/>
        <v>0</v>
      </c>
      <c r="BU137" s="28">
        <f>IF('3.Diagnóstico_Oportunidades'!BR137=0, 0,SUM(BS137:BT137))</f>
        <v>0</v>
      </c>
      <c r="BW137" s="124" t="s">
        <v>531</v>
      </c>
      <c r="BX137" s="28">
        <v>8</v>
      </c>
      <c r="BY137" s="28">
        <v>8</v>
      </c>
      <c r="BZ137" s="28">
        <v>8</v>
      </c>
      <c r="CA137" s="149">
        <f>'3.Diagnóstico_Oportunidades'!N158*Criterios!BX137</f>
        <v>0</v>
      </c>
      <c r="CB137" s="149">
        <f>'3.Diagnóstico_Oportunidades'!N158*Criterios!BY137</f>
        <v>0</v>
      </c>
      <c r="CC137" s="149">
        <f>'3.Diagnóstico_Oportunidades'!N158*Criterios!BZ137</f>
        <v>0</v>
      </c>
      <c r="CF137" s="8" t="s">
        <v>207</v>
      </c>
      <c r="CG137" s="120">
        <f>('3.Diagnóstico_Oportunidades'!$M$22)/(BD138/100)</f>
        <v>0</v>
      </c>
      <c r="CH137" s="28">
        <f t="shared" si="28"/>
        <v>1</v>
      </c>
      <c r="CI137" s="27">
        <f t="shared" si="29"/>
        <v>0</v>
      </c>
      <c r="CJ137" s="28">
        <f t="shared" si="30"/>
        <v>0</v>
      </c>
      <c r="CK137" s="28">
        <f>('3.Diagnóstico_Oportunidades'!$M$22*10000/BQ138)</f>
        <v>0</v>
      </c>
      <c r="CL137" s="28">
        <f t="shared" si="31"/>
        <v>1</v>
      </c>
      <c r="CM137" s="27">
        <f t="shared" si="32"/>
        <v>0</v>
      </c>
      <c r="CN137" s="28">
        <f t="shared" si="33"/>
        <v>0</v>
      </c>
      <c r="CO137" s="28">
        <v>15</v>
      </c>
      <c r="CP137" s="28">
        <v>14</v>
      </c>
      <c r="CQ137" s="28">
        <v>15</v>
      </c>
      <c r="CR137" s="27">
        <f>'3.Diagnóstico_Oportunidades'!N158*Criterios!CO137</f>
        <v>0</v>
      </c>
      <c r="CS137" s="27">
        <f>'3.Diagnóstico_Oportunidades'!N158*Criterios!CP137</f>
        <v>0</v>
      </c>
      <c r="CT137" s="27">
        <f>'3.Diagnóstico_Oportunidades'!N158*Criterios!CQ137</f>
        <v>0</v>
      </c>
      <c r="CW137" s="22">
        <v>1</v>
      </c>
      <c r="CX137" s="22">
        <v>2</v>
      </c>
      <c r="CY137" s="27">
        <v>2</v>
      </c>
      <c r="CZ137" s="22">
        <v>1</v>
      </c>
      <c r="DA137" s="27">
        <v>1</v>
      </c>
      <c r="DB137" s="22">
        <v>1</v>
      </c>
      <c r="DC137" s="27">
        <v>1</v>
      </c>
      <c r="DD137" s="22">
        <v>1</v>
      </c>
      <c r="DE137" s="22">
        <v>1</v>
      </c>
      <c r="DF137" s="22">
        <v>1</v>
      </c>
      <c r="DG137" s="27">
        <v>3</v>
      </c>
      <c r="DH137" s="22">
        <v>3</v>
      </c>
      <c r="DI137" s="22">
        <v>3</v>
      </c>
      <c r="DJ137" s="28">
        <f>('3.Diagnóstico_Oportunidades'!$N158*CW137)</f>
        <v>0</v>
      </c>
      <c r="DK137" s="28">
        <f>('3.Diagnóstico_Oportunidades'!$N158*CX137)</f>
        <v>0</v>
      </c>
      <c r="DL137" s="28">
        <f>('3.Diagnóstico_Oportunidades'!$N158*CY137)</f>
        <v>0</v>
      </c>
      <c r="DM137" s="28">
        <f>('3.Diagnóstico_Oportunidades'!$N158*DA137)</f>
        <v>0</v>
      </c>
      <c r="DN137" s="28">
        <f>('3.Diagnóstico_Oportunidades'!$N158*DC137)</f>
        <v>0</v>
      </c>
      <c r="DO137" s="28">
        <f>('3.Diagnóstico_Oportunidades'!$N158*DE137)</f>
        <v>0</v>
      </c>
      <c r="DP137" s="28">
        <f>('3.Diagnóstico_Oportunidades'!$N158*DF137)</f>
        <v>0</v>
      </c>
      <c r="DQ137" s="28">
        <f>('3.Diagnóstico_Oportunidades'!$N158*DG137)</f>
        <v>0</v>
      </c>
      <c r="DR137" s="28">
        <f>('3.Diagnóstico_Oportunidades'!$N158*DI137)</f>
        <v>0</v>
      </c>
      <c r="DS137" s="28">
        <f>('3.Diagnóstico_Oportunidades'!$N158*1)</f>
        <v>0</v>
      </c>
      <c r="DT137" s="28">
        <f>('3.Diagnóstico_Oportunidades'!$N158*2)</f>
        <v>0</v>
      </c>
      <c r="DU137" s="28">
        <f>('3.Diagnóstico_Oportunidades'!$N158*3)</f>
        <v>0</v>
      </c>
      <c r="DV137" s="28">
        <f>('3.Diagnóstico_Oportunidades'!$N158*DW137)</f>
        <v>0</v>
      </c>
      <c r="DW137" s="28">
        <f>('3.Diagnóstico_Oportunidades'!$N158*DX137)</f>
        <v>0</v>
      </c>
      <c r="DX137" s="28">
        <f>('3.Diagnóstico_Oportunidades'!$N158*DZ137)</f>
        <v>0</v>
      </c>
      <c r="DY137" s="28">
        <f>('3.Diagnóstico_Oportunidades'!$N158*DB137)</f>
        <v>0</v>
      </c>
      <c r="DZ137" s="28">
        <f>('3.Diagnóstico_Oportunidades'!$N158*DD137)</f>
        <v>0</v>
      </c>
      <c r="EA137" s="28">
        <f>('3.Diagnóstico_Oportunidades'!$N158*DE137)</f>
        <v>0</v>
      </c>
      <c r="EB137" s="28">
        <f>('3.Diagnóstico_Oportunidades'!$N158*DF137)</f>
        <v>0</v>
      </c>
      <c r="EC137" s="28">
        <f>('3.Diagnóstico_Oportunidades'!$N158*DH137)</f>
        <v>0</v>
      </c>
      <c r="ED137" s="28">
        <f>('3.Diagnóstico_Oportunidades'!$N158*DI137)</f>
        <v>0</v>
      </c>
      <c r="EE137" s="28">
        <f>('3.Diagnóstico_Oportunidades'!$N158*1)</f>
        <v>0</v>
      </c>
      <c r="EF137" s="28">
        <f>('3.Diagnóstico_Oportunidades'!$N158*2)</f>
        <v>0</v>
      </c>
      <c r="EG137" s="28">
        <f>('3.Diagnóstico_Oportunidades'!$N158*3)</f>
        <v>0</v>
      </c>
    </row>
    <row r="138" spans="1:137">
      <c r="A138" s="8" t="s">
        <v>207</v>
      </c>
      <c r="B138" s="98">
        <v>1</v>
      </c>
      <c r="C138" s="99">
        <v>3</v>
      </c>
      <c r="D138" s="98">
        <v>2</v>
      </c>
      <c r="E138" s="98">
        <v>2</v>
      </c>
      <c r="F138" s="98">
        <v>2</v>
      </c>
      <c r="G138" s="8" t="s">
        <v>207</v>
      </c>
      <c r="H138" s="27">
        <v>1</v>
      </c>
      <c r="I138" s="27">
        <v>3</v>
      </c>
      <c r="J138" s="27">
        <v>3</v>
      </c>
      <c r="K138" s="27">
        <v>1</v>
      </c>
      <c r="L138">
        <v>2</v>
      </c>
      <c r="M138" s="8" t="s">
        <v>207</v>
      </c>
      <c r="N138" s="27">
        <f t="shared" si="34"/>
        <v>2</v>
      </c>
      <c r="O138" s="27" t="s">
        <v>1065</v>
      </c>
      <c r="P138" s="140">
        <v>1</v>
      </c>
      <c r="Q138" s="27" t="s">
        <v>1065</v>
      </c>
      <c r="R138" s="8" t="s">
        <v>207</v>
      </c>
      <c r="S138">
        <v>2</v>
      </c>
      <c r="T138">
        <v>1</v>
      </c>
      <c r="U138">
        <v>2</v>
      </c>
      <c r="V138">
        <v>1</v>
      </c>
      <c r="W138">
        <v>2</v>
      </c>
      <c r="X138">
        <v>2</v>
      </c>
      <c r="Y138">
        <v>2</v>
      </c>
      <c r="Z138">
        <v>2</v>
      </c>
      <c r="AA138">
        <v>2</v>
      </c>
      <c r="AB138">
        <v>2</v>
      </c>
      <c r="AC138">
        <v>1</v>
      </c>
      <c r="AD138">
        <v>2</v>
      </c>
      <c r="AE138" s="8" t="s">
        <v>207</v>
      </c>
      <c r="AF138">
        <v>3</v>
      </c>
      <c r="AG138" s="21">
        <v>1</v>
      </c>
      <c r="AH138">
        <v>1</v>
      </c>
      <c r="AI138">
        <v>1</v>
      </c>
      <c r="AJ138">
        <v>1</v>
      </c>
      <c r="AK138">
        <v>2</v>
      </c>
      <c r="AL138">
        <v>1</v>
      </c>
      <c r="AM138" s="27">
        <v>1</v>
      </c>
      <c r="AN138">
        <v>1</v>
      </c>
      <c r="AO138" s="27" t="s">
        <v>1065</v>
      </c>
      <c r="AP138">
        <v>1</v>
      </c>
      <c r="AQ138">
        <v>1</v>
      </c>
      <c r="AR138">
        <v>2</v>
      </c>
      <c r="AS138" s="8" t="s">
        <v>207</v>
      </c>
      <c r="AT138" s="27" t="s">
        <v>1065</v>
      </c>
      <c r="AU138" s="27" t="s">
        <v>1065</v>
      </c>
      <c r="AV138" s="27" t="s">
        <v>1065</v>
      </c>
      <c r="AW138" s="27" t="s">
        <v>1065</v>
      </c>
      <c r="AX138" s="27" t="s">
        <v>1065</v>
      </c>
      <c r="AY138" s="27" t="s">
        <v>1065</v>
      </c>
      <c r="AZ138" s="27" t="s">
        <v>1065</v>
      </c>
      <c r="BA138" s="27" t="s">
        <v>1065</v>
      </c>
      <c r="BB138" s="27" t="s">
        <v>1065</v>
      </c>
      <c r="BC138" s="8" t="s">
        <v>207</v>
      </c>
      <c r="BD138" s="14">
        <v>529</v>
      </c>
      <c r="BE138" s="14">
        <f>((SUM('3.Diagnóstico_Oportunidades'!$M$9:$N$11))*10000)/BD138</f>
        <v>0</v>
      </c>
      <c r="BF138" s="14"/>
      <c r="BQ138" s="28">
        <v>1278129.58</v>
      </c>
      <c r="BR138" s="8">
        <f>(SUM('3.Diagnóstico_Oportunidades'!$M$21:$N$22)*10000)/BQ138</f>
        <v>0</v>
      </c>
      <c r="BS138" s="28">
        <f t="shared" si="35"/>
        <v>1</v>
      </c>
      <c r="BT138" s="27">
        <f t="shared" si="36"/>
        <v>0</v>
      </c>
      <c r="BU138" s="28">
        <f>IF('3.Diagnóstico_Oportunidades'!BR138=0, 0,SUM(BS138:BT138))</f>
        <v>0</v>
      </c>
      <c r="BW138" s="124" t="s">
        <v>1198</v>
      </c>
      <c r="BX138" s="28">
        <v>6</v>
      </c>
      <c r="BY138" s="28">
        <v>6</v>
      </c>
      <c r="BZ138" s="28">
        <v>6</v>
      </c>
      <c r="CA138" s="149">
        <f>'3.Diagnóstico_Oportunidades'!N159*Criterios!BX138</f>
        <v>0</v>
      </c>
      <c r="CB138" s="149">
        <f>'3.Diagnóstico_Oportunidades'!N159*Criterios!BY138</f>
        <v>0</v>
      </c>
      <c r="CC138" s="149">
        <f>'3.Diagnóstico_Oportunidades'!N159*Criterios!BZ138</f>
        <v>0</v>
      </c>
      <c r="CF138" s="8" t="s">
        <v>57</v>
      </c>
      <c r="CG138" s="120">
        <f>('3.Diagnóstico_Oportunidades'!$M$22)/(BD139/100)</f>
        <v>0</v>
      </c>
      <c r="CH138" s="28">
        <f t="shared" si="28"/>
        <v>1</v>
      </c>
      <c r="CI138" s="27">
        <f t="shared" si="29"/>
        <v>0</v>
      </c>
      <c r="CJ138" s="28">
        <f t="shared" si="30"/>
        <v>0</v>
      </c>
      <c r="CK138" s="28">
        <f>('3.Diagnóstico_Oportunidades'!$M$22*10000/BQ139)</f>
        <v>0</v>
      </c>
      <c r="CL138" s="28">
        <f t="shared" si="31"/>
        <v>1</v>
      </c>
      <c r="CM138" s="27">
        <f t="shared" si="32"/>
        <v>0</v>
      </c>
      <c r="CN138" s="28">
        <f t="shared" si="33"/>
        <v>0</v>
      </c>
      <c r="CO138" s="28">
        <v>14.5</v>
      </c>
      <c r="CP138" s="28">
        <v>16.5</v>
      </c>
      <c r="CQ138" s="28">
        <v>14.5</v>
      </c>
      <c r="CR138" s="27">
        <f>'3.Diagnóstico_Oportunidades'!N159*Criterios!CO138</f>
        <v>0</v>
      </c>
      <c r="CS138" s="27">
        <f>'3.Diagnóstico_Oportunidades'!N159*Criterios!CP138</f>
        <v>0</v>
      </c>
      <c r="CT138" s="27">
        <f>'3.Diagnóstico_Oportunidades'!N159*Criterios!CQ138</f>
        <v>0</v>
      </c>
      <c r="CW138" s="31">
        <v>1</v>
      </c>
      <c r="CX138" s="31">
        <v>1.5</v>
      </c>
      <c r="CY138" s="31">
        <v>1.5</v>
      </c>
      <c r="CZ138" s="31">
        <v>1.5</v>
      </c>
      <c r="DA138" s="31">
        <v>1.5</v>
      </c>
      <c r="DB138" s="31">
        <v>2.5</v>
      </c>
      <c r="DC138" s="31">
        <v>2</v>
      </c>
      <c r="DD138" s="31">
        <v>3</v>
      </c>
      <c r="DE138" s="31">
        <v>2</v>
      </c>
      <c r="DF138" s="31">
        <v>1</v>
      </c>
      <c r="DG138" s="31">
        <v>1</v>
      </c>
      <c r="DH138" s="31">
        <v>1</v>
      </c>
      <c r="DI138" s="31">
        <v>3</v>
      </c>
      <c r="DJ138" s="28">
        <f>('3.Diagnóstico_Oportunidades'!$N159*CW138)</f>
        <v>0</v>
      </c>
      <c r="DK138" s="28">
        <f>('3.Diagnóstico_Oportunidades'!$N159*CX138)</f>
        <v>0</v>
      </c>
      <c r="DL138" s="28">
        <f>('3.Diagnóstico_Oportunidades'!$N159*CY138)</f>
        <v>0</v>
      </c>
      <c r="DM138" s="28">
        <f>('3.Diagnóstico_Oportunidades'!$N159*DA138)</f>
        <v>0</v>
      </c>
      <c r="DN138" s="28">
        <f>('3.Diagnóstico_Oportunidades'!$N159*DC138)</f>
        <v>0</v>
      </c>
      <c r="DO138" s="28">
        <f>('3.Diagnóstico_Oportunidades'!$N159*DE138)</f>
        <v>0</v>
      </c>
      <c r="DP138" s="28">
        <f>('3.Diagnóstico_Oportunidades'!$N159*DF138)</f>
        <v>0</v>
      </c>
      <c r="DQ138" s="28">
        <f>('3.Diagnóstico_Oportunidades'!$N159*DG138)</f>
        <v>0</v>
      </c>
      <c r="DR138" s="28">
        <f>('3.Diagnóstico_Oportunidades'!$N159*DI138)</f>
        <v>0</v>
      </c>
      <c r="DS138" s="28">
        <f>('3.Diagnóstico_Oportunidades'!$N159*1)</f>
        <v>0</v>
      </c>
      <c r="DT138" s="28">
        <f>('3.Diagnóstico_Oportunidades'!$N159*2)</f>
        <v>0</v>
      </c>
      <c r="DU138" s="28">
        <f>('3.Diagnóstico_Oportunidades'!$N159*3)</f>
        <v>0</v>
      </c>
      <c r="DV138" s="28">
        <f>('3.Diagnóstico_Oportunidades'!$N159*DW138)</f>
        <v>0</v>
      </c>
      <c r="DW138" s="28">
        <f>('3.Diagnóstico_Oportunidades'!$N159*DX138)</f>
        <v>0</v>
      </c>
      <c r="DX138" s="28">
        <f>('3.Diagnóstico_Oportunidades'!$N159*DZ138)</f>
        <v>0</v>
      </c>
      <c r="DY138" s="28">
        <f>('3.Diagnóstico_Oportunidades'!$N159*DB138)</f>
        <v>0</v>
      </c>
      <c r="DZ138" s="28">
        <f>('3.Diagnóstico_Oportunidades'!$N159*DD138)</f>
        <v>0</v>
      </c>
      <c r="EA138" s="28">
        <f>('3.Diagnóstico_Oportunidades'!$N159*DE138)</f>
        <v>0</v>
      </c>
      <c r="EB138" s="28">
        <f>('3.Diagnóstico_Oportunidades'!$N159*DF138)</f>
        <v>0</v>
      </c>
      <c r="EC138" s="28">
        <f>('3.Diagnóstico_Oportunidades'!$N159*DH138)</f>
        <v>0</v>
      </c>
      <c r="ED138" s="28">
        <f>('3.Diagnóstico_Oportunidades'!$N159*DI138)</f>
        <v>0</v>
      </c>
      <c r="EE138" s="28">
        <f>('3.Diagnóstico_Oportunidades'!$N159*1)</f>
        <v>0</v>
      </c>
      <c r="EF138" s="28">
        <f>('3.Diagnóstico_Oportunidades'!$N159*2)</f>
        <v>0</v>
      </c>
      <c r="EG138" s="28">
        <f>('3.Diagnóstico_Oportunidades'!$N159*3)</f>
        <v>0</v>
      </c>
    </row>
    <row r="139" spans="1:137">
      <c r="A139" s="8" t="s">
        <v>57</v>
      </c>
      <c r="B139" s="98">
        <v>2</v>
      </c>
      <c r="C139" s="99">
        <v>3</v>
      </c>
      <c r="D139" s="98">
        <v>2</v>
      </c>
      <c r="E139" s="98">
        <v>3</v>
      </c>
      <c r="F139" s="98">
        <v>2</v>
      </c>
      <c r="G139" s="8" t="s">
        <v>57</v>
      </c>
      <c r="H139" s="27">
        <v>1</v>
      </c>
      <c r="I139" s="27">
        <v>2</v>
      </c>
      <c r="J139" s="27">
        <v>2</v>
      </c>
      <c r="K139" s="27">
        <v>1</v>
      </c>
      <c r="L139">
        <v>1</v>
      </c>
      <c r="M139" s="8" t="s">
        <v>57</v>
      </c>
      <c r="N139" s="27">
        <f t="shared" si="34"/>
        <v>1</v>
      </c>
      <c r="O139" s="27" t="s">
        <v>1065</v>
      </c>
      <c r="P139" s="140">
        <v>1</v>
      </c>
      <c r="Q139" s="27" t="s">
        <v>1065</v>
      </c>
      <c r="R139" s="8" t="s">
        <v>57</v>
      </c>
      <c r="S139">
        <v>1</v>
      </c>
      <c r="T139">
        <v>1</v>
      </c>
      <c r="U139">
        <v>1</v>
      </c>
      <c r="V139">
        <v>1</v>
      </c>
      <c r="W139">
        <v>1</v>
      </c>
      <c r="X139">
        <v>1</v>
      </c>
      <c r="Y139">
        <v>1</v>
      </c>
      <c r="Z139">
        <v>1</v>
      </c>
      <c r="AA139">
        <v>1</v>
      </c>
      <c r="AB139">
        <v>1</v>
      </c>
      <c r="AC139">
        <v>1</v>
      </c>
      <c r="AD139">
        <v>1</v>
      </c>
      <c r="AE139" s="8" t="s">
        <v>57</v>
      </c>
      <c r="AF139">
        <v>1</v>
      </c>
      <c r="AG139" s="21">
        <v>2</v>
      </c>
      <c r="AH139">
        <v>2</v>
      </c>
      <c r="AI139">
        <v>2</v>
      </c>
      <c r="AJ139">
        <v>3</v>
      </c>
      <c r="AK139">
        <v>3</v>
      </c>
      <c r="AL139">
        <v>3</v>
      </c>
      <c r="AM139" s="27">
        <v>2</v>
      </c>
      <c r="AN139">
        <v>2</v>
      </c>
      <c r="AO139">
        <v>2</v>
      </c>
      <c r="AP139">
        <v>3</v>
      </c>
      <c r="AQ139">
        <v>2</v>
      </c>
      <c r="AR139">
        <v>2</v>
      </c>
      <c r="AS139" s="8" t="s">
        <v>57</v>
      </c>
      <c r="AT139" s="27" t="s">
        <v>1065</v>
      </c>
      <c r="AU139" s="27" t="s">
        <v>1065</v>
      </c>
      <c r="AV139" s="27" t="s">
        <v>1065</v>
      </c>
      <c r="AW139" s="27" t="s">
        <v>1065</v>
      </c>
      <c r="AX139" s="27" t="s">
        <v>1065</v>
      </c>
      <c r="AY139" s="27" t="s">
        <v>1065</v>
      </c>
      <c r="AZ139" s="27" t="s">
        <v>1065</v>
      </c>
      <c r="BA139" s="27" t="s">
        <v>1065</v>
      </c>
      <c r="BB139" s="27" t="s">
        <v>1065</v>
      </c>
      <c r="BC139" s="8" t="s">
        <v>57</v>
      </c>
      <c r="BD139" s="14">
        <v>754</v>
      </c>
      <c r="BE139" s="14">
        <f>((SUM('3.Diagnóstico_Oportunidades'!$M$9:$N$11))*10000)/BD139</f>
        <v>0</v>
      </c>
      <c r="BF139" s="14"/>
      <c r="BQ139" s="28">
        <v>691016.28</v>
      </c>
      <c r="BR139" s="8">
        <f>(SUM('3.Diagnóstico_Oportunidades'!$M$21:$N$22)*10000)/BQ139</f>
        <v>0</v>
      </c>
      <c r="BS139" s="28">
        <f t="shared" si="35"/>
        <v>1</v>
      </c>
      <c r="BT139" s="27">
        <f t="shared" si="36"/>
        <v>0</v>
      </c>
      <c r="BU139" s="28">
        <f>IF('3.Diagnóstico_Oportunidades'!BR139=0, 0,SUM(BS139:BT139))</f>
        <v>0</v>
      </c>
      <c r="BW139" s="124" t="s">
        <v>283</v>
      </c>
      <c r="BX139" s="28">
        <v>5</v>
      </c>
      <c r="BY139" s="28">
        <v>5</v>
      </c>
      <c r="BZ139" s="28">
        <v>5</v>
      </c>
      <c r="CA139" s="149">
        <f>'3.Diagnóstico_Oportunidades'!N160*Criterios!BX139</f>
        <v>0</v>
      </c>
      <c r="CB139" s="149">
        <f>'3.Diagnóstico_Oportunidades'!N160*Criterios!BY139</f>
        <v>0</v>
      </c>
      <c r="CC139" s="149">
        <f>'3.Diagnóstico_Oportunidades'!N160*Criterios!BZ139</f>
        <v>0</v>
      </c>
      <c r="CF139" s="8" t="s">
        <v>158</v>
      </c>
      <c r="CG139" s="120">
        <f>('3.Diagnóstico_Oportunidades'!$M$22)/(BD140/100)</f>
        <v>0</v>
      </c>
      <c r="CH139" s="28">
        <f t="shared" si="28"/>
        <v>1</v>
      </c>
      <c r="CI139" s="27">
        <f t="shared" si="29"/>
        <v>0</v>
      </c>
      <c r="CJ139" s="28">
        <f t="shared" si="30"/>
        <v>0</v>
      </c>
      <c r="CK139" s="28">
        <f>('3.Diagnóstico_Oportunidades'!$M$22*10000/BQ140)</f>
        <v>0</v>
      </c>
      <c r="CL139" s="28">
        <f t="shared" si="31"/>
        <v>1</v>
      </c>
      <c r="CM139" s="27">
        <f t="shared" si="32"/>
        <v>0</v>
      </c>
      <c r="CN139" s="28">
        <f t="shared" si="33"/>
        <v>0</v>
      </c>
      <c r="CO139" s="28">
        <v>15</v>
      </c>
      <c r="CP139" s="28">
        <v>17</v>
      </c>
      <c r="CQ139" s="28">
        <v>15</v>
      </c>
      <c r="CR139" s="27">
        <f>'3.Diagnóstico_Oportunidades'!N160*Criterios!CO139</f>
        <v>0</v>
      </c>
      <c r="CS139" s="27">
        <f>'3.Diagnóstico_Oportunidades'!N160*Criterios!CP139</f>
        <v>0</v>
      </c>
      <c r="CT139" s="27">
        <f>'3.Diagnóstico_Oportunidades'!N160*Criterios!CQ139</f>
        <v>0</v>
      </c>
      <c r="CW139" s="22">
        <v>1</v>
      </c>
      <c r="CX139" s="24">
        <v>1</v>
      </c>
      <c r="CY139" s="27">
        <v>2</v>
      </c>
      <c r="CZ139" s="22">
        <v>2</v>
      </c>
      <c r="DA139" s="27">
        <v>2</v>
      </c>
      <c r="DB139" s="22">
        <v>3</v>
      </c>
      <c r="DC139" s="27">
        <v>2</v>
      </c>
      <c r="DD139" s="22">
        <v>3</v>
      </c>
      <c r="DE139" s="22">
        <v>2</v>
      </c>
      <c r="DF139" s="22">
        <v>1</v>
      </c>
      <c r="DG139" s="27">
        <v>1</v>
      </c>
      <c r="DH139" s="22">
        <v>1</v>
      </c>
      <c r="DI139" s="22">
        <v>3</v>
      </c>
      <c r="DJ139" s="28">
        <f>('3.Diagnóstico_Oportunidades'!$N160*CW139)</f>
        <v>0</v>
      </c>
      <c r="DK139" s="28">
        <f>('3.Diagnóstico_Oportunidades'!$N160*CX139)</f>
        <v>0</v>
      </c>
      <c r="DL139" s="28">
        <f>('3.Diagnóstico_Oportunidades'!$N160*CY139)</f>
        <v>0</v>
      </c>
      <c r="DM139" s="28">
        <f>('3.Diagnóstico_Oportunidades'!$N160*DA139)</f>
        <v>0</v>
      </c>
      <c r="DN139" s="28">
        <f>('3.Diagnóstico_Oportunidades'!$N160*DC139)</f>
        <v>0</v>
      </c>
      <c r="DO139" s="28">
        <f>('3.Diagnóstico_Oportunidades'!$N160*DE139)</f>
        <v>0</v>
      </c>
      <c r="DP139" s="28">
        <f>('3.Diagnóstico_Oportunidades'!$N160*DF139)</f>
        <v>0</v>
      </c>
      <c r="DQ139" s="28">
        <f>('3.Diagnóstico_Oportunidades'!$N160*DG139)</f>
        <v>0</v>
      </c>
      <c r="DR139" s="28">
        <f>('3.Diagnóstico_Oportunidades'!$N160*DI139)</f>
        <v>0</v>
      </c>
      <c r="DS139" s="28">
        <f>('3.Diagnóstico_Oportunidades'!$N160*1)</f>
        <v>0</v>
      </c>
      <c r="DT139" s="28">
        <f>('3.Diagnóstico_Oportunidades'!$N160*2)</f>
        <v>0</v>
      </c>
      <c r="DU139" s="28">
        <f>('3.Diagnóstico_Oportunidades'!$N160*3)</f>
        <v>0</v>
      </c>
      <c r="DV139" s="28">
        <f>('3.Diagnóstico_Oportunidades'!$N160*DW139)</f>
        <v>0</v>
      </c>
      <c r="DW139" s="28">
        <f>('3.Diagnóstico_Oportunidades'!$N160*DX139)</f>
        <v>0</v>
      </c>
      <c r="DX139" s="28">
        <f>('3.Diagnóstico_Oportunidades'!$N160*DZ139)</f>
        <v>0</v>
      </c>
      <c r="DY139" s="28">
        <f>('3.Diagnóstico_Oportunidades'!$N160*DB139)</f>
        <v>0</v>
      </c>
      <c r="DZ139" s="28">
        <f>('3.Diagnóstico_Oportunidades'!$N160*DD139)</f>
        <v>0</v>
      </c>
      <c r="EA139" s="28">
        <f>('3.Diagnóstico_Oportunidades'!$N160*DE139)</f>
        <v>0</v>
      </c>
      <c r="EB139" s="28">
        <f>('3.Diagnóstico_Oportunidades'!$N160*DF139)</f>
        <v>0</v>
      </c>
      <c r="EC139" s="28">
        <f>('3.Diagnóstico_Oportunidades'!$N160*DH139)</f>
        <v>0</v>
      </c>
      <c r="ED139" s="28">
        <f>('3.Diagnóstico_Oportunidades'!$N160*DI139)</f>
        <v>0</v>
      </c>
      <c r="EE139" s="28">
        <f>('3.Diagnóstico_Oportunidades'!$N160*1)</f>
        <v>0</v>
      </c>
      <c r="EF139" s="28">
        <f>('3.Diagnóstico_Oportunidades'!$N160*2)</f>
        <v>0</v>
      </c>
      <c r="EG139" s="28">
        <f>('3.Diagnóstico_Oportunidades'!$N160*3)</f>
        <v>0</v>
      </c>
    </row>
    <row r="140" spans="1:137">
      <c r="A140" s="8" t="s">
        <v>158</v>
      </c>
      <c r="B140" s="98">
        <v>2</v>
      </c>
      <c r="C140" s="99">
        <v>3</v>
      </c>
      <c r="D140" s="98">
        <v>3</v>
      </c>
      <c r="E140" s="98">
        <v>3</v>
      </c>
      <c r="F140" s="98">
        <v>3</v>
      </c>
      <c r="G140" s="8" t="s">
        <v>158</v>
      </c>
      <c r="H140" s="27">
        <v>1</v>
      </c>
      <c r="I140" s="27">
        <v>1</v>
      </c>
      <c r="J140" s="27">
        <v>1</v>
      </c>
      <c r="K140" s="27">
        <v>1</v>
      </c>
      <c r="L140">
        <v>1</v>
      </c>
      <c r="M140" s="8" t="s">
        <v>158</v>
      </c>
      <c r="N140" s="27">
        <f t="shared" si="34"/>
        <v>1</v>
      </c>
      <c r="O140" s="27" t="s">
        <v>1065</v>
      </c>
      <c r="P140" s="140">
        <v>1</v>
      </c>
      <c r="Q140" s="27" t="s">
        <v>1065</v>
      </c>
      <c r="R140" s="8" t="s">
        <v>158</v>
      </c>
      <c r="S140">
        <v>1</v>
      </c>
      <c r="T140">
        <v>1</v>
      </c>
      <c r="U140">
        <v>1</v>
      </c>
      <c r="V140">
        <v>1</v>
      </c>
      <c r="W140">
        <v>1</v>
      </c>
      <c r="X140">
        <v>1</v>
      </c>
      <c r="Y140">
        <v>1</v>
      </c>
      <c r="Z140">
        <v>1</v>
      </c>
      <c r="AA140">
        <v>1</v>
      </c>
      <c r="AB140">
        <v>1</v>
      </c>
      <c r="AC140">
        <v>1</v>
      </c>
      <c r="AD140">
        <v>1</v>
      </c>
      <c r="AE140" s="8" t="s">
        <v>158</v>
      </c>
      <c r="AF140">
        <v>1</v>
      </c>
      <c r="AG140" s="21">
        <v>2</v>
      </c>
      <c r="AH140">
        <v>3</v>
      </c>
      <c r="AI140">
        <v>3</v>
      </c>
      <c r="AJ140">
        <v>1</v>
      </c>
      <c r="AK140">
        <v>3</v>
      </c>
      <c r="AL140">
        <v>3</v>
      </c>
      <c r="AM140" s="27">
        <v>3</v>
      </c>
      <c r="AN140">
        <v>2</v>
      </c>
      <c r="AO140" s="27" t="s">
        <v>1065</v>
      </c>
      <c r="AP140">
        <v>3</v>
      </c>
      <c r="AQ140">
        <v>2</v>
      </c>
      <c r="AR140">
        <v>2</v>
      </c>
      <c r="AS140" s="8" t="s">
        <v>158</v>
      </c>
      <c r="AT140" s="27" t="s">
        <v>1065</v>
      </c>
      <c r="AU140" s="27" t="s">
        <v>1065</v>
      </c>
      <c r="AV140" s="27" t="s">
        <v>1065</v>
      </c>
      <c r="AW140" s="27" t="s">
        <v>1065</v>
      </c>
      <c r="AX140" s="27" t="s">
        <v>1065</v>
      </c>
      <c r="AY140" s="27" t="s">
        <v>1065</v>
      </c>
      <c r="AZ140" s="27" t="s">
        <v>1065</v>
      </c>
      <c r="BA140" s="27" t="s">
        <v>1065</v>
      </c>
      <c r="BB140" s="27" t="s">
        <v>1065</v>
      </c>
      <c r="BC140" s="8" t="s">
        <v>158</v>
      </c>
      <c r="BD140" s="14">
        <v>658</v>
      </c>
      <c r="BE140" s="14">
        <f>((SUM('3.Diagnóstico_Oportunidades'!$M$9:$N$11))*10000)/BD140</f>
        <v>0</v>
      </c>
      <c r="BF140" s="14"/>
      <c r="BQ140" s="28">
        <v>251090.46</v>
      </c>
      <c r="BR140" s="8">
        <f>(SUM('3.Diagnóstico_Oportunidades'!$M$21:$N$22)*10000)/BQ140</f>
        <v>0</v>
      </c>
      <c r="BS140" s="28">
        <f t="shared" si="35"/>
        <v>1</v>
      </c>
      <c r="BT140" s="27">
        <f t="shared" si="36"/>
        <v>0</v>
      </c>
      <c r="BU140" s="28">
        <f>IF('3.Diagnóstico_Oportunidades'!BR140=0, 0,SUM(BS140:BT140))</f>
        <v>0</v>
      </c>
      <c r="BW140" s="124" t="s">
        <v>259</v>
      </c>
      <c r="BX140" s="28">
        <v>6</v>
      </c>
      <c r="BY140" s="28">
        <v>6</v>
      </c>
      <c r="BZ140" s="28">
        <v>6</v>
      </c>
      <c r="CA140" s="149">
        <f>'3.Diagnóstico_Oportunidades'!N161*Criterios!BX140</f>
        <v>0</v>
      </c>
      <c r="CB140" s="149">
        <f>'3.Diagnóstico_Oportunidades'!N161*Criterios!BY140</f>
        <v>0</v>
      </c>
      <c r="CC140" s="149">
        <f>'3.Diagnóstico_Oportunidades'!N161*Criterios!BZ140</f>
        <v>0</v>
      </c>
      <c r="CF140" s="8" t="s">
        <v>58</v>
      </c>
      <c r="CG140" s="120">
        <f>('3.Diagnóstico_Oportunidades'!$M$22)/(BD141/100)</f>
        <v>0</v>
      </c>
      <c r="CH140" s="28">
        <f t="shared" si="28"/>
        <v>1</v>
      </c>
      <c r="CI140" s="27">
        <f t="shared" si="29"/>
        <v>0</v>
      </c>
      <c r="CJ140" s="28">
        <f t="shared" si="30"/>
        <v>0</v>
      </c>
      <c r="CK140" s="28">
        <f>('3.Diagnóstico_Oportunidades'!$M$22*10000/BQ141)</f>
        <v>0</v>
      </c>
      <c r="CL140" s="28">
        <f t="shared" si="31"/>
        <v>1</v>
      </c>
      <c r="CM140" s="27">
        <f t="shared" si="32"/>
        <v>0</v>
      </c>
      <c r="CN140" s="28">
        <f t="shared" si="33"/>
        <v>0</v>
      </c>
      <c r="CO140" s="28">
        <v>14</v>
      </c>
      <c r="CP140" s="28">
        <v>16</v>
      </c>
      <c r="CQ140" s="28">
        <v>14</v>
      </c>
      <c r="CR140" s="27">
        <f>'3.Diagnóstico_Oportunidades'!N161*Criterios!CO140</f>
        <v>0</v>
      </c>
      <c r="CS140" s="27">
        <f>'3.Diagnóstico_Oportunidades'!N161*Criterios!CP140</f>
        <v>0</v>
      </c>
      <c r="CT140" s="27">
        <f>'3.Diagnóstico_Oportunidades'!N161*Criterios!CQ140</f>
        <v>0</v>
      </c>
      <c r="CW140" s="22">
        <v>1</v>
      </c>
      <c r="CX140" s="22">
        <v>2</v>
      </c>
      <c r="CY140" s="27">
        <v>1</v>
      </c>
      <c r="CZ140" s="22">
        <v>1</v>
      </c>
      <c r="DA140" s="27">
        <v>1</v>
      </c>
      <c r="DB140" s="22">
        <v>2</v>
      </c>
      <c r="DC140" s="27">
        <v>2</v>
      </c>
      <c r="DD140" s="22">
        <v>3</v>
      </c>
      <c r="DE140" s="22">
        <v>2</v>
      </c>
      <c r="DF140" s="22">
        <v>1</v>
      </c>
      <c r="DG140" s="27">
        <v>1</v>
      </c>
      <c r="DH140" s="22">
        <v>1</v>
      </c>
      <c r="DI140" s="22">
        <v>3</v>
      </c>
      <c r="DJ140" s="28">
        <f>('3.Diagnóstico_Oportunidades'!$N161*CW140)</f>
        <v>0</v>
      </c>
      <c r="DK140" s="28">
        <f>('3.Diagnóstico_Oportunidades'!$N161*CX140)</f>
        <v>0</v>
      </c>
      <c r="DL140" s="28">
        <f>('3.Diagnóstico_Oportunidades'!$N161*CY140)</f>
        <v>0</v>
      </c>
      <c r="DM140" s="28">
        <f>('3.Diagnóstico_Oportunidades'!$N161*DA140)</f>
        <v>0</v>
      </c>
      <c r="DN140" s="28">
        <f>('3.Diagnóstico_Oportunidades'!$N161*DC140)</f>
        <v>0</v>
      </c>
      <c r="DO140" s="28">
        <f>('3.Diagnóstico_Oportunidades'!$N161*DE140)</f>
        <v>0</v>
      </c>
      <c r="DP140" s="28">
        <f>('3.Diagnóstico_Oportunidades'!$N161*DF140)</f>
        <v>0</v>
      </c>
      <c r="DQ140" s="28">
        <f>('3.Diagnóstico_Oportunidades'!$N161*DG140)</f>
        <v>0</v>
      </c>
      <c r="DR140" s="28">
        <f>('3.Diagnóstico_Oportunidades'!$N161*DI140)</f>
        <v>0</v>
      </c>
      <c r="DS140" s="28">
        <f>('3.Diagnóstico_Oportunidades'!$N161*1)</f>
        <v>0</v>
      </c>
      <c r="DT140" s="28">
        <f>('3.Diagnóstico_Oportunidades'!$N161*2)</f>
        <v>0</v>
      </c>
      <c r="DU140" s="28">
        <f>('3.Diagnóstico_Oportunidades'!$N161*3)</f>
        <v>0</v>
      </c>
      <c r="DV140" s="28">
        <f>('3.Diagnóstico_Oportunidades'!$N161*DW140)</f>
        <v>0</v>
      </c>
      <c r="DW140" s="28">
        <f>('3.Diagnóstico_Oportunidades'!$N161*DX140)</f>
        <v>0</v>
      </c>
      <c r="DX140" s="28">
        <f>('3.Diagnóstico_Oportunidades'!$N161*DZ140)</f>
        <v>0</v>
      </c>
      <c r="DY140" s="28">
        <f>('3.Diagnóstico_Oportunidades'!$N161*DB140)</f>
        <v>0</v>
      </c>
      <c r="DZ140" s="28">
        <f>('3.Diagnóstico_Oportunidades'!$N161*DD140)</f>
        <v>0</v>
      </c>
      <c r="EA140" s="28">
        <f>('3.Diagnóstico_Oportunidades'!$N161*DE140)</f>
        <v>0</v>
      </c>
      <c r="EB140" s="28">
        <f>('3.Diagnóstico_Oportunidades'!$N161*DF140)</f>
        <v>0</v>
      </c>
      <c r="EC140" s="28">
        <f>('3.Diagnóstico_Oportunidades'!$N161*DH140)</f>
        <v>0</v>
      </c>
      <c r="ED140" s="28">
        <f>('3.Diagnóstico_Oportunidades'!$N161*DI140)</f>
        <v>0</v>
      </c>
      <c r="EE140" s="28">
        <f>('3.Diagnóstico_Oportunidades'!$N161*1)</f>
        <v>0</v>
      </c>
      <c r="EF140" s="28">
        <f>('3.Diagnóstico_Oportunidades'!$N161*2)</f>
        <v>0</v>
      </c>
      <c r="EG140" s="28">
        <f>('3.Diagnóstico_Oportunidades'!$N161*3)</f>
        <v>0</v>
      </c>
    </row>
    <row r="141" spans="1:137">
      <c r="A141" s="8" t="s">
        <v>58</v>
      </c>
      <c r="B141" s="98">
        <v>1</v>
      </c>
      <c r="C141" s="99">
        <v>3</v>
      </c>
      <c r="D141" s="98">
        <v>1</v>
      </c>
      <c r="E141" s="98">
        <v>2</v>
      </c>
      <c r="F141" s="98">
        <v>1</v>
      </c>
      <c r="G141" s="8" t="s">
        <v>58</v>
      </c>
      <c r="H141" s="27">
        <v>1</v>
      </c>
      <c r="I141" s="27">
        <v>1</v>
      </c>
      <c r="J141" s="27">
        <v>2</v>
      </c>
      <c r="K141" s="27">
        <v>1</v>
      </c>
      <c r="L141">
        <v>1</v>
      </c>
      <c r="M141" s="8" t="s">
        <v>58</v>
      </c>
      <c r="N141" s="27">
        <f t="shared" si="34"/>
        <v>1</v>
      </c>
      <c r="O141" s="27" t="s">
        <v>1065</v>
      </c>
      <c r="P141" s="140">
        <v>1</v>
      </c>
      <c r="Q141" s="27" t="s">
        <v>1065</v>
      </c>
      <c r="R141" s="8" t="s">
        <v>58</v>
      </c>
      <c r="S141">
        <v>1</v>
      </c>
      <c r="T141">
        <v>1</v>
      </c>
      <c r="U141">
        <v>1</v>
      </c>
      <c r="V141">
        <v>1</v>
      </c>
      <c r="W141">
        <v>1</v>
      </c>
      <c r="X141">
        <v>1</v>
      </c>
      <c r="Y141">
        <v>1</v>
      </c>
      <c r="Z141">
        <v>1</v>
      </c>
      <c r="AA141">
        <v>1</v>
      </c>
      <c r="AB141">
        <v>1</v>
      </c>
      <c r="AC141">
        <v>1</v>
      </c>
      <c r="AD141">
        <v>1</v>
      </c>
      <c r="AE141" s="8" t="s">
        <v>58</v>
      </c>
      <c r="AF141">
        <v>1</v>
      </c>
      <c r="AG141" s="21">
        <v>2</v>
      </c>
      <c r="AH141">
        <v>1</v>
      </c>
      <c r="AI141">
        <v>2</v>
      </c>
      <c r="AJ141">
        <v>2</v>
      </c>
      <c r="AK141">
        <v>3</v>
      </c>
      <c r="AL141">
        <v>3</v>
      </c>
      <c r="AM141" s="27">
        <v>1</v>
      </c>
      <c r="AN141">
        <v>1</v>
      </c>
      <c r="AO141" s="27" t="s">
        <v>1065</v>
      </c>
      <c r="AP141">
        <v>3</v>
      </c>
      <c r="AQ141">
        <v>2</v>
      </c>
      <c r="AR141">
        <v>2</v>
      </c>
      <c r="AS141" s="8" t="s">
        <v>58</v>
      </c>
      <c r="AT141" s="27" t="s">
        <v>1065</v>
      </c>
      <c r="AU141" s="27" t="s">
        <v>1065</v>
      </c>
      <c r="AV141" s="27" t="s">
        <v>1065</v>
      </c>
      <c r="AW141" s="27" t="s">
        <v>1065</v>
      </c>
      <c r="AX141" s="27" t="s">
        <v>1065</v>
      </c>
      <c r="AY141" s="27" t="s">
        <v>1065</v>
      </c>
      <c r="AZ141" s="27" t="s">
        <v>1065</v>
      </c>
      <c r="BA141" s="27" t="s">
        <v>1065</v>
      </c>
      <c r="BB141" s="27" t="s">
        <v>1065</v>
      </c>
      <c r="BC141" s="8" t="s">
        <v>58</v>
      </c>
      <c r="BD141" s="14">
        <v>3696</v>
      </c>
      <c r="BE141" s="14">
        <f>((SUM('3.Diagnóstico_Oportunidades'!$M$9:$N$11))*10000)/BD141</f>
        <v>0</v>
      </c>
      <c r="BF141" s="14"/>
      <c r="BQ141" s="28">
        <v>2823832.67</v>
      </c>
      <c r="BR141" s="8">
        <f>(SUM('3.Diagnóstico_Oportunidades'!$M$21:$N$22)*10000)/BQ141</f>
        <v>0</v>
      </c>
      <c r="BS141" s="28">
        <f t="shared" si="35"/>
        <v>1</v>
      </c>
      <c r="BT141" s="27">
        <f t="shared" si="36"/>
        <v>0</v>
      </c>
      <c r="BU141" s="28">
        <f>IF('3.Diagnóstico_Oportunidades'!BR141=0, 0,SUM(BS141:BT141))</f>
        <v>0</v>
      </c>
      <c r="BW141" s="125" t="s">
        <v>1143</v>
      </c>
      <c r="BX141" s="28">
        <v>6</v>
      </c>
      <c r="BY141" s="28">
        <v>6</v>
      </c>
      <c r="BZ141" s="28">
        <v>6</v>
      </c>
      <c r="CA141" s="149">
        <f>'3.Diagnóstico_Oportunidades'!N162*Criterios!BX141</f>
        <v>0</v>
      </c>
      <c r="CB141" s="149">
        <f>'3.Diagnóstico_Oportunidades'!N162*Criterios!BY141</f>
        <v>0</v>
      </c>
      <c r="CC141" s="149">
        <f>'3.Diagnóstico_Oportunidades'!N162*Criterios!BZ141</f>
        <v>0</v>
      </c>
      <c r="CF141" s="8" t="s">
        <v>59</v>
      </c>
      <c r="CG141" s="120">
        <f>('3.Diagnóstico_Oportunidades'!$M$22)/(BD142/100)</f>
        <v>0</v>
      </c>
      <c r="CH141" s="28">
        <f t="shared" si="28"/>
        <v>1</v>
      </c>
      <c r="CI141" s="27">
        <f t="shared" si="29"/>
        <v>0</v>
      </c>
      <c r="CJ141" s="28">
        <f t="shared" si="30"/>
        <v>0</v>
      </c>
      <c r="CK141" s="28">
        <f>('3.Diagnóstico_Oportunidades'!$M$22*10000/BQ142)</f>
        <v>0</v>
      </c>
      <c r="CL141" s="28">
        <f t="shared" si="31"/>
        <v>1</v>
      </c>
      <c r="CM141" s="27">
        <f t="shared" si="32"/>
        <v>0</v>
      </c>
      <c r="CN141" s="28">
        <f t="shared" si="33"/>
        <v>0</v>
      </c>
      <c r="CO141" s="28">
        <v>17.666666666666664</v>
      </c>
      <c r="CP141" s="28">
        <v>17.666666666666664</v>
      </c>
      <c r="CQ141" s="28">
        <v>17.666666666666664</v>
      </c>
      <c r="CR141" s="27">
        <f>'3.Diagnóstico_Oportunidades'!N162*Criterios!CO141</f>
        <v>0</v>
      </c>
      <c r="CS141" s="27">
        <f>'3.Diagnóstico_Oportunidades'!N162*Criterios!CP141</f>
        <v>0</v>
      </c>
      <c r="CT141" s="27">
        <f>'3.Diagnóstico_Oportunidades'!N162*Criterios!CQ141</f>
        <v>0</v>
      </c>
      <c r="CW141" s="31">
        <v>1</v>
      </c>
      <c r="CX141" s="31">
        <v>1.6666666666666667</v>
      </c>
      <c r="CY141" s="31">
        <v>2</v>
      </c>
      <c r="CZ141" s="31">
        <v>2</v>
      </c>
      <c r="DA141" s="31">
        <v>2.6666666666666665</v>
      </c>
      <c r="DB141" s="31">
        <v>2.6666666666666665</v>
      </c>
      <c r="DC141" s="31">
        <v>2.6666666666666665</v>
      </c>
      <c r="DD141" s="31">
        <v>2.6666666666666665</v>
      </c>
      <c r="DE141" s="31">
        <v>2</v>
      </c>
      <c r="DF141" s="31">
        <v>1.6666666666666667</v>
      </c>
      <c r="DG141" s="31">
        <v>1</v>
      </c>
      <c r="DH141" s="31">
        <v>1</v>
      </c>
      <c r="DI141" s="31">
        <v>3</v>
      </c>
      <c r="DJ141" s="28">
        <f>('3.Diagnóstico_Oportunidades'!$N162*CW141)</f>
        <v>0</v>
      </c>
      <c r="DK141" s="28">
        <f>('3.Diagnóstico_Oportunidades'!$N162*CX141)</f>
        <v>0</v>
      </c>
      <c r="DL141" s="28">
        <f>('3.Diagnóstico_Oportunidades'!$N162*CY141)</f>
        <v>0</v>
      </c>
      <c r="DM141" s="28">
        <f>('3.Diagnóstico_Oportunidades'!$N162*DA141)</f>
        <v>0</v>
      </c>
      <c r="DN141" s="28">
        <f>('3.Diagnóstico_Oportunidades'!$N162*DC141)</f>
        <v>0</v>
      </c>
      <c r="DO141" s="28">
        <f>('3.Diagnóstico_Oportunidades'!$N162*DE141)</f>
        <v>0</v>
      </c>
      <c r="DP141" s="28">
        <f>('3.Diagnóstico_Oportunidades'!$N162*DF141)</f>
        <v>0</v>
      </c>
      <c r="DQ141" s="28">
        <f>('3.Diagnóstico_Oportunidades'!$N162*DG141)</f>
        <v>0</v>
      </c>
      <c r="DR141" s="28">
        <f>('3.Diagnóstico_Oportunidades'!$N162*DI141)</f>
        <v>0</v>
      </c>
      <c r="DS141" s="28">
        <f>('3.Diagnóstico_Oportunidades'!$N162*1)</f>
        <v>0</v>
      </c>
      <c r="DT141" s="28">
        <f>('3.Diagnóstico_Oportunidades'!$N162*2)</f>
        <v>0</v>
      </c>
      <c r="DU141" s="28">
        <f>('3.Diagnóstico_Oportunidades'!$N162*3)</f>
        <v>0</v>
      </c>
      <c r="DV141" s="28">
        <f>('3.Diagnóstico_Oportunidades'!$N162*DW141)</f>
        <v>0</v>
      </c>
      <c r="DW141" s="28">
        <f>('3.Diagnóstico_Oportunidades'!$N162*DX141)</f>
        <v>0</v>
      </c>
      <c r="DX141" s="28">
        <f>('3.Diagnóstico_Oportunidades'!$N162*DZ141)</f>
        <v>0</v>
      </c>
      <c r="DY141" s="28">
        <f>('3.Diagnóstico_Oportunidades'!$N162*DB141)</f>
        <v>0</v>
      </c>
      <c r="DZ141" s="28">
        <f>('3.Diagnóstico_Oportunidades'!$N162*DD141)</f>
        <v>0</v>
      </c>
      <c r="EA141" s="28">
        <f>('3.Diagnóstico_Oportunidades'!$N162*DE141)</f>
        <v>0</v>
      </c>
      <c r="EB141" s="28">
        <f>('3.Diagnóstico_Oportunidades'!$N162*DF141)</f>
        <v>0</v>
      </c>
      <c r="EC141" s="28">
        <f>('3.Diagnóstico_Oportunidades'!$N162*DH141)</f>
        <v>0</v>
      </c>
      <c r="ED141" s="28">
        <f>('3.Diagnóstico_Oportunidades'!$N162*DI141)</f>
        <v>0</v>
      </c>
      <c r="EE141" s="28">
        <f>('3.Diagnóstico_Oportunidades'!$N162*1)</f>
        <v>0</v>
      </c>
      <c r="EF141" s="28">
        <f>('3.Diagnóstico_Oportunidades'!$N162*2)</f>
        <v>0</v>
      </c>
      <c r="EG141" s="28">
        <f>('3.Diagnóstico_Oportunidades'!$N162*3)</f>
        <v>0</v>
      </c>
    </row>
    <row r="142" spans="1:137">
      <c r="A142" s="8" t="s">
        <v>59</v>
      </c>
      <c r="B142" s="98">
        <v>1</v>
      </c>
      <c r="C142" s="99">
        <v>3</v>
      </c>
      <c r="D142" s="98">
        <v>1</v>
      </c>
      <c r="E142" s="98">
        <v>3</v>
      </c>
      <c r="F142" s="98">
        <v>1</v>
      </c>
      <c r="G142" s="8" t="s">
        <v>59</v>
      </c>
      <c r="H142" s="27">
        <v>1</v>
      </c>
      <c r="I142" s="27">
        <v>3</v>
      </c>
      <c r="J142" s="27">
        <v>2</v>
      </c>
      <c r="K142" s="27">
        <v>1</v>
      </c>
      <c r="L142">
        <v>1</v>
      </c>
      <c r="M142" s="8" t="s">
        <v>59</v>
      </c>
      <c r="N142" s="27">
        <f t="shared" si="34"/>
        <v>1</v>
      </c>
      <c r="O142" s="27" t="s">
        <v>1065</v>
      </c>
      <c r="P142" s="140">
        <v>1</v>
      </c>
      <c r="Q142" s="27" t="s">
        <v>1065</v>
      </c>
      <c r="R142" s="8" t="s">
        <v>59</v>
      </c>
      <c r="S142">
        <v>1</v>
      </c>
      <c r="T142">
        <v>1</v>
      </c>
      <c r="U142">
        <v>1</v>
      </c>
      <c r="V142">
        <v>1</v>
      </c>
      <c r="W142">
        <v>1</v>
      </c>
      <c r="X142">
        <v>1</v>
      </c>
      <c r="Y142">
        <v>1</v>
      </c>
      <c r="Z142">
        <v>1</v>
      </c>
      <c r="AA142">
        <v>1</v>
      </c>
      <c r="AB142">
        <v>1</v>
      </c>
      <c r="AC142">
        <v>1</v>
      </c>
      <c r="AD142">
        <v>1</v>
      </c>
      <c r="AE142" s="8" t="s">
        <v>59</v>
      </c>
      <c r="AF142">
        <v>1</v>
      </c>
      <c r="AG142" s="21">
        <v>2</v>
      </c>
      <c r="AH142">
        <v>1</v>
      </c>
      <c r="AI142">
        <v>2</v>
      </c>
      <c r="AJ142">
        <v>3</v>
      </c>
      <c r="AK142">
        <v>3</v>
      </c>
      <c r="AL142">
        <v>3</v>
      </c>
      <c r="AM142" s="27">
        <v>1</v>
      </c>
      <c r="AN142">
        <v>1</v>
      </c>
      <c r="AO142" s="27" t="s">
        <v>1065</v>
      </c>
      <c r="AP142">
        <v>3</v>
      </c>
      <c r="AQ142">
        <v>2</v>
      </c>
      <c r="AR142">
        <v>3</v>
      </c>
      <c r="AS142" s="8" t="s">
        <v>59</v>
      </c>
      <c r="AT142" s="27" t="s">
        <v>1065</v>
      </c>
      <c r="AU142" s="27" t="s">
        <v>1065</v>
      </c>
      <c r="AV142" s="27" t="s">
        <v>1065</v>
      </c>
      <c r="AW142" s="27" t="s">
        <v>1065</v>
      </c>
      <c r="AX142" s="27" t="s">
        <v>1065</v>
      </c>
      <c r="AY142" s="27" t="s">
        <v>1065</v>
      </c>
      <c r="AZ142" s="27" t="s">
        <v>1065</v>
      </c>
      <c r="BA142" s="27" t="s">
        <v>1065</v>
      </c>
      <c r="BB142" s="27" t="s">
        <v>1065</v>
      </c>
      <c r="BC142" s="8" t="s">
        <v>59</v>
      </c>
      <c r="BD142" s="14">
        <v>240</v>
      </c>
      <c r="BE142" s="14">
        <f>((SUM('3.Diagnóstico_Oportunidades'!$M$9:$N$11))*10000)/BD142</f>
        <v>0</v>
      </c>
      <c r="BF142" s="14"/>
      <c r="BQ142" s="28">
        <v>299241.86</v>
      </c>
      <c r="BR142" s="8">
        <f>(SUM('3.Diagnóstico_Oportunidades'!$M$21:$N$22)*10000)/BQ142</f>
        <v>0</v>
      </c>
      <c r="BS142" s="28">
        <f t="shared" si="35"/>
        <v>1</v>
      </c>
      <c r="BT142" s="27">
        <f t="shared" si="36"/>
        <v>0</v>
      </c>
      <c r="BU142" s="28">
        <f>IF('3.Diagnóstico_Oportunidades'!BR142=0, 0,SUM(BS142:BT142))</f>
        <v>0</v>
      </c>
      <c r="BW142" s="124" t="s">
        <v>1169</v>
      </c>
      <c r="BX142" s="28">
        <v>5</v>
      </c>
      <c r="BY142" s="28">
        <v>5</v>
      </c>
      <c r="BZ142" s="28">
        <v>5</v>
      </c>
      <c r="CA142" s="149">
        <f>'3.Diagnóstico_Oportunidades'!N163*Criterios!BX142</f>
        <v>0</v>
      </c>
      <c r="CB142" s="149">
        <f>'3.Diagnóstico_Oportunidades'!N163*Criterios!BY142</f>
        <v>0</v>
      </c>
      <c r="CC142" s="149">
        <f>'3.Diagnóstico_Oportunidades'!N163*Criterios!BZ142</f>
        <v>0</v>
      </c>
      <c r="CF142" s="8" t="s">
        <v>955</v>
      </c>
      <c r="CG142" s="120">
        <f>('3.Diagnóstico_Oportunidades'!$M$22)/(BD143/100)</f>
        <v>0</v>
      </c>
      <c r="CH142" s="28">
        <f t="shared" si="28"/>
        <v>1</v>
      </c>
      <c r="CI142" s="27">
        <f t="shared" si="29"/>
        <v>0</v>
      </c>
      <c r="CJ142" s="28">
        <f t="shared" si="30"/>
        <v>0</v>
      </c>
      <c r="CK142" s="28">
        <f>('3.Diagnóstico_Oportunidades'!$M$22*10000/BQ143)</f>
        <v>0</v>
      </c>
      <c r="CL142" s="28">
        <f t="shared" si="31"/>
        <v>1</v>
      </c>
      <c r="CM142" s="27">
        <f t="shared" si="32"/>
        <v>0</v>
      </c>
      <c r="CN142" s="28">
        <f t="shared" si="33"/>
        <v>0</v>
      </c>
      <c r="CO142" s="28">
        <v>18</v>
      </c>
      <c r="CP142" s="28">
        <v>18</v>
      </c>
      <c r="CQ142" s="28">
        <v>18</v>
      </c>
      <c r="CR142" s="27">
        <f>'3.Diagnóstico_Oportunidades'!N163*Criterios!CO142</f>
        <v>0</v>
      </c>
      <c r="CS142" s="27">
        <f>'3.Diagnóstico_Oportunidades'!N163*Criterios!CP142</f>
        <v>0</v>
      </c>
      <c r="CT142" s="27">
        <f>'3.Diagnóstico_Oportunidades'!N163*Criterios!CQ142</f>
        <v>0</v>
      </c>
      <c r="CW142" s="22">
        <v>1</v>
      </c>
      <c r="CX142" s="2">
        <v>1</v>
      </c>
      <c r="CY142" s="27">
        <v>2</v>
      </c>
      <c r="CZ142" s="22">
        <v>2</v>
      </c>
      <c r="DA142" s="27">
        <v>3</v>
      </c>
      <c r="DB142" s="22">
        <v>3</v>
      </c>
      <c r="DC142" s="27">
        <v>3</v>
      </c>
      <c r="DD142" s="22">
        <v>3</v>
      </c>
      <c r="DE142" s="22">
        <v>2</v>
      </c>
      <c r="DF142" s="2">
        <v>2</v>
      </c>
      <c r="DG142" s="27">
        <v>1</v>
      </c>
      <c r="DH142" s="22">
        <v>1</v>
      </c>
      <c r="DI142" s="22">
        <v>3</v>
      </c>
      <c r="DJ142" s="28">
        <f>('3.Diagnóstico_Oportunidades'!$N163*CW142)</f>
        <v>0</v>
      </c>
      <c r="DK142" s="28">
        <f>('3.Diagnóstico_Oportunidades'!$N163*CX142)</f>
        <v>0</v>
      </c>
      <c r="DL142" s="28">
        <f>('3.Diagnóstico_Oportunidades'!$N163*CY142)</f>
        <v>0</v>
      </c>
      <c r="DM142" s="28">
        <f>('3.Diagnóstico_Oportunidades'!$N163*DA142)</f>
        <v>0</v>
      </c>
      <c r="DN142" s="28">
        <f>('3.Diagnóstico_Oportunidades'!$N163*DC142)</f>
        <v>0</v>
      </c>
      <c r="DO142" s="28">
        <f>('3.Diagnóstico_Oportunidades'!$N163*DE142)</f>
        <v>0</v>
      </c>
      <c r="DP142" s="28">
        <f>('3.Diagnóstico_Oportunidades'!$N163*DF142)</f>
        <v>0</v>
      </c>
      <c r="DQ142" s="28">
        <f>('3.Diagnóstico_Oportunidades'!$N163*DG142)</f>
        <v>0</v>
      </c>
      <c r="DR142" s="28">
        <f>('3.Diagnóstico_Oportunidades'!$N163*DI142)</f>
        <v>0</v>
      </c>
      <c r="DS142" s="28">
        <f>('3.Diagnóstico_Oportunidades'!$N163*1)</f>
        <v>0</v>
      </c>
      <c r="DT142" s="28">
        <f>('3.Diagnóstico_Oportunidades'!$N163*2)</f>
        <v>0</v>
      </c>
      <c r="DU142" s="28">
        <f>('3.Diagnóstico_Oportunidades'!$N163*3)</f>
        <v>0</v>
      </c>
      <c r="DV142" s="28">
        <f>('3.Diagnóstico_Oportunidades'!$N163*DW142)</f>
        <v>0</v>
      </c>
      <c r="DW142" s="28">
        <f>('3.Diagnóstico_Oportunidades'!$N163*DX142)</f>
        <v>0</v>
      </c>
      <c r="DX142" s="28">
        <f>('3.Diagnóstico_Oportunidades'!$N163*DZ142)</f>
        <v>0</v>
      </c>
      <c r="DY142" s="28">
        <f>('3.Diagnóstico_Oportunidades'!$N163*DB142)</f>
        <v>0</v>
      </c>
      <c r="DZ142" s="28">
        <f>('3.Diagnóstico_Oportunidades'!$N163*DD142)</f>
        <v>0</v>
      </c>
      <c r="EA142" s="28">
        <f>('3.Diagnóstico_Oportunidades'!$N163*DE142)</f>
        <v>0</v>
      </c>
      <c r="EB142" s="28">
        <f>('3.Diagnóstico_Oportunidades'!$N163*DF142)</f>
        <v>0</v>
      </c>
      <c r="EC142" s="28">
        <f>('3.Diagnóstico_Oportunidades'!$N163*DH142)</f>
        <v>0</v>
      </c>
      <c r="ED142" s="28">
        <f>('3.Diagnóstico_Oportunidades'!$N163*DI142)</f>
        <v>0</v>
      </c>
      <c r="EE142" s="28">
        <f>('3.Diagnóstico_Oportunidades'!$N163*1)</f>
        <v>0</v>
      </c>
      <c r="EF142" s="28">
        <f>('3.Diagnóstico_Oportunidades'!$N163*2)</f>
        <v>0</v>
      </c>
      <c r="EG142" s="28">
        <f>('3.Diagnóstico_Oportunidades'!$N163*3)</f>
        <v>0</v>
      </c>
    </row>
    <row r="143" spans="1:137">
      <c r="A143" s="8" t="s">
        <v>955</v>
      </c>
      <c r="B143" s="98">
        <v>3</v>
      </c>
      <c r="C143" s="99">
        <v>3</v>
      </c>
      <c r="D143" s="98">
        <v>1</v>
      </c>
      <c r="E143" s="98">
        <v>3</v>
      </c>
      <c r="F143" s="98">
        <v>3</v>
      </c>
      <c r="G143" s="8" t="s">
        <v>955</v>
      </c>
      <c r="H143" s="27">
        <v>1</v>
      </c>
      <c r="I143" s="27">
        <v>3</v>
      </c>
      <c r="J143" s="27">
        <v>2</v>
      </c>
      <c r="K143" s="27">
        <v>1</v>
      </c>
      <c r="L143">
        <v>1</v>
      </c>
      <c r="M143" s="8" t="s">
        <v>955</v>
      </c>
      <c r="N143" s="27">
        <f t="shared" si="34"/>
        <v>1</v>
      </c>
      <c r="O143" s="27" t="s">
        <v>1065</v>
      </c>
      <c r="P143" s="140">
        <v>1</v>
      </c>
      <c r="Q143" s="27" t="s">
        <v>1065</v>
      </c>
      <c r="R143" s="8" t="s">
        <v>955</v>
      </c>
      <c r="S143">
        <v>1</v>
      </c>
      <c r="T143">
        <v>1</v>
      </c>
      <c r="U143">
        <v>2</v>
      </c>
      <c r="V143">
        <v>1</v>
      </c>
      <c r="W143">
        <v>2</v>
      </c>
      <c r="X143">
        <v>1</v>
      </c>
      <c r="Y143">
        <v>1</v>
      </c>
      <c r="Z143">
        <v>1</v>
      </c>
      <c r="AA143">
        <v>2</v>
      </c>
      <c r="AB143">
        <v>2</v>
      </c>
      <c r="AC143">
        <v>1</v>
      </c>
      <c r="AD143">
        <v>1</v>
      </c>
      <c r="AE143" s="8" t="s">
        <v>955</v>
      </c>
      <c r="AF143">
        <v>1</v>
      </c>
      <c r="AG143" s="21">
        <v>1</v>
      </c>
      <c r="AH143">
        <v>3</v>
      </c>
      <c r="AI143">
        <v>1</v>
      </c>
      <c r="AJ143">
        <v>1</v>
      </c>
      <c r="AK143">
        <v>3</v>
      </c>
      <c r="AL143">
        <v>3</v>
      </c>
      <c r="AM143" s="27">
        <v>1</v>
      </c>
      <c r="AN143">
        <v>1</v>
      </c>
      <c r="AO143" s="27" t="s">
        <v>1065</v>
      </c>
      <c r="AP143">
        <v>2</v>
      </c>
      <c r="AQ143">
        <v>2</v>
      </c>
      <c r="AR143">
        <v>3</v>
      </c>
      <c r="AS143" s="8" t="s">
        <v>955</v>
      </c>
      <c r="AT143" s="27" t="s">
        <v>1065</v>
      </c>
      <c r="AU143" s="27" t="s">
        <v>1065</v>
      </c>
      <c r="AV143" s="27" t="s">
        <v>1065</v>
      </c>
      <c r="AW143" s="27" t="s">
        <v>1065</v>
      </c>
      <c r="AX143" s="27" t="s">
        <v>1065</v>
      </c>
      <c r="AY143" s="27" t="s">
        <v>1065</v>
      </c>
      <c r="AZ143" s="27" t="s">
        <v>1065</v>
      </c>
      <c r="BA143" s="27" t="s">
        <v>1065</v>
      </c>
      <c r="BB143" s="27" t="s">
        <v>1065</v>
      </c>
      <c r="BC143" s="8" t="s">
        <v>955</v>
      </c>
      <c r="BD143" s="14">
        <v>2759</v>
      </c>
      <c r="BE143" s="14">
        <f>((SUM('3.Diagnóstico_Oportunidades'!$M$9:$N$11))*10000)/BD143</f>
        <v>0</v>
      </c>
      <c r="BF143" s="14"/>
      <c r="BQ143" s="28">
        <v>2297769</v>
      </c>
      <c r="BR143" s="8">
        <f>(SUM('3.Diagnóstico_Oportunidades'!$M$21:$N$22)*10000)/BQ143</f>
        <v>0</v>
      </c>
      <c r="BS143" s="28">
        <f t="shared" si="35"/>
        <v>1</v>
      </c>
      <c r="BT143" s="27">
        <f t="shared" si="36"/>
        <v>0</v>
      </c>
      <c r="BU143" s="28">
        <f>IF('3.Diagnóstico_Oportunidades'!BR143=0, 0,SUM(BS143:BT143))</f>
        <v>0</v>
      </c>
      <c r="BW143" s="124" t="s">
        <v>260</v>
      </c>
      <c r="BX143" s="28">
        <v>6</v>
      </c>
      <c r="BY143" s="28">
        <v>6</v>
      </c>
      <c r="BZ143" s="28">
        <v>6</v>
      </c>
      <c r="CA143" s="149">
        <f>'3.Diagnóstico_Oportunidades'!N164*Criterios!BX143</f>
        <v>0</v>
      </c>
      <c r="CB143" s="149">
        <f>'3.Diagnóstico_Oportunidades'!N164*Criterios!BY143</f>
        <v>0</v>
      </c>
      <c r="CC143" s="149">
        <f>'3.Diagnóstico_Oportunidades'!N164*Criterios!BZ143</f>
        <v>0</v>
      </c>
      <c r="CF143" s="8" t="s">
        <v>60</v>
      </c>
      <c r="CG143" s="120">
        <f>('3.Diagnóstico_Oportunidades'!$M$22)/(BD144/100)</f>
        <v>0</v>
      </c>
      <c r="CH143" s="28">
        <f t="shared" si="28"/>
        <v>1</v>
      </c>
      <c r="CI143" s="27">
        <f t="shared" si="29"/>
        <v>0</v>
      </c>
      <c r="CJ143" s="28">
        <f t="shared" si="30"/>
        <v>0</v>
      </c>
      <c r="CK143" s="28">
        <f>('3.Diagnóstico_Oportunidades'!$M$22*10000/BQ144)</f>
        <v>0</v>
      </c>
      <c r="CL143" s="28">
        <f t="shared" si="31"/>
        <v>1</v>
      </c>
      <c r="CM143" s="27">
        <f t="shared" si="32"/>
        <v>0</v>
      </c>
      <c r="CN143" s="28">
        <f t="shared" si="33"/>
        <v>0</v>
      </c>
      <c r="CO143" s="28">
        <v>19</v>
      </c>
      <c r="CP143" s="28">
        <v>19</v>
      </c>
      <c r="CQ143" s="28">
        <v>19</v>
      </c>
      <c r="CR143" s="27">
        <f>'3.Diagnóstico_Oportunidades'!N164*Criterios!CO143</f>
        <v>0</v>
      </c>
      <c r="CS143" s="27">
        <f>'3.Diagnóstico_Oportunidades'!N164*Criterios!CP143</f>
        <v>0</v>
      </c>
      <c r="CT143" s="27">
        <f>'3.Diagnóstico_Oportunidades'!N164*Criterios!CQ143</f>
        <v>0</v>
      </c>
      <c r="CW143" s="22">
        <v>1</v>
      </c>
      <c r="CX143" s="26">
        <v>2</v>
      </c>
      <c r="CY143" s="27">
        <v>2</v>
      </c>
      <c r="CZ143" s="22">
        <v>2</v>
      </c>
      <c r="DA143" s="27">
        <v>3</v>
      </c>
      <c r="DB143" s="22">
        <v>3</v>
      </c>
      <c r="DC143" s="27">
        <v>3</v>
      </c>
      <c r="DD143" s="22">
        <v>3</v>
      </c>
      <c r="DE143" s="22">
        <v>2</v>
      </c>
      <c r="DF143" s="26">
        <v>2</v>
      </c>
      <c r="DG143" s="27">
        <v>1</v>
      </c>
      <c r="DH143" s="22">
        <v>1</v>
      </c>
      <c r="DI143" s="22">
        <v>3</v>
      </c>
      <c r="DJ143" s="28">
        <f>('3.Diagnóstico_Oportunidades'!$N164*CW143)</f>
        <v>0</v>
      </c>
      <c r="DK143" s="28">
        <f>('3.Diagnóstico_Oportunidades'!$N164*CX143)</f>
        <v>0</v>
      </c>
      <c r="DL143" s="28">
        <f>('3.Diagnóstico_Oportunidades'!$N164*CY143)</f>
        <v>0</v>
      </c>
      <c r="DM143" s="28">
        <f>('3.Diagnóstico_Oportunidades'!$N164*DA143)</f>
        <v>0</v>
      </c>
      <c r="DN143" s="28">
        <f>('3.Diagnóstico_Oportunidades'!$N164*DC143)</f>
        <v>0</v>
      </c>
      <c r="DO143" s="28">
        <f>('3.Diagnóstico_Oportunidades'!$N164*DE143)</f>
        <v>0</v>
      </c>
      <c r="DP143" s="28">
        <f>('3.Diagnóstico_Oportunidades'!$N164*DF143)</f>
        <v>0</v>
      </c>
      <c r="DQ143" s="28">
        <f>('3.Diagnóstico_Oportunidades'!$N164*DG143)</f>
        <v>0</v>
      </c>
      <c r="DR143" s="28">
        <f>('3.Diagnóstico_Oportunidades'!$N164*DI143)</f>
        <v>0</v>
      </c>
      <c r="DS143" s="28">
        <f>('3.Diagnóstico_Oportunidades'!$N164*1)</f>
        <v>0</v>
      </c>
      <c r="DT143" s="28">
        <f>('3.Diagnóstico_Oportunidades'!$N164*2)</f>
        <v>0</v>
      </c>
      <c r="DU143" s="28">
        <f>('3.Diagnóstico_Oportunidades'!$N164*3)</f>
        <v>0</v>
      </c>
      <c r="DV143" s="28">
        <f>('3.Diagnóstico_Oportunidades'!$N164*DW143)</f>
        <v>0</v>
      </c>
      <c r="DW143" s="28">
        <f>('3.Diagnóstico_Oportunidades'!$N164*DX143)</f>
        <v>0</v>
      </c>
      <c r="DX143" s="28">
        <f>('3.Diagnóstico_Oportunidades'!$N164*DZ143)</f>
        <v>0</v>
      </c>
      <c r="DY143" s="28">
        <f>('3.Diagnóstico_Oportunidades'!$N164*DB143)</f>
        <v>0</v>
      </c>
      <c r="DZ143" s="28">
        <f>('3.Diagnóstico_Oportunidades'!$N164*DD143)</f>
        <v>0</v>
      </c>
      <c r="EA143" s="28">
        <f>('3.Diagnóstico_Oportunidades'!$N164*DE143)</f>
        <v>0</v>
      </c>
      <c r="EB143" s="28">
        <f>('3.Diagnóstico_Oportunidades'!$N164*DF143)</f>
        <v>0</v>
      </c>
      <c r="EC143" s="28">
        <f>('3.Diagnóstico_Oportunidades'!$N164*DH143)</f>
        <v>0</v>
      </c>
      <c r="ED143" s="28">
        <f>('3.Diagnóstico_Oportunidades'!$N164*DI143)</f>
        <v>0</v>
      </c>
      <c r="EE143" s="28">
        <f>('3.Diagnóstico_Oportunidades'!$N164*1)</f>
        <v>0</v>
      </c>
      <c r="EF143" s="28">
        <f>('3.Diagnóstico_Oportunidades'!$N164*2)</f>
        <v>0</v>
      </c>
      <c r="EG143" s="28">
        <f>('3.Diagnóstico_Oportunidades'!$N164*3)</f>
        <v>0</v>
      </c>
    </row>
    <row r="144" spans="1:137">
      <c r="A144" s="8" t="s">
        <v>60</v>
      </c>
      <c r="B144" s="98">
        <v>2</v>
      </c>
      <c r="C144" s="99">
        <v>3</v>
      </c>
      <c r="D144" s="98">
        <v>2</v>
      </c>
      <c r="E144" s="98">
        <v>3</v>
      </c>
      <c r="F144" s="98">
        <v>2</v>
      </c>
      <c r="G144" s="8" t="s">
        <v>60</v>
      </c>
      <c r="H144" s="27">
        <v>1</v>
      </c>
      <c r="I144" s="27">
        <v>3</v>
      </c>
      <c r="J144" s="27">
        <v>2</v>
      </c>
      <c r="K144" s="27">
        <v>1</v>
      </c>
      <c r="L144">
        <v>2</v>
      </c>
      <c r="M144" s="8" t="s">
        <v>60</v>
      </c>
      <c r="N144" s="27">
        <f t="shared" si="34"/>
        <v>2</v>
      </c>
      <c r="O144" s="27" t="s">
        <v>1065</v>
      </c>
      <c r="P144" s="140">
        <v>1</v>
      </c>
      <c r="Q144" s="27" t="s">
        <v>1065</v>
      </c>
      <c r="R144" s="8" t="s">
        <v>60</v>
      </c>
      <c r="S144">
        <v>2</v>
      </c>
      <c r="T144">
        <v>2</v>
      </c>
      <c r="U144">
        <v>2</v>
      </c>
      <c r="V144">
        <v>1</v>
      </c>
      <c r="W144">
        <v>2</v>
      </c>
      <c r="X144">
        <v>2</v>
      </c>
      <c r="Y144">
        <v>2</v>
      </c>
      <c r="Z144">
        <v>2</v>
      </c>
      <c r="AA144">
        <v>2</v>
      </c>
      <c r="AB144">
        <v>2</v>
      </c>
      <c r="AC144">
        <v>1</v>
      </c>
      <c r="AD144">
        <v>2</v>
      </c>
      <c r="AE144" s="8" t="s">
        <v>60</v>
      </c>
      <c r="AF144">
        <v>1</v>
      </c>
      <c r="AG144" s="21">
        <v>2</v>
      </c>
      <c r="AH144">
        <v>2</v>
      </c>
      <c r="AI144">
        <v>2</v>
      </c>
      <c r="AJ144">
        <v>3</v>
      </c>
      <c r="AK144">
        <v>3</v>
      </c>
      <c r="AL144">
        <v>3</v>
      </c>
      <c r="AM144" s="27">
        <v>1</v>
      </c>
      <c r="AN144">
        <v>1</v>
      </c>
      <c r="AO144" s="27" t="s">
        <v>1065</v>
      </c>
      <c r="AP144">
        <v>3</v>
      </c>
      <c r="AQ144">
        <v>3</v>
      </c>
      <c r="AR144">
        <v>2</v>
      </c>
      <c r="AS144" s="8" t="s">
        <v>60</v>
      </c>
      <c r="AT144" s="27" t="s">
        <v>1065</v>
      </c>
      <c r="AU144" s="27" t="s">
        <v>1065</v>
      </c>
      <c r="AV144" s="27" t="s">
        <v>1065</v>
      </c>
      <c r="AW144" s="27" t="s">
        <v>1065</v>
      </c>
      <c r="AX144" s="27" t="s">
        <v>1065</v>
      </c>
      <c r="AY144" s="27" t="s">
        <v>1065</v>
      </c>
      <c r="AZ144" s="27" t="s">
        <v>1065</v>
      </c>
      <c r="BA144" s="27" t="s">
        <v>1065</v>
      </c>
      <c r="BB144" s="27" t="s">
        <v>1065</v>
      </c>
      <c r="BC144" s="8" t="s">
        <v>60</v>
      </c>
      <c r="BD144" s="14">
        <v>439</v>
      </c>
      <c r="BE144" s="14">
        <f>((SUM('3.Diagnóstico_Oportunidades'!$M$9:$N$11))*10000)/BD144</f>
        <v>0</v>
      </c>
      <c r="BF144" s="14"/>
      <c r="BQ144" s="28">
        <v>315505.71999999997</v>
      </c>
      <c r="BR144" s="8">
        <f>(SUM('3.Diagnóstico_Oportunidades'!$M$21:$N$22)*10000)/BQ144</f>
        <v>0</v>
      </c>
      <c r="BS144" s="28">
        <f t="shared" si="35"/>
        <v>1</v>
      </c>
      <c r="BT144" s="27">
        <f t="shared" si="36"/>
        <v>0</v>
      </c>
      <c r="BU144" s="28">
        <f>IF('3.Diagnóstico_Oportunidades'!BR144=0, 0,SUM(BS144:BT144))</f>
        <v>0</v>
      </c>
      <c r="BW144" s="124" t="s">
        <v>261</v>
      </c>
      <c r="BX144" s="28">
        <v>6</v>
      </c>
      <c r="BY144" s="28">
        <v>6</v>
      </c>
      <c r="BZ144" s="28">
        <v>6</v>
      </c>
      <c r="CA144" s="149">
        <f>'3.Diagnóstico_Oportunidades'!N165*Criterios!BX144</f>
        <v>0</v>
      </c>
      <c r="CB144" s="149">
        <f>'3.Diagnóstico_Oportunidades'!N165*Criterios!BY144</f>
        <v>0</v>
      </c>
      <c r="CC144" s="149">
        <f>'3.Diagnóstico_Oportunidades'!N165*Criterios!BZ144</f>
        <v>0</v>
      </c>
      <c r="CF144" s="8" t="s">
        <v>208</v>
      </c>
      <c r="CG144" s="120">
        <f>('3.Diagnóstico_Oportunidades'!$M$22)/(BD145/100)</f>
        <v>0</v>
      </c>
      <c r="CH144" s="28">
        <f t="shared" si="28"/>
        <v>1</v>
      </c>
      <c r="CI144" s="27">
        <f t="shared" si="29"/>
        <v>0</v>
      </c>
      <c r="CJ144" s="28">
        <f t="shared" si="30"/>
        <v>0</v>
      </c>
      <c r="CK144" s="28">
        <f>('3.Diagnóstico_Oportunidades'!$M$22*10000/BQ145)</f>
        <v>0</v>
      </c>
      <c r="CL144" s="28">
        <f t="shared" si="31"/>
        <v>1</v>
      </c>
      <c r="CM144" s="27">
        <f t="shared" si="32"/>
        <v>0</v>
      </c>
      <c r="CN144" s="28">
        <f t="shared" si="33"/>
        <v>0</v>
      </c>
      <c r="CO144" s="28">
        <v>16</v>
      </c>
      <c r="CP144" s="28">
        <v>16</v>
      </c>
      <c r="CQ144" s="28">
        <v>16</v>
      </c>
      <c r="CR144" s="27">
        <f>'3.Diagnóstico_Oportunidades'!N165*Criterios!CO144</f>
        <v>0</v>
      </c>
      <c r="CS144" s="27">
        <f>'3.Diagnóstico_Oportunidades'!N165*Criterios!CP144</f>
        <v>0</v>
      </c>
      <c r="CT144" s="27">
        <f>'3.Diagnóstico_Oportunidades'!N165*Criterios!CQ144</f>
        <v>0</v>
      </c>
      <c r="CW144" s="22">
        <v>1</v>
      </c>
      <c r="CX144" s="26">
        <v>2</v>
      </c>
      <c r="CY144" s="27">
        <v>2</v>
      </c>
      <c r="CZ144" s="22">
        <v>2</v>
      </c>
      <c r="DA144" s="27">
        <v>2</v>
      </c>
      <c r="DB144" s="22">
        <v>2</v>
      </c>
      <c r="DC144" s="27">
        <v>2</v>
      </c>
      <c r="DD144" s="22">
        <v>2</v>
      </c>
      <c r="DE144" s="22">
        <v>2</v>
      </c>
      <c r="DF144" s="26">
        <v>1</v>
      </c>
      <c r="DG144" s="27">
        <v>1</v>
      </c>
      <c r="DH144" s="22">
        <v>1</v>
      </c>
      <c r="DI144" s="22">
        <v>3</v>
      </c>
      <c r="DJ144" s="28">
        <f>('3.Diagnóstico_Oportunidades'!$N165*CW144)</f>
        <v>0</v>
      </c>
      <c r="DK144" s="28">
        <f>('3.Diagnóstico_Oportunidades'!$N165*CX144)</f>
        <v>0</v>
      </c>
      <c r="DL144" s="28">
        <f>('3.Diagnóstico_Oportunidades'!$N165*CY144)</f>
        <v>0</v>
      </c>
      <c r="DM144" s="28">
        <f>('3.Diagnóstico_Oportunidades'!$N165*DA144)</f>
        <v>0</v>
      </c>
      <c r="DN144" s="28">
        <f>('3.Diagnóstico_Oportunidades'!$N165*DC144)</f>
        <v>0</v>
      </c>
      <c r="DO144" s="28">
        <f>('3.Diagnóstico_Oportunidades'!$N165*DE144)</f>
        <v>0</v>
      </c>
      <c r="DP144" s="28">
        <f>('3.Diagnóstico_Oportunidades'!$N165*DF144)</f>
        <v>0</v>
      </c>
      <c r="DQ144" s="28">
        <f>('3.Diagnóstico_Oportunidades'!$N165*DG144)</f>
        <v>0</v>
      </c>
      <c r="DR144" s="28">
        <f>('3.Diagnóstico_Oportunidades'!$N165*DI144)</f>
        <v>0</v>
      </c>
      <c r="DS144" s="28">
        <f>('3.Diagnóstico_Oportunidades'!$N165*1)</f>
        <v>0</v>
      </c>
      <c r="DT144" s="28">
        <f>('3.Diagnóstico_Oportunidades'!$N165*2)</f>
        <v>0</v>
      </c>
      <c r="DU144" s="28">
        <f>('3.Diagnóstico_Oportunidades'!$N165*3)</f>
        <v>0</v>
      </c>
      <c r="DV144" s="28">
        <f>('3.Diagnóstico_Oportunidades'!$N165*DW144)</f>
        <v>0</v>
      </c>
      <c r="DW144" s="28">
        <f>('3.Diagnóstico_Oportunidades'!$N165*DX144)</f>
        <v>0</v>
      </c>
      <c r="DX144" s="28">
        <f>('3.Diagnóstico_Oportunidades'!$N165*DZ144)</f>
        <v>0</v>
      </c>
      <c r="DY144" s="28">
        <f>('3.Diagnóstico_Oportunidades'!$N165*DB144)</f>
        <v>0</v>
      </c>
      <c r="DZ144" s="28">
        <f>('3.Diagnóstico_Oportunidades'!$N165*DD144)</f>
        <v>0</v>
      </c>
      <c r="EA144" s="28">
        <f>('3.Diagnóstico_Oportunidades'!$N165*DE144)</f>
        <v>0</v>
      </c>
      <c r="EB144" s="28">
        <f>('3.Diagnóstico_Oportunidades'!$N165*DF144)</f>
        <v>0</v>
      </c>
      <c r="EC144" s="28">
        <f>('3.Diagnóstico_Oportunidades'!$N165*DH144)</f>
        <v>0</v>
      </c>
      <c r="ED144" s="28">
        <f>('3.Diagnóstico_Oportunidades'!$N165*DI144)</f>
        <v>0</v>
      </c>
      <c r="EE144" s="28">
        <f>('3.Diagnóstico_Oportunidades'!$N165*1)</f>
        <v>0</v>
      </c>
      <c r="EF144" s="28">
        <f>('3.Diagnóstico_Oportunidades'!$N165*2)</f>
        <v>0</v>
      </c>
      <c r="EG144" s="28">
        <f>('3.Diagnóstico_Oportunidades'!$N165*3)</f>
        <v>0</v>
      </c>
    </row>
    <row r="145" spans="1:137">
      <c r="A145" s="8" t="s">
        <v>208</v>
      </c>
      <c r="B145" s="98">
        <v>1</v>
      </c>
      <c r="C145" s="99">
        <v>2</v>
      </c>
      <c r="D145" s="98">
        <v>2</v>
      </c>
      <c r="E145" s="98">
        <v>2</v>
      </c>
      <c r="F145" s="98">
        <v>1</v>
      </c>
      <c r="G145" s="8" t="s">
        <v>208</v>
      </c>
      <c r="H145" s="27">
        <v>1</v>
      </c>
      <c r="I145" s="27">
        <v>1</v>
      </c>
      <c r="J145" s="27">
        <v>2</v>
      </c>
      <c r="K145" s="27">
        <v>1</v>
      </c>
      <c r="L145">
        <v>1</v>
      </c>
      <c r="M145" s="8" t="s">
        <v>208</v>
      </c>
      <c r="N145" s="27">
        <f t="shared" si="34"/>
        <v>1</v>
      </c>
      <c r="O145" s="27" t="s">
        <v>1065</v>
      </c>
      <c r="P145" s="140">
        <v>1</v>
      </c>
      <c r="Q145" s="27" t="s">
        <v>1065</v>
      </c>
      <c r="R145" s="8" t="s">
        <v>208</v>
      </c>
      <c r="S145">
        <v>1</v>
      </c>
      <c r="T145">
        <v>1</v>
      </c>
      <c r="U145">
        <v>1</v>
      </c>
      <c r="V145">
        <v>1</v>
      </c>
      <c r="W145">
        <v>1</v>
      </c>
      <c r="X145">
        <v>1</v>
      </c>
      <c r="Y145">
        <v>1</v>
      </c>
      <c r="Z145">
        <v>1</v>
      </c>
      <c r="AA145">
        <v>1</v>
      </c>
      <c r="AB145">
        <v>1</v>
      </c>
      <c r="AC145">
        <v>1</v>
      </c>
      <c r="AD145">
        <v>1</v>
      </c>
      <c r="AE145" s="8" t="s">
        <v>208</v>
      </c>
      <c r="AF145">
        <v>2</v>
      </c>
      <c r="AG145" s="21">
        <v>1</v>
      </c>
      <c r="AH145">
        <v>1</v>
      </c>
      <c r="AI145">
        <v>1</v>
      </c>
      <c r="AJ145">
        <v>1</v>
      </c>
      <c r="AK145">
        <v>1</v>
      </c>
      <c r="AL145">
        <v>1</v>
      </c>
      <c r="AM145" s="27">
        <v>1</v>
      </c>
      <c r="AN145">
        <v>1</v>
      </c>
      <c r="AO145" s="27" t="s">
        <v>1065</v>
      </c>
      <c r="AP145">
        <v>1</v>
      </c>
      <c r="AQ145">
        <v>1</v>
      </c>
      <c r="AR145">
        <v>1</v>
      </c>
      <c r="AS145" s="8" t="s">
        <v>208</v>
      </c>
      <c r="AT145" s="27" t="s">
        <v>1065</v>
      </c>
      <c r="AU145" s="27" t="s">
        <v>1065</v>
      </c>
      <c r="AV145" s="27" t="s">
        <v>1065</v>
      </c>
      <c r="AW145" s="27" t="s">
        <v>1065</v>
      </c>
      <c r="AX145" s="27" t="s">
        <v>1065</v>
      </c>
      <c r="AY145" s="27" t="s">
        <v>1065</v>
      </c>
      <c r="AZ145" s="27" t="s">
        <v>1065</v>
      </c>
      <c r="BA145" s="27" t="s">
        <v>1065</v>
      </c>
      <c r="BB145" s="27" t="s">
        <v>1065</v>
      </c>
      <c r="BC145" s="8" t="s">
        <v>208</v>
      </c>
      <c r="BD145" s="14">
        <v>175</v>
      </c>
      <c r="BE145" s="14">
        <f>((SUM('3.Diagnóstico_Oportunidades'!$M$9:$N$11))*10000)/BD145</f>
        <v>0</v>
      </c>
      <c r="BF145" s="14"/>
      <c r="BQ145" s="28">
        <v>248713.13</v>
      </c>
      <c r="BR145" s="8">
        <f>(SUM('3.Diagnóstico_Oportunidades'!$M$21:$N$22)*10000)/BQ145</f>
        <v>0</v>
      </c>
      <c r="BS145" s="28">
        <f t="shared" si="35"/>
        <v>1</v>
      </c>
      <c r="BT145" s="27">
        <f t="shared" si="36"/>
        <v>0</v>
      </c>
      <c r="BU145" s="28">
        <f>IF('3.Diagnóstico_Oportunidades'!BR145=0, 0,SUM(BS145:BT145))</f>
        <v>0</v>
      </c>
      <c r="BW145" s="124" t="s">
        <v>1116</v>
      </c>
      <c r="BX145" s="28">
        <v>6</v>
      </c>
      <c r="BY145" s="28">
        <v>6</v>
      </c>
      <c r="BZ145" s="28">
        <v>6</v>
      </c>
      <c r="CA145" s="149">
        <f>'3.Diagnóstico_Oportunidades'!N166*Criterios!BX145</f>
        <v>0</v>
      </c>
      <c r="CB145" s="149">
        <f>'3.Diagnóstico_Oportunidades'!N166*Criterios!BY145</f>
        <v>0</v>
      </c>
      <c r="CC145" s="149">
        <f>'3.Diagnóstico_Oportunidades'!N166*Criterios!BZ145</f>
        <v>0</v>
      </c>
      <c r="CF145" s="8" t="s">
        <v>209</v>
      </c>
      <c r="CG145" s="120">
        <f>('3.Diagnóstico_Oportunidades'!$M$22)/(BD146/100)</f>
        <v>0</v>
      </c>
      <c r="CH145" s="28">
        <f t="shared" si="28"/>
        <v>1</v>
      </c>
      <c r="CI145" s="27">
        <f t="shared" si="29"/>
        <v>0</v>
      </c>
      <c r="CJ145" s="28">
        <f t="shared" si="30"/>
        <v>0</v>
      </c>
      <c r="CK145" s="28">
        <f>('3.Diagnóstico_Oportunidades'!$M$22*10000/BQ146)</f>
        <v>0</v>
      </c>
      <c r="CL145" s="28">
        <f t="shared" si="31"/>
        <v>1</v>
      </c>
      <c r="CM145" s="27">
        <f t="shared" si="32"/>
        <v>0</v>
      </c>
      <c r="CN145" s="28">
        <f t="shared" si="33"/>
        <v>0</v>
      </c>
      <c r="CO145" s="28">
        <v>14</v>
      </c>
      <c r="CP145" s="28">
        <v>14</v>
      </c>
      <c r="CQ145" s="28">
        <v>14</v>
      </c>
      <c r="CR145" s="27">
        <f>'3.Diagnóstico_Oportunidades'!N166*Criterios!CO145</f>
        <v>0</v>
      </c>
      <c r="CS145" s="27">
        <f>'3.Diagnóstico_Oportunidades'!N166*Criterios!CP145</f>
        <v>0</v>
      </c>
      <c r="CT145" s="27">
        <f>'3.Diagnóstico_Oportunidades'!N166*Criterios!CQ145</f>
        <v>0</v>
      </c>
      <c r="CW145" s="22">
        <v>1</v>
      </c>
      <c r="CX145" s="27">
        <v>2</v>
      </c>
      <c r="CY145" s="27">
        <v>1</v>
      </c>
      <c r="CZ145" s="22">
        <v>1</v>
      </c>
      <c r="DA145" s="27">
        <v>3</v>
      </c>
      <c r="DB145" s="22">
        <v>3</v>
      </c>
      <c r="DC145" s="27">
        <v>1</v>
      </c>
      <c r="DD145" s="22">
        <v>1</v>
      </c>
      <c r="DE145" s="22">
        <v>1</v>
      </c>
      <c r="DF145" s="27">
        <v>1</v>
      </c>
      <c r="DG145" s="27">
        <v>2</v>
      </c>
      <c r="DH145" s="22">
        <v>2</v>
      </c>
      <c r="DI145" s="22">
        <v>2</v>
      </c>
      <c r="DJ145" s="28">
        <f>('3.Diagnóstico_Oportunidades'!$N166*CW145)</f>
        <v>0</v>
      </c>
      <c r="DK145" s="28">
        <f>('3.Diagnóstico_Oportunidades'!$N166*CX145)</f>
        <v>0</v>
      </c>
      <c r="DL145" s="28">
        <f>('3.Diagnóstico_Oportunidades'!$N166*CY145)</f>
        <v>0</v>
      </c>
      <c r="DM145" s="28">
        <f>('3.Diagnóstico_Oportunidades'!$N166*DA145)</f>
        <v>0</v>
      </c>
      <c r="DN145" s="28">
        <f>('3.Diagnóstico_Oportunidades'!$N166*DC145)</f>
        <v>0</v>
      </c>
      <c r="DO145" s="28">
        <f>('3.Diagnóstico_Oportunidades'!$N166*DE145)</f>
        <v>0</v>
      </c>
      <c r="DP145" s="28">
        <f>('3.Diagnóstico_Oportunidades'!$N166*DF145)</f>
        <v>0</v>
      </c>
      <c r="DQ145" s="28">
        <f>('3.Diagnóstico_Oportunidades'!$N166*DG145)</f>
        <v>0</v>
      </c>
      <c r="DR145" s="28">
        <f>('3.Diagnóstico_Oportunidades'!$N166*DI145)</f>
        <v>0</v>
      </c>
      <c r="DS145" s="28">
        <f>('3.Diagnóstico_Oportunidades'!$N166*1)</f>
        <v>0</v>
      </c>
      <c r="DT145" s="28">
        <f>('3.Diagnóstico_Oportunidades'!$N166*2)</f>
        <v>0</v>
      </c>
      <c r="DU145" s="28">
        <f>('3.Diagnóstico_Oportunidades'!$N166*3)</f>
        <v>0</v>
      </c>
      <c r="DV145" s="28">
        <f>('3.Diagnóstico_Oportunidades'!$N166*DW145)</f>
        <v>0</v>
      </c>
      <c r="DW145" s="28">
        <f>('3.Diagnóstico_Oportunidades'!$N166*DX145)</f>
        <v>0</v>
      </c>
      <c r="DX145" s="28">
        <f>('3.Diagnóstico_Oportunidades'!$N166*DZ145)</f>
        <v>0</v>
      </c>
      <c r="DY145" s="28">
        <f>('3.Diagnóstico_Oportunidades'!$N166*DB145)</f>
        <v>0</v>
      </c>
      <c r="DZ145" s="28">
        <f>('3.Diagnóstico_Oportunidades'!$N166*DD145)</f>
        <v>0</v>
      </c>
      <c r="EA145" s="28">
        <f>('3.Diagnóstico_Oportunidades'!$N166*DE145)</f>
        <v>0</v>
      </c>
      <c r="EB145" s="28">
        <f>('3.Diagnóstico_Oportunidades'!$N166*DF145)</f>
        <v>0</v>
      </c>
      <c r="EC145" s="28">
        <f>('3.Diagnóstico_Oportunidades'!$N166*DH145)</f>
        <v>0</v>
      </c>
      <c r="ED145" s="28">
        <f>('3.Diagnóstico_Oportunidades'!$N166*DI145)</f>
        <v>0</v>
      </c>
      <c r="EE145" s="28">
        <f>('3.Diagnóstico_Oportunidades'!$N166*1)</f>
        <v>0</v>
      </c>
      <c r="EF145" s="28">
        <f>('3.Diagnóstico_Oportunidades'!$N166*2)</f>
        <v>0</v>
      </c>
      <c r="EG145" s="28">
        <f>('3.Diagnóstico_Oportunidades'!$N166*3)</f>
        <v>0</v>
      </c>
    </row>
    <row r="146" spans="1:137">
      <c r="A146" s="8" t="s">
        <v>209</v>
      </c>
      <c r="B146" s="98">
        <v>3</v>
      </c>
      <c r="C146" s="99">
        <v>3</v>
      </c>
      <c r="D146" s="98">
        <v>3</v>
      </c>
      <c r="E146" s="98">
        <v>3</v>
      </c>
      <c r="F146" s="98">
        <v>3</v>
      </c>
      <c r="G146" s="8" t="s">
        <v>209</v>
      </c>
      <c r="H146" s="27">
        <v>1</v>
      </c>
      <c r="I146" s="27">
        <v>3</v>
      </c>
      <c r="J146" s="27">
        <v>3</v>
      </c>
      <c r="K146" s="27">
        <v>2</v>
      </c>
      <c r="L146">
        <v>1</v>
      </c>
      <c r="M146" s="8" t="s">
        <v>209</v>
      </c>
      <c r="N146" s="27">
        <f t="shared" si="34"/>
        <v>1</v>
      </c>
      <c r="O146" s="27" t="s">
        <v>1065</v>
      </c>
      <c r="P146" s="140">
        <v>2</v>
      </c>
      <c r="Q146" s="27" t="s">
        <v>1065</v>
      </c>
      <c r="R146" s="8" t="s">
        <v>209</v>
      </c>
      <c r="S146">
        <v>1</v>
      </c>
      <c r="T146">
        <v>1</v>
      </c>
      <c r="U146">
        <v>1</v>
      </c>
      <c r="V146">
        <v>1</v>
      </c>
      <c r="W146">
        <v>1</v>
      </c>
      <c r="X146">
        <v>1</v>
      </c>
      <c r="Y146">
        <v>1</v>
      </c>
      <c r="Z146">
        <v>2</v>
      </c>
      <c r="AA146">
        <v>1</v>
      </c>
      <c r="AB146">
        <v>1</v>
      </c>
      <c r="AC146">
        <v>1</v>
      </c>
      <c r="AD146">
        <v>1</v>
      </c>
      <c r="AE146" s="8" t="s">
        <v>209</v>
      </c>
      <c r="AF146">
        <v>1</v>
      </c>
      <c r="AG146" s="21">
        <v>1</v>
      </c>
      <c r="AH146">
        <v>3</v>
      </c>
      <c r="AI146">
        <v>2</v>
      </c>
      <c r="AJ146">
        <v>1</v>
      </c>
      <c r="AK146">
        <v>3</v>
      </c>
      <c r="AL146">
        <v>3</v>
      </c>
      <c r="AM146" s="27">
        <v>3</v>
      </c>
      <c r="AN146">
        <v>3</v>
      </c>
      <c r="AO146" s="27" t="s">
        <v>1065</v>
      </c>
      <c r="AP146">
        <v>2</v>
      </c>
      <c r="AQ146">
        <v>2</v>
      </c>
      <c r="AR146">
        <v>3</v>
      </c>
      <c r="AS146" s="8" t="s">
        <v>209</v>
      </c>
      <c r="AT146" s="27" t="s">
        <v>1065</v>
      </c>
      <c r="AU146" s="27" t="s">
        <v>1065</v>
      </c>
      <c r="AV146" s="27" t="s">
        <v>1065</v>
      </c>
      <c r="AW146" s="27" t="s">
        <v>1065</v>
      </c>
      <c r="AX146" s="27" t="s">
        <v>1065</v>
      </c>
      <c r="AY146" s="27" t="s">
        <v>1065</v>
      </c>
      <c r="AZ146" s="27" t="s">
        <v>1065</v>
      </c>
      <c r="BA146" s="27" t="s">
        <v>1065</v>
      </c>
      <c r="BB146" s="27" t="s">
        <v>1065</v>
      </c>
      <c r="BC146" s="8" t="s">
        <v>209</v>
      </c>
      <c r="BD146" s="14">
        <v>396</v>
      </c>
      <c r="BE146" s="14">
        <f>((SUM('3.Diagnóstico_Oportunidades'!$M$9:$N$11))*10000)/BD146</f>
        <v>0</v>
      </c>
      <c r="BF146" s="14"/>
      <c r="BQ146" s="28">
        <v>1715715.06</v>
      </c>
      <c r="BR146" s="8">
        <f>(SUM('3.Diagnóstico_Oportunidades'!$M$21:$N$22)*10000)/BQ146</f>
        <v>0</v>
      </c>
      <c r="BS146" s="28">
        <f t="shared" si="35"/>
        <v>1</v>
      </c>
      <c r="BT146" s="27">
        <f t="shared" si="36"/>
        <v>0</v>
      </c>
      <c r="BU146" s="28">
        <f>IF('3.Diagnóstico_Oportunidades'!BR146=0, 0,SUM(BS146:BT146))</f>
        <v>0</v>
      </c>
      <c r="BW146" s="124" t="s">
        <v>1196</v>
      </c>
      <c r="BX146" s="28">
        <v>4</v>
      </c>
      <c r="BY146" s="28">
        <v>4</v>
      </c>
      <c r="BZ146" s="28">
        <v>4</v>
      </c>
      <c r="CA146" s="149">
        <f>'3.Diagnóstico_Oportunidades'!N167*Criterios!BX146</f>
        <v>0</v>
      </c>
      <c r="CB146" s="149">
        <f>'3.Diagnóstico_Oportunidades'!N167*Criterios!BY146</f>
        <v>0</v>
      </c>
      <c r="CC146" s="149">
        <f>'3.Diagnóstico_Oportunidades'!N167*Criterios!BZ146</f>
        <v>0</v>
      </c>
      <c r="CF146" s="8" t="s">
        <v>946</v>
      </c>
      <c r="CG146" s="120">
        <f>('3.Diagnóstico_Oportunidades'!$M$22)/(BD147/100)</f>
        <v>0</v>
      </c>
      <c r="CH146" s="28">
        <f t="shared" si="28"/>
        <v>1</v>
      </c>
      <c r="CI146" s="27">
        <f t="shared" si="29"/>
        <v>0</v>
      </c>
      <c r="CJ146" s="28">
        <f t="shared" si="30"/>
        <v>0</v>
      </c>
      <c r="CK146" s="28">
        <f>('3.Diagnóstico_Oportunidades'!$M$22*10000/BQ147)</f>
        <v>0</v>
      </c>
      <c r="CL146" s="28">
        <f t="shared" si="31"/>
        <v>1</v>
      </c>
      <c r="CM146" s="27">
        <f t="shared" si="32"/>
        <v>0</v>
      </c>
      <c r="CN146" s="28">
        <f t="shared" si="33"/>
        <v>0</v>
      </c>
      <c r="CO146" s="28">
        <v>14</v>
      </c>
      <c r="CP146" s="28">
        <v>14</v>
      </c>
      <c r="CQ146" s="28">
        <v>14</v>
      </c>
      <c r="CR146" s="27">
        <f>'3.Diagnóstico_Oportunidades'!N167*Criterios!CO146</f>
        <v>0</v>
      </c>
      <c r="CS146" s="27">
        <f>'3.Diagnóstico_Oportunidades'!N167*Criterios!CP146</f>
        <v>0</v>
      </c>
      <c r="CT146" s="27">
        <f>'3.Diagnóstico_Oportunidades'!N167*Criterios!CQ146</f>
        <v>0</v>
      </c>
      <c r="CW146" s="22">
        <v>1</v>
      </c>
      <c r="CX146" s="2">
        <v>1</v>
      </c>
      <c r="CY146" s="27">
        <v>2</v>
      </c>
      <c r="CZ146" s="22">
        <v>2</v>
      </c>
      <c r="DA146" s="27">
        <v>3</v>
      </c>
      <c r="DB146" s="22">
        <v>3</v>
      </c>
      <c r="DC146" s="27">
        <v>3</v>
      </c>
      <c r="DD146" s="22">
        <v>3</v>
      </c>
      <c r="DE146" s="22">
        <v>1</v>
      </c>
      <c r="DF146" s="2">
        <v>1</v>
      </c>
      <c r="DG146" s="27">
        <v>1</v>
      </c>
      <c r="DH146" s="22">
        <v>1</v>
      </c>
      <c r="DI146" s="22">
        <v>1</v>
      </c>
      <c r="DJ146" s="28">
        <f>('3.Diagnóstico_Oportunidades'!$N167*CW146)</f>
        <v>0</v>
      </c>
      <c r="DK146" s="28">
        <f>('3.Diagnóstico_Oportunidades'!$N167*CX146)</f>
        <v>0</v>
      </c>
      <c r="DL146" s="28">
        <f>('3.Diagnóstico_Oportunidades'!$N167*CY146)</f>
        <v>0</v>
      </c>
      <c r="DM146" s="28">
        <f>('3.Diagnóstico_Oportunidades'!$N167*DA146)</f>
        <v>0</v>
      </c>
      <c r="DN146" s="28">
        <f>('3.Diagnóstico_Oportunidades'!$N167*DC146)</f>
        <v>0</v>
      </c>
      <c r="DO146" s="28">
        <f>('3.Diagnóstico_Oportunidades'!$N167*DE146)</f>
        <v>0</v>
      </c>
      <c r="DP146" s="28">
        <f>('3.Diagnóstico_Oportunidades'!$N167*DF146)</f>
        <v>0</v>
      </c>
      <c r="DQ146" s="28">
        <f>('3.Diagnóstico_Oportunidades'!$N167*DG146)</f>
        <v>0</v>
      </c>
      <c r="DR146" s="28">
        <f>('3.Diagnóstico_Oportunidades'!$N167*DI146)</f>
        <v>0</v>
      </c>
      <c r="DS146" s="28">
        <f>('3.Diagnóstico_Oportunidades'!$N167*1)</f>
        <v>0</v>
      </c>
      <c r="DT146" s="28">
        <f>('3.Diagnóstico_Oportunidades'!$N167*2)</f>
        <v>0</v>
      </c>
      <c r="DU146" s="28">
        <f>('3.Diagnóstico_Oportunidades'!$N167*3)</f>
        <v>0</v>
      </c>
      <c r="DV146" s="28">
        <f>('3.Diagnóstico_Oportunidades'!$N167*DW146)</f>
        <v>0</v>
      </c>
      <c r="DW146" s="28">
        <f>('3.Diagnóstico_Oportunidades'!$N167*DX146)</f>
        <v>0</v>
      </c>
      <c r="DX146" s="28">
        <f>('3.Diagnóstico_Oportunidades'!$N167*DZ146)</f>
        <v>0</v>
      </c>
      <c r="DY146" s="28">
        <f>('3.Diagnóstico_Oportunidades'!$N167*DB146)</f>
        <v>0</v>
      </c>
      <c r="DZ146" s="28">
        <f>('3.Diagnóstico_Oportunidades'!$N167*DD146)</f>
        <v>0</v>
      </c>
      <c r="EA146" s="28">
        <f>('3.Diagnóstico_Oportunidades'!$N167*DE146)</f>
        <v>0</v>
      </c>
      <c r="EB146" s="28">
        <f>('3.Diagnóstico_Oportunidades'!$N167*DF146)</f>
        <v>0</v>
      </c>
      <c r="EC146" s="28">
        <f>('3.Diagnóstico_Oportunidades'!$N167*DH146)</f>
        <v>0</v>
      </c>
      <c r="ED146" s="28">
        <f>('3.Diagnóstico_Oportunidades'!$N167*DI146)</f>
        <v>0</v>
      </c>
      <c r="EE146" s="28">
        <f>('3.Diagnóstico_Oportunidades'!$N167*1)</f>
        <v>0</v>
      </c>
      <c r="EF146" s="28">
        <f>('3.Diagnóstico_Oportunidades'!$N167*2)</f>
        <v>0</v>
      </c>
      <c r="EG146" s="28">
        <f>('3.Diagnóstico_Oportunidades'!$N167*3)</f>
        <v>0</v>
      </c>
    </row>
    <row r="147" spans="1:137">
      <c r="A147" s="8" t="s">
        <v>946</v>
      </c>
      <c r="B147" s="98">
        <v>2</v>
      </c>
      <c r="C147" s="99">
        <v>3</v>
      </c>
      <c r="D147" s="98">
        <v>2</v>
      </c>
      <c r="E147" s="98">
        <v>2</v>
      </c>
      <c r="F147" s="98">
        <v>2</v>
      </c>
      <c r="G147" s="8" t="s">
        <v>946</v>
      </c>
      <c r="H147" s="27">
        <v>2</v>
      </c>
      <c r="I147" s="27">
        <v>3</v>
      </c>
      <c r="J147" s="27">
        <v>3</v>
      </c>
      <c r="K147" s="27">
        <v>2</v>
      </c>
      <c r="L147">
        <v>2</v>
      </c>
      <c r="M147" s="8" t="s">
        <v>946</v>
      </c>
      <c r="N147" s="27">
        <f t="shared" si="34"/>
        <v>2</v>
      </c>
      <c r="O147" s="27" t="s">
        <v>1065</v>
      </c>
      <c r="P147" s="140">
        <v>2</v>
      </c>
      <c r="Q147" s="27" t="s">
        <v>1065</v>
      </c>
      <c r="R147" s="8" t="s">
        <v>946</v>
      </c>
      <c r="S147">
        <v>2</v>
      </c>
      <c r="T147">
        <v>2</v>
      </c>
      <c r="U147">
        <v>2</v>
      </c>
      <c r="V147">
        <v>2</v>
      </c>
      <c r="W147">
        <v>2</v>
      </c>
      <c r="X147">
        <v>2</v>
      </c>
      <c r="Y147">
        <v>2</v>
      </c>
      <c r="Z147">
        <v>2</v>
      </c>
      <c r="AA147">
        <v>2</v>
      </c>
      <c r="AB147">
        <v>2</v>
      </c>
      <c r="AC147">
        <v>2</v>
      </c>
      <c r="AD147">
        <v>2</v>
      </c>
      <c r="AE147" s="8" t="s">
        <v>946</v>
      </c>
      <c r="AF147">
        <v>2</v>
      </c>
      <c r="AG147" s="21">
        <v>1</v>
      </c>
      <c r="AH147">
        <v>2</v>
      </c>
      <c r="AI147">
        <v>1</v>
      </c>
      <c r="AJ147">
        <v>1</v>
      </c>
      <c r="AK147">
        <v>2</v>
      </c>
      <c r="AL147">
        <v>1</v>
      </c>
      <c r="AM147" s="27">
        <v>1</v>
      </c>
      <c r="AN147">
        <v>3</v>
      </c>
      <c r="AO147" s="27" t="s">
        <v>1065</v>
      </c>
      <c r="AP147">
        <v>1</v>
      </c>
      <c r="AQ147">
        <v>1</v>
      </c>
      <c r="AR147">
        <v>1</v>
      </c>
      <c r="AS147" s="8" t="s">
        <v>946</v>
      </c>
      <c r="AT147" s="27" t="s">
        <v>1065</v>
      </c>
      <c r="AU147" s="27" t="s">
        <v>1065</v>
      </c>
      <c r="AV147" s="27" t="s">
        <v>1065</v>
      </c>
      <c r="AW147" s="27" t="s">
        <v>1065</v>
      </c>
      <c r="AX147" s="27" t="s">
        <v>1065</v>
      </c>
      <c r="AY147" s="27" t="s">
        <v>1065</v>
      </c>
      <c r="AZ147" s="27" t="s">
        <v>1065</v>
      </c>
      <c r="BA147" s="27" t="s">
        <v>1065</v>
      </c>
      <c r="BB147" s="27" t="s">
        <v>1065</v>
      </c>
      <c r="BC147" s="8" t="s">
        <v>946</v>
      </c>
      <c r="BD147" s="14">
        <v>1532</v>
      </c>
      <c r="BE147" s="14">
        <f>((SUM('3.Diagnóstico_Oportunidades'!$M$9:$N$11))*10000)/BD147</f>
        <v>0</v>
      </c>
      <c r="BF147" s="14"/>
      <c r="BQ147" s="28">
        <v>1512400.13</v>
      </c>
      <c r="BR147" s="8">
        <f>(SUM('3.Diagnóstico_Oportunidades'!$M$21:$N$22)*10000)/BQ147</f>
        <v>0</v>
      </c>
      <c r="BS147" s="28">
        <f t="shared" si="35"/>
        <v>1</v>
      </c>
      <c r="BT147" s="27">
        <f t="shared" si="36"/>
        <v>0</v>
      </c>
      <c r="BU147" s="28">
        <f>IF('3.Diagnóstico_Oportunidades'!BR147=0, 0,SUM(BS147:BT147))</f>
        <v>0</v>
      </c>
      <c r="BW147" s="124" t="s">
        <v>1170</v>
      </c>
      <c r="BX147" s="28">
        <v>3</v>
      </c>
      <c r="BY147" s="28">
        <v>3</v>
      </c>
      <c r="BZ147" s="28">
        <v>3</v>
      </c>
      <c r="CA147" s="149">
        <f>'3.Diagnóstico_Oportunidades'!N168*Criterios!BX147</f>
        <v>0</v>
      </c>
      <c r="CB147" s="149">
        <f>'3.Diagnóstico_Oportunidades'!N168*Criterios!BY147</f>
        <v>0</v>
      </c>
      <c r="CC147" s="149">
        <f>'3.Diagnóstico_Oportunidades'!N168*Criterios!BZ147</f>
        <v>0</v>
      </c>
      <c r="CF147" s="8" t="s">
        <v>210</v>
      </c>
      <c r="CG147" s="120">
        <f>('3.Diagnóstico_Oportunidades'!$M$22)/(BD148/100)</f>
        <v>0</v>
      </c>
      <c r="CH147" s="28">
        <f t="shared" si="28"/>
        <v>1</v>
      </c>
      <c r="CI147" s="27">
        <f t="shared" si="29"/>
        <v>0</v>
      </c>
      <c r="CJ147" s="28">
        <f t="shared" si="30"/>
        <v>0</v>
      </c>
      <c r="CK147" s="28">
        <f>('3.Diagnóstico_Oportunidades'!$M$22*10000/BQ148)</f>
        <v>0</v>
      </c>
      <c r="CL147" s="28">
        <f t="shared" si="31"/>
        <v>1</v>
      </c>
      <c r="CM147" s="27">
        <f t="shared" si="32"/>
        <v>0</v>
      </c>
      <c r="CN147" s="28">
        <f t="shared" si="33"/>
        <v>0</v>
      </c>
      <c r="CO147" s="28">
        <v>14</v>
      </c>
      <c r="CP147" s="28">
        <v>14</v>
      </c>
      <c r="CQ147" s="28">
        <v>14</v>
      </c>
      <c r="CR147" s="27">
        <f>'3.Diagnóstico_Oportunidades'!N168*Criterios!CO147</f>
        <v>0</v>
      </c>
      <c r="CS147" s="27">
        <f>'3.Diagnóstico_Oportunidades'!N168*Criterios!CP147</f>
        <v>0</v>
      </c>
      <c r="CT147" s="27">
        <f>'3.Diagnóstico_Oportunidades'!N168*Criterios!CQ147</f>
        <v>0</v>
      </c>
      <c r="CW147" s="22">
        <v>1</v>
      </c>
      <c r="CX147" s="2">
        <v>1</v>
      </c>
      <c r="CY147" s="27">
        <v>2</v>
      </c>
      <c r="CZ147" s="22">
        <v>2</v>
      </c>
      <c r="DA147" s="27">
        <v>3</v>
      </c>
      <c r="DB147" s="22">
        <v>3</v>
      </c>
      <c r="DC147" s="27">
        <v>3</v>
      </c>
      <c r="DD147" s="22">
        <v>3</v>
      </c>
      <c r="DE147" s="22">
        <v>1</v>
      </c>
      <c r="DF147" s="2">
        <v>1</v>
      </c>
      <c r="DG147" s="27">
        <v>1</v>
      </c>
      <c r="DH147" s="22">
        <v>1</v>
      </c>
      <c r="DI147" s="22">
        <v>1</v>
      </c>
      <c r="DJ147" s="28">
        <f>('3.Diagnóstico_Oportunidades'!$N168*CW147)</f>
        <v>0</v>
      </c>
      <c r="DK147" s="28">
        <f>('3.Diagnóstico_Oportunidades'!$N168*CX147)</f>
        <v>0</v>
      </c>
      <c r="DL147" s="28">
        <f>('3.Diagnóstico_Oportunidades'!$N168*CY147)</f>
        <v>0</v>
      </c>
      <c r="DM147" s="28">
        <f>('3.Diagnóstico_Oportunidades'!$N168*DA147)</f>
        <v>0</v>
      </c>
      <c r="DN147" s="28">
        <f>('3.Diagnóstico_Oportunidades'!$N168*DC147)</f>
        <v>0</v>
      </c>
      <c r="DO147" s="28">
        <f>('3.Diagnóstico_Oportunidades'!$N168*DE147)</f>
        <v>0</v>
      </c>
      <c r="DP147" s="28">
        <f>('3.Diagnóstico_Oportunidades'!$N168*DF147)</f>
        <v>0</v>
      </c>
      <c r="DQ147" s="28">
        <f>('3.Diagnóstico_Oportunidades'!$N168*DG147)</f>
        <v>0</v>
      </c>
      <c r="DR147" s="28">
        <f>('3.Diagnóstico_Oportunidades'!$N168*DI147)</f>
        <v>0</v>
      </c>
      <c r="DS147" s="28">
        <f>('3.Diagnóstico_Oportunidades'!$N168*1)</f>
        <v>0</v>
      </c>
      <c r="DT147" s="28">
        <f>('3.Diagnóstico_Oportunidades'!$N168*2)</f>
        <v>0</v>
      </c>
      <c r="DU147" s="28">
        <f>('3.Diagnóstico_Oportunidades'!$N168*3)</f>
        <v>0</v>
      </c>
      <c r="DV147" s="28">
        <f>('3.Diagnóstico_Oportunidades'!$N168*DW147)</f>
        <v>0</v>
      </c>
      <c r="DW147" s="28">
        <f>('3.Diagnóstico_Oportunidades'!$N168*DX147)</f>
        <v>0</v>
      </c>
      <c r="DX147" s="28">
        <f>('3.Diagnóstico_Oportunidades'!$N168*DZ147)</f>
        <v>0</v>
      </c>
      <c r="DY147" s="28">
        <f>('3.Diagnóstico_Oportunidades'!$N168*DB147)</f>
        <v>0</v>
      </c>
      <c r="DZ147" s="28">
        <f>('3.Diagnóstico_Oportunidades'!$N168*DD147)</f>
        <v>0</v>
      </c>
      <c r="EA147" s="28">
        <f>('3.Diagnóstico_Oportunidades'!$N168*DE147)</f>
        <v>0</v>
      </c>
      <c r="EB147" s="28">
        <f>('3.Diagnóstico_Oportunidades'!$N168*DF147)</f>
        <v>0</v>
      </c>
      <c r="EC147" s="28">
        <f>('3.Diagnóstico_Oportunidades'!$N168*DH147)</f>
        <v>0</v>
      </c>
      <c r="ED147" s="28">
        <f>('3.Diagnóstico_Oportunidades'!$N168*DI147)</f>
        <v>0</v>
      </c>
      <c r="EE147" s="28">
        <f>('3.Diagnóstico_Oportunidades'!$N168*1)</f>
        <v>0</v>
      </c>
      <c r="EF147" s="28">
        <f>('3.Diagnóstico_Oportunidades'!$N168*2)</f>
        <v>0</v>
      </c>
      <c r="EG147" s="28">
        <f>('3.Diagnóstico_Oportunidades'!$N168*3)</f>
        <v>0</v>
      </c>
    </row>
    <row r="148" spans="1:137">
      <c r="A148" s="8" t="s">
        <v>210</v>
      </c>
      <c r="B148" s="98">
        <v>3</v>
      </c>
      <c r="C148" s="99">
        <v>3</v>
      </c>
      <c r="D148" s="98">
        <v>3</v>
      </c>
      <c r="E148" s="98">
        <v>3</v>
      </c>
      <c r="F148" s="98">
        <v>3</v>
      </c>
      <c r="G148" s="8" t="s">
        <v>210</v>
      </c>
      <c r="H148" s="27">
        <v>3</v>
      </c>
      <c r="I148" s="27">
        <v>3</v>
      </c>
      <c r="J148" s="27">
        <v>3</v>
      </c>
      <c r="K148" s="27">
        <v>2</v>
      </c>
      <c r="L148">
        <v>3</v>
      </c>
      <c r="M148" s="8" t="s">
        <v>210</v>
      </c>
      <c r="N148" s="27">
        <f t="shared" si="34"/>
        <v>3</v>
      </c>
      <c r="O148" s="27" t="s">
        <v>1065</v>
      </c>
      <c r="P148" s="140">
        <v>2</v>
      </c>
      <c r="Q148" s="27" t="s">
        <v>1065</v>
      </c>
      <c r="R148" s="8" t="s">
        <v>210</v>
      </c>
      <c r="S148">
        <v>3</v>
      </c>
      <c r="T148">
        <v>3</v>
      </c>
      <c r="U148">
        <v>3</v>
      </c>
      <c r="V148">
        <v>2</v>
      </c>
      <c r="W148">
        <v>3</v>
      </c>
      <c r="X148">
        <v>3</v>
      </c>
      <c r="Y148">
        <v>3</v>
      </c>
      <c r="Z148">
        <v>3</v>
      </c>
      <c r="AA148">
        <v>3</v>
      </c>
      <c r="AB148">
        <v>3</v>
      </c>
      <c r="AC148">
        <v>3</v>
      </c>
      <c r="AD148">
        <v>3</v>
      </c>
      <c r="AE148" s="8" t="s">
        <v>210</v>
      </c>
      <c r="AF148">
        <v>1</v>
      </c>
      <c r="AG148" s="21">
        <v>2</v>
      </c>
      <c r="AH148">
        <v>3</v>
      </c>
      <c r="AI148">
        <v>3</v>
      </c>
      <c r="AJ148">
        <v>1</v>
      </c>
      <c r="AK148">
        <v>3</v>
      </c>
      <c r="AL148">
        <v>2</v>
      </c>
      <c r="AM148" s="27">
        <v>1</v>
      </c>
      <c r="AN148">
        <v>3</v>
      </c>
      <c r="AO148" s="27" t="s">
        <v>1065</v>
      </c>
      <c r="AP148">
        <v>3</v>
      </c>
      <c r="AQ148">
        <v>2</v>
      </c>
      <c r="AR148">
        <v>2</v>
      </c>
      <c r="AS148" s="8" t="s">
        <v>210</v>
      </c>
      <c r="AT148" s="27" t="s">
        <v>1065</v>
      </c>
      <c r="AU148" s="27" t="s">
        <v>1065</v>
      </c>
      <c r="AV148" s="27" t="s">
        <v>1065</v>
      </c>
      <c r="AW148" s="27" t="s">
        <v>1065</v>
      </c>
      <c r="AX148" s="27" t="s">
        <v>1065</v>
      </c>
      <c r="AY148" s="27" t="s">
        <v>1065</v>
      </c>
      <c r="AZ148" s="27" t="s">
        <v>1065</v>
      </c>
      <c r="BA148" s="27" t="s">
        <v>1065</v>
      </c>
      <c r="BB148" s="27" t="s">
        <v>1065</v>
      </c>
      <c r="BC148" s="8" t="s">
        <v>210</v>
      </c>
      <c r="BD148" s="14">
        <v>171</v>
      </c>
      <c r="BE148" s="14">
        <f>((SUM('3.Diagnóstico_Oportunidades'!$M$9:$N$11))*10000)/BD148</f>
        <v>0</v>
      </c>
      <c r="BF148" s="14"/>
      <c r="BQ148" s="28">
        <v>697308.99</v>
      </c>
      <c r="BR148" s="8">
        <f>(SUM('3.Diagnóstico_Oportunidades'!$M$21:$N$22)*10000)/BQ148</f>
        <v>0</v>
      </c>
      <c r="BS148" s="28">
        <f t="shared" si="35"/>
        <v>1</v>
      </c>
      <c r="BT148" s="27">
        <f t="shared" si="36"/>
        <v>0</v>
      </c>
      <c r="BU148" s="28">
        <f>IF('3.Diagnóstico_Oportunidades'!BR148=0, 0,SUM(BS148:BT148))</f>
        <v>0</v>
      </c>
      <c r="BW148" s="125" t="s">
        <v>1130</v>
      </c>
      <c r="BX148" s="28">
        <v>4</v>
      </c>
      <c r="BY148" s="28">
        <v>4</v>
      </c>
      <c r="BZ148" s="28">
        <v>4</v>
      </c>
      <c r="CA148" s="149">
        <f>'3.Diagnóstico_Oportunidades'!N169*Criterios!BX148</f>
        <v>0</v>
      </c>
      <c r="CB148" s="149">
        <f>'3.Diagnóstico_Oportunidades'!N169*Criterios!BY148</f>
        <v>0</v>
      </c>
      <c r="CC148" s="149">
        <f>'3.Diagnóstico_Oportunidades'!N169*Criterios!BZ148</f>
        <v>0</v>
      </c>
      <c r="CF148" s="8" t="s">
        <v>211</v>
      </c>
      <c r="CG148" s="120">
        <f>('3.Diagnóstico_Oportunidades'!$M$22)/(BD149/100)</f>
        <v>0</v>
      </c>
      <c r="CH148" s="28">
        <f t="shared" si="28"/>
        <v>1</v>
      </c>
      <c r="CI148" s="27">
        <f t="shared" si="29"/>
        <v>0</v>
      </c>
      <c r="CJ148" s="28">
        <f t="shared" si="30"/>
        <v>0</v>
      </c>
      <c r="CK148" s="28">
        <f>('3.Diagnóstico_Oportunidades'!$M$22*10000/BQ149)</f>
        <v>0</v>
      </c>
      <c r="CL148" s="28">
        <f t="shared" si="31"/>
        <v>1</v>
      </c>
      <c r="CM148" s="27">
        <f t="shared" si="32"/>
        <v>0</v>
      </c>
      <c r="CN148" s="28">
        <f t="shared" si="33"/>
        <v>0</v>
      </c>
      <c r="CO148" s="28">
        <v>17.5</v>
      </c>
      <c r="CP148" s="28">
        <v>17.5</v>
      </c>
      <c r="CQ148" s="28">
        <v>17.5</v>
      </c>
      <c r="CR148" s="27">
        <f>'3.Diagnóstico_Oportunidades'!N169*Criterios!CO148</f>
        <v>0</v>
      </c>
      <c r="CS148" s="27">
        <f>'3.Diagnóstico_Oportunidades'!N169*Criterios!CP148</f>
        <v>0</v>
      </c>
      <c r="CT148" s="27">
        <f>'3.Diagnóstico_Oportunidades'!N169*Criterios!CQ148</f>
        <v>0</v>
      </c>
      <c r="CW148" s="31">
        <v>1</v>
      </c>
      <c r="CX148" s="31">
        <v>2</v>
      </c>
      <c r="CY148" s="31">
        <v>3</v>
      </c>
      <c r="CZ148" s="31">
        <v>3</v>
      </c>
      <c r="DA148" s="31">
        <v>3</v>
      </c>
      <c r="DB148" s="31">
        <v>3</v>
      </c>
      <c r="DC148" s="31">
        <v>3</v>
      </c>
      <c r="DD148" s="31">
        <v>3</v>
      </c>
      <c r="DE148" s="31">
        <v>2</v>
      </c>
      <c r="DF148" s="31">
        <v>1.5</v>
      </c>
      <c r="DG148" s="31">
        <v>1</v>
      </c>
      <c r="DH148" s="31">
        <v>1</v>
      </c>
      <c r="DI148" s="31">
        <v>1</v>
      </c>
      <c r="DJ148" s="28">
        <f>('3.Diagnóstico_Oportunidades'!$N169*CW148)</f>
        <v>0</v>
      </c>
      <c r="DK148" s="28">
        <f>('3.Diagnóstico_Oportunidades'!$N169*CX148)</f>
        <v>0</v>
      </c>
      <c r="DL148" s="28">
        <f>('3.Diagnóstico_Oportunidades'!$N169*CY148)</f>
        <v>0</v>
      </c>
      <c r="DM148" s="28">
        <f>('3.Diagnóstico_Oportunidades'!$N169*DA148)</f>
        <v>0</v>
      </c>
      <c r="DN148" s="28">
        <f>('3.Diagnóstico_Oportunidades'!$N169*DC148)</f>
        <v>0</v>
      </c>
      <c r="DO148" s="28">
        <f>('3.Diagnóstico_Oportunidades'!$N169*DE148)</f>
        <v>0</v>
      </c>
      <c r="DP148" s="28">
        <f>('3.Diagnóstico_Oportunidades'!$N169*DF148)</f>
        <v>0</v>
      </c>
      <c r="DQ148" s="28">
        <f>('3.Diagnóstico_Oportunidades'!$N169*DG148)</f>
        <v>0</v>
      </c>
      <c r="DR148" s="28">
        <f>('3.Diagnóstico_Oportunidades'!$N169*DI148)</f>
        <v>0</v>
      </c>
      <c r="DS148" s="28">
        <f>('3.Diagnóstico_Oportunidades'!$N169*1)</f>
        <v>0</v>
      </c>
      <c r="DT148" s="28">
        <f>('3.Diagnóstico_Oportunidades'!$N169*2)</f>
        <v>0</v>
      </c>
      <c r="DU148" s="28">
        <f>('3.Diagnóstico_Oportunidades'!$N169*3)</f>
        <v>0</v>
      </c>
      <c r="DV148" s="28">
        <f>('3.Diagnóstico_Oportunidades'!$N169*DW148)</f>
        <v>0</v>
      </c>
      <c r="DW148" s="28">
        <f>('3.Diagnóstico_Oportunidades'!$N169*DX148)</f>
        <v>0</v>
      </c>
      <c r="DX148" s="28">
        <f>('3.Diagnóstico_Oportunidades'!$N169*DZ148)</f>
        <v>0</v>
      </c>
      <c r="DY148" s="28">
        <f>('3.Diagnóstico_Oportunidades'!$N169*DB148)</f>
        <v>0</v>
      </c>
      <c r="DZ148" s="28">
        <f>('3.Diagnóstico_Oportunidades'!$N169*DD148)</f>
        <v>0</v>
      </c>
      <c r="EA148" s="28">
        <f>('3.Diagnóstico_Oportunidades'!$N169*DE148)</f>
        <v>0</v>
      </c>
      <c r="EB148" s="28">
        <f>('3.Diagnóstico_Oportunidades'!$N169*DF148)</f>
        <v>0</v>
      </c>
      <c r="EC148" s="28">
        <f>('3.Diagnóstico_Oportunidades'!$N169*DH148)</f>
        <v>0</v>
      </c>
      <c r="ED148" s="28">
        <f>('3.Diagnóstico_Oportunidades'!$N169*DI148)</f>
        <v>0</v>
      </c>
      <c r="EE148" s="28">
        <f>('3.Diagnóstico_Oportunidades'!$N169*1)</f>
        <v>0</v>
      </c>
      <c r="EF148" s="28">
        <f>('3.Diagnóstico_Oportunidades'!$N169*2)</f>
        <v>0</v>
      </c>
      <c r="EG148" s="28">
        <f>('3.Diagnóstico_Oportunidades'!$N169*3)</f>
        <v>0</v>
      </c>
    </row>
    <row r="149" spans="1:137">
      <c r="A149" s="8" t="s">
        <v>211</v>
      </c>
      <c r="B149" s="98">
        <v>1</v>
      </c>
      <c r="C149" s="99">
        <v>2</v>
      </c>
      <c r="D149" s="98">
        <v>1</v>
      </c>
      <c r="E149" s="98">
        <v>2</v>
      </c>
      <c r="F149" s="98">
        <v>1</v>
      </c>
      <c r="G149" s="8" t="s">
        <v>211</v>
      </c>
      <c r="H149" s="27">
        <v>2</v>
      </c>
      <c r="I149" s="27">
        <v>3</v>
      </c>
      <c r="J149" s="27">
        <v>3</v>
      </c>
      <c r="K149" s="27">
        <v>2</v>
      </c>
      <c r="L149">
        <v>2</v>
      </c>
      <c r="M149" s="8" t="s">
        <v>211</v>
      </c>
      <c r="N149" s="27">
        <f t="shared" si="34"/>
        <v>2</v>
      </c>
      <c r="O149" s="27" t="s">
        <v>1065</v>
      </c>
      <c r="P149" s="140">
        <v>2</v>
      </c>
      <c r="Q149" s="27" t="s">
        <v>1065</v>
      </c>
      <c r="R149" s="8" t="s">
        <v>211</v>
      </c>
      <c r="S149">
        <v>2</v>
      </c>
      <c r="T149">
        <v>2</v>
      </c>
      <c r="U149">
        <v>2</v>
      </c>
      <c r="V149">
        <v>1</v>
      </c>
      <c r="W149">
        <v>2</v>
      </c>
      <c r="X149">
        <v>2</v>
      </c>
      <c r="Y149">
        <v>2</v>
      </c>
      <c r="Z149">
        <v>2</v>
      </c>
      <c r="AA149">
        <v>2</v>
      </c>
      <c r="AB149">
        <v>2</v>
      </c>
      <c r="AC149">
        <v>1</v>
      </c>
      <c r="AD149">
        <v>2</v>
      </c>
      <c r="AE149" s="8" t="s">
        <v>211</v>
      </c>
      <c r="AF149">
        <v>2</v>
      </c>
      <c r="AG149" s="21">
        <v>1</v>
      </c>
      <c r="AH149">
        <v>1</v>
      </c>
      <c r="AI149">
        <v>1</v>
      </c>
      <c r="AJ149">
        <v>1</v>
      </c>
      <c r="AK149">
        <v>1</v>
      </c>
      <c r="AL149">
        <v>1</v>
      </c>
      <c r="AM149" s="27">
        <v>1</v>
      </c>
      <c r="AN149">
        <v>1</v>
      </c>
      <c r="AO149" s="27" t="s">
        <v>1065</v>
      </c>
      <c r="AP149">
        <v>1</v>
      </c>
      <c r="AQ149">
        <v>1</v>
      </c>
      <c r="AR149">
        <v>2</v>
      </c>
      <c r="AS149" s="8" t="s">
        <v>211</v>
      </c>
      <c r="AT149" s="27" t="s">
        <v>1065</v>
      </c>
      <c r="AU149" s="27" t="s">
        <v>1065</v>
      </c>
      <c r="AV149" s="27" t="s">
        <v>1065</v>
      </c>
      <c r="AW149" s="27" t="s">
        <v>1065</v>
      </c>
      <c r="AX149" s="27" t="s">
        <v>1065</v>
      </c>
      <c r="AY149" s="27" t="s">
        <v>1065</v>
      </c>
      <c r="AZ149" s="27" t="s">
        <v>1065</v>
      </c>
      <c r="BA149" s="27" t="s">
        <v>1065</v>
      </c>
      <c r="BB149" s="27" t="s">
        <v>1065</v>
      </c>
      <c r="BC149" s="8" t="s">
        <v>211</v>
      </c>
      <c r="BD149" s="14">
        <v>1464</v>
      </c>
      <c r="BE149" s="14">
        <f>((SUM('3.Diagnóstico_Oportunidades'!$M$9:$N$11))*10000)/BD149</f>
        <v>0</v>
      </c>
      <c r="BF149" s="14"/>
      <c r="BQ149" s="28">
        <v>2681269.59</v>
      </c>
      <c r="BR149" s="8">
        <f>(SUM('3.Diagnóstico_Oportunidades'!$M$21:$N$22)*10000)/BQ149</f>
        <v>0</v>
      </c>
      <c r="BS149" s="28">
        <f t="shared" si="35"/>
        <v>1</v>
      </c>
      <c r="BT149" s="27">
        <f t="shared" si="36"/>
        <v>0</v>
      </c>
      <c r="BU149" s="28">
        <f>IF('3.Diagnóstico_Oportunidades'!BR149=0, 0,SUM(BS149:BT149))</f>
        <v>0</v>
      </c>
      <c r="BW149" s="124" t="s">
        <v>262</v>
      </c>
      <c r="BX149" s="28">
        <v>4</v>
      </c>
      <c r="BY149" s="28">
        <v>4</v>
      </c>
      <c r="BZ149" s="28">
        <v>4</v>
      </c>
      <c r="CA149" s="149">
        <f>'3.Diagnóstico_Oportunidades'!N170*Criterios!BX149</f>
        <v>0</v>
      </c>
      <c r="CB149" s="149">
        <f>'3.Diagnóstico_Oportunidades'!N170*Criterios!BY149</f>
        <v>0</v>
      </c>
      <c r="CC149" s="149">
        <f>'3.Diagnóstico_Oportunidades'!N170*Criterios!BZ149</f>
        <v>0</v>
      </c>
      <c r="CF149" s="8" t="s">
        <v>947</v>
      </c>
      <c r="CG149" s="120">
        <f>('3.Diagnóstico_Oportunidades'!$M$22)/(BD150/100)</f>
        <v>0</v>
      </c>
      <c r="CH149" s="28">
        <f t="shared" si="28"/>
        <v>1</v>
      </c>
      <c r="CI149" s="27">
        <f t="shared" si="29"/>
        <v>0</v>
      </c>
      <c r="CJ149" s="28">
        <f t="shared" si="30"/>
        <v>0</v>
      </c>
      <c r="CK149" s="28">
        <f>('3.Diagnóstico_Oportunidades'!$M$22*10000/BQ150)</f>
        <v>0</v>
      </c>
      <c r="CL149" s="28">
        <f t="shared" si="31"/>
        <v>1</v>
      </c>
      <c r="CM149" s="27">
        <f t="shared" si="32"/>
        <v>0</v>
      </c>
      <c r="CN149" s="28">
        <f t="shared" si="33"/>
        <v>0</v>
      </c>
      <c r="CO149" s="28">
        <v>18</v>
      </c>
      <c r="CP149" s="28">
        <v>18</v>
      </c>
      <c r="CQ149" s="28">
        <v>18</v>
      </c>
      <c r="CR149" s="27">
        <f>'3.Diagnóstico_Oportunidades'!N170*Criterios!CO149</f>
        <v>0</v>
      </c>
      <c r="CS149" s="27">
        <f>'3.Diagnóstico_Oportunidades'!N170*Criterios!CP149</f>
        <v>0</v>
      </c>
      <c r="CT149" s="27">
        <f>'3.Diagnóstico_Oportunidades'!N170*Criterios!CQ149</f>
        <v>0</v>
      </c>
      <c r="CW149" s="22">
        <v>1</v>
      </c>
      <c r="CX149" s="26">
        <v>2</v>
      </c>
      <c r="CY149" s="27">
        <v>3</v>
      </c>
      <c r="CZ149" s="22">
        <v>3</v>
      </c>
      <c r="DA149" s="27">
        <v>3</v>
      </c>
      <c r="DB149" s="22">
        <v>3</v>
      </c>
      <c r="DC149" s="27">
        <v>3</v>
      </c>
      <c r="DD149" s="22">
        <v>3</v>
      </c>
      <c r="DE149" s="22">
        <v>2</v>
      </c>
      <c r="DF149" s="26">
        <v>2</v>
      </c>
      <c r="DG149" s="27">
        <v>1</v>
      </c>
      <c r="DH149" s="22">
        <v>1</v>
      </c>
      <c r="DI149" s="22">
        <v>1</v>
      </c>
      <c r="DJ149" s="28">
        <f>('3.Diagnóstico_Oportunidades'!$N170*CW149)</f>
        <v>0</v>
      </c>
      <c r="DK149" s="28">
        <f>('3.Diagnóstico_Oportunidades'!$N170*CX149)</f>
        <v>0</v>
      </c>
      <c r="DL149" s="28">
        <f>('3.Diagnóstico_Oportunidades'!$N170*CY149)</f>
        <v>0</v>
      </c>
      <c r="DM149" s="28">
        <f>('3.Diagnóstico_Oportunidades'!$N170*DA149)</f>
        <v>0</v>
      </c>
      <c r="DN149" s="28">
        <f>('3.Diagnóstico_Oportunidades'!$N170*DC149)</f>
        <v>0</v>
      </c>
      <c r="DO149" s="28">
        <f>('3.Diagnóstico_Oportunidades'!$N170*DE149)</f>
        <v>0</v>
      </c>
      <c r="DP149" s="28">
        <f>('3.Diagnóstico_Oportunidades'!$N170*DF149)</f>
        <v>0</v>
      </c>
      <c r="DQ149" s="28">
        <f>('3.Diagnóstico_Oportunidades'!$N170*DG149)</f>
        <v>0</v>
      </c>
      <c r="DR149" s="28">
        <f>('3.Diagnóstico_Oportunidades'!$N170*DI149)</f>
        <v>0</v>
      </c>
      <c r="DS149" s="28">
        <f>('3.Diagnóstico_Oportunidades'!$N170*1)</f>
        <v>0</v>
      </c>
      <c r="DT149" s="28">
        <f>('3.Diagnóstico_Oportunidades'!$N170*2)</f>
        <v>0</v>
      </c>
      <c r="DU149" s="28">
        <f>('3.Diagnóstico_Oportunidades'!$N170*3)</f>
        <v>0</v>
      </c>
      <c r="DV149" s="28">
        <f>('3.Diagnóstico_Oportunidades'!$N170*DW149)</f>
        <v>0</v>
      </c>
      <c r="DW149" s="28">
        <f>('3.Diagnóstico_Oportunidades'!$N170*DX149)</f>
        <v>0</v>
      </c>
      <c r="DX149" s="28">
        <f>('3.Diagnóstico_Oportunidades'!$N170*DZ149)</f>
        <v>0</v>
      </c>
      <c r="DY149" s="28">
        <f>('3.Diagnóstico_Oportunidades'!$N170*DB149)</f>
        <v>0</v>
      </c>
      <c r="DZ149" s="28">
        <f>('3.Diagnóstico_Oportunidades'!$N170*DD149)</f>
        <v>0</v>
      </c>
      <c r="EA149" s="28">
        <f>('3.Diagnóstico_Oportunidades'!$N170*DE149)</f>
        <v>0</v>
      </c>
      <c r="EB149" s="28">
        <f>('3.Diagnóstico_Oportunidades'!$N170*DF149)</f>
        <v>0</v>
      </c>
      <c r="EC149" s="28">
        <f>('3.Diagnóstico_Oportunidades'!$N170*DH149)</f>
        <v>0</v>
      </c>
      <c r="ED149" s="28">
        <f>('3.Diagnóstico_Oportunidades'!$N170*DI149)</f>
        <v>0</v>
      </c>
      <c r="EE149" s="28">
        <f>('3.Diagnóstico_Oportunidades'!$N170*1)</f>
        <v>0</v>
      </c>
      <c r="EF149" s="28">
        <f>('3.Diagnóstico_Oportunidades'!$N170*2)</f>
        <v>0</v>
      </c>
      <c r="EG149" s="28">
        <f>('3.Diagnóstico_Oportunidades'!$N170*3)</f>
        <v>0</v>
      </c>
    </row>
    <row r="150" spans="1:137">
      <c r="A150" s="8" t="s">
        <v>947</v>
      </c>
      <c r="B150" s="98">
        <v>1</v>
      </c>
      <c r="C150" s="99">
        <v>3</v>
      </c>
      <c r="D150" s="98">
        <v>1</v>
      </c>
      <c r="E150" s="98">
        <v>1</v>
      </c>
      <c r="F150" s="98">
        <v>1</v>
      </c>
      <c r="G150" s="8" t="s">
        <v>947</v>
      </c>
      <c r="H150" s="27">
        <v>1</v>
      </c>
      <c r="I150" s="27">
        <v>1</v>
      </c>
      <c r="J150" s="27">
        <v>2</v>
      </c>
      <c r="K150" s="27">
        <v>1</v>
      </c>
      <c r="L150">
        <v>1</v>
      </c>
      <c r="M150" s="8" t="s">
        <v>947</v>
      </c>
      <c r="N150" s="27">
        <f t="shared" si="34"/>
        <v>1</v>
      </c>
      <c r="O150" s="27" t="s">
        <v>1065</v>
      </c>
      <c r="P150" s="140">
        <v>1</v>
      </c>
      <c r="Q150" s="27" t="s">
        <v>1065</v>
      </c>
      <c r="R150" s="8" t="s">
        <v>947</v>
      </c>
      <c r="S150">
        <v>1</v>
      </c>
      <c r="T150">
        <v>1</v>
      </c>
      <c r="U150">
        <v>1</v>
      </c>
      <c r="V150">
        <v>1</v>
      </c>
      <c r="W150">
        <v>1</v>
      </c>
      <c r="X150">
        <v>1</v>
      </c>
      <c r="Y150">
        <v>1</v>
      </c>
      <c r="Z150">
        <v>1</v>
      </c>
      <c r="AA150">
        <v>1</v>
      </c>
      <c r="AB150">
        <v>1</v>
      </c>
      <c r="AC150">
        <v>1</v>
      </c>
      <c r="AD150">
        <v>1</v>
      </c>
      <c r="AE150" s="8" t="s">
        <v>947</v>
      </c>
      <c r="AF150">
        <v>2</v>
      </c>
      <c r="AG150" s="21">
        <v>1</v>
      </c>
      <c r="AH150">
        <v>1</v>
      </c>
      <c r="AI150">
        <v>1</v>
      </c>
      <c r="AJ150">
        <v>1</v>
      </c>
      <c r="AK150">
        <v>1</v>
      </c>
      <c r="AL150">
        <v>1</v>
      </c>
      <c r="AM150" s="27">
        <v>1</v>
      </c>
      <c r="AN150">
        <v>1</v>
      </c>
      <c r="AO150" s="27" t="s">
        <v>1065</v>
      </c>
      <c r="AP150">
        <v>1</v>
      </c>
      <c r="AQ150">
        <v>1</v>
      </c>
      <c r="AR150">
        <v>1</v>
      </c>
      <c r="AS150" s="8" t="s">
        <v>947</v>
      </c>
      <c r="AT150" s="27" t="s">
        <v>1065</v>
      </c>
      <c r="AU150" s="27" t="s">
        <v>1065</v>
      </c>
      <c r="AV150" s="27" t="s">
        <v>1065</v>
      </c>
      <c r="AW150" s="27" t="s">
        <v>1065</v>
      </c>
      <c r="AX150" s="27" t="s">
        <v>1065</v>
      </c>
      <c r="AY150" s="27" t="s">
        <v>1065</v>
      </c>
      <c r="AZ150" s="27" t="s">
        <v>1065</v>
      </c>
      <c r="BA150" s="27" t="s">
        <v>1065</v>
      </c>
      <c r="BB150" s="27" t="s">
        <v>1065</v>
      </c>
      <c r="BC150" s="8" t="s">
        <v>947</v>
      </c>
      <c r="BD150" s="14">
        <v>692</v>
      </c>
      <c r="BE150" s="14">
        <f>((SUM('3.Diagnóstico_Oportunidades'!$M$9:$N$11))*10000)/BD150</f>
        <v>0</v>
      </c>
      <c r="BF150" s="14"/>
      <c r="BQ150" s="28">
        <v>744180.8</v>
      </c>
      <c r="BR150" s="8">
        <f>(SUM('3.Diagnóstico_Oportunidades'!$M$21:$N$22)*10000)/BQ150</f>
        <v>0</v>
      </c>
      <c r="BS150" s="28">
        <f t="shared" si="35"/>
        <v>1</v>
      </c>
      <c r="BT150" s="27">
        <f t="shared" si="36"/>
        <v>0</v>
      </c>
      <c r="BU150" s="28">
        <f>IF('3.Diagnóstico_Oportunidades'!BR150=0, 0,SUM(BS150:BT150))</f>
        <v>0</v>
      </c>
      <c r="BW150" s="124" t="s">
        <v>1131</v>
      </c>
      <c r="BX150" s="28">
        <v>5</v>
      </c>
      <c r="BY150" s="28">
        <v>5</v>
      </c>
      <c r="BZ150" s="28">
        <v>5</v>
      </c>
      <c r="CA150" s="149">
        <f>'3.Diagnóstico_Oportunidades'!N171*Criterios!BX150</f>
        <v>0</v>
      </c>
      <c r="CB150" s="149">
        <f>'3.Diagnóstico_Oportunidades'!N171*Criterios!BY150</f>
        <v>0</v>
      </c>
      <c r="CC150" s="149">
        <f>'3.Diagnóstico_Oportunidades'!N171*Criterios!BZ150</f>
        <v>0</v>
      </c>
      <c r="CF150" s="8" t="s">
        <v>61</v>
      </c>
      <c r="CG150" s="120">
        <f>('3.Diagnóstico_Oportunidades'!$M$22)/(BD151/100)</f>
        <v>0</v>
      </c>
      <c r="CH150" s="28">
        <f t="shared" si="28"/>
        <v>1</v>
      </c>
      <c r="CI150" s="27">
        <f t="shared" si="29"/>
        <v>0</v>
      </c>
      <c r="CJ150" s="28">
        <f t="shared" si="30"/>
        <v>0</v>
      </c>
      <c r="CK150" s="28">
        <f>('3.Diagnóstico_Oportunidades'!$M$22*10000/BQ151)</f>
        <v>0</v>
      </c>
      <c r="CL150" s="28">
        <f t="shared" si="31"/>
        <v>1</v>
      </c>
      <c r="CM150" s="27">
        <f t="shared" si="32"/>
        <v>0</v>
      </c>
      <c r="CN150" s="28">
        <f t="shared" si="33"/>
        <v>0</v>
      </c>
      <c r="CO150" s="28">
        <v>20</v>
      </c>
      <c r="CP150" s="28">
        <v>21</v>
      </c>
      <c r="CQ150" s="28">
        <v>20</v>
      </c>
      <c r="CR150" s="27">
        <f>'3.Diagnóstico_Oportunidades'!N171*Criterios!CO150</f>
        <v>0</v>
      </c>
      <c r="CS150" s="27">
        <f>'3.Diagnóstico_Oportunidades'!N171*Criterios!CP150</f>
        <v>0</v>
      </c>
      <c r="CT150" s="27">
        <f>'3.Diagnóstico_Oportunidades'!N171*Criterios!CQ150</f>
        <v>0</v>
      </c>
      <c r="CW150" s="22">
        <v>1</v>
      </c>
      <c r="CX150" s="25">
        <v>3</v>
      </c>
      <c r="CY150" s="27">
        <v>2</v>
      </c>
      <c r="CZ150" s="22">
        <v>3</v>
      </c>
      <c r="DA150" s="27">
        <v>3</v>
      </c>
      <c r="DB150" s="22">
        <v>3</v>
      </c>
      <c r="DC150" s="27">
        <v>3</v>
      </c>
      <c r="DD150" s="22">
        <v>3</v>
      </c>
      <c r="DE150" s="22">
        <v>3</v>
      </c>
      <c r="DF150" s="25">
        <v>3</v>
      </c>
      <c r="DG150" s="27">
        <v>1</v>
      </c>
      <c r="DH150" s="22">
        <v>1</v>
      </c>
      <c r="DI150" s="22">
        <v>1</v>
      </c>
      <c r="DJ150" s="28">
        <f>('3.Diagnóstico_Oportunidades'!$N171*CW150)</f>
        <v>0</v>
      </c>
      <c r="DK150" s="28">
        <f>('3.Diagnóstico_Oportunidades'!$N171*CX150)</f>
        <v>0</v>
      </c>
      <c r="DL150" s="28">
        <f>('3.Diagnóstico_Oportunidades'!$N171*CY150)</f>
        <v>0</v>
      </c>
      <c r="DM150" s="28">
        <f>('3.Diagnóstico_Oportunidades'!$N171*DA150)</f>
        <v>0</v>
      </c>
      <c r="DN150" s="28">
        <f>('3.Diagnóstico_Oportunidades'!$N171*DC150)</f>
        <v>0</v>
      </c>
      <c r="DO150" s="28">
        <f>('3.Diagnóstico_Oportunidades'!$N171*DE150)</f>
        <v>0</v>
      </c>
      <c r="DP150" s="28">
        <f>('3.Diagnóstico_Oportunidades'!$N171*DF150)</f>
        <v>0</v>
      </c>
      <c r="DQ150" s="28">
        <f>('3.Diagnóstico_Oportunidades'!$N171*DG150)</f>
        <v>0</v>
      </c>
      <c r="DR150" s="28">
        <f>('3.Diagnóstico_Oportunidades'!$N171*DI150)</f>
        <v>0</v>
      </c>
      <c r="DS150" s="28">
        <f>('3.Diagnóstico_Oportunidades'!$N171*1)</f>
        <v>0</v>
      </c>
      <c r="DT150" s="28">
        <f>('3.Diagnóstico_Oportunidades'!$N171*2)</f>
        <v>0</v>
      </c>
      <c r="DU150" s="28">
        <f>('3.Diagnóstico_Oportunidades'!$N171*3)</f>
        <v>0</v>
      </c>
      <c r="DV150" s="28">
        <f>('3.Diagnóstico_Oportunidades'!$N171*DW150)</f>
        <v>0</v>
      </c>
      <c r="DW150" s="28">
        <f>('3.Diagnóstico_Oportunidades'!$N171*DX150)</f>
        <v>0</v>
      </c>
      <c r="DX150" s="28">
        <f>('3.Diagnóstico_Oportunidades'!$N171*DZ150)</f>
        <v>0</v>
      </c>
      <c r="DY150" s="28">
        <f>('3.Diagnóstico_Oportunidades'!$N171*DB150)</f>
        <v>0</v>
      </c>
      <c r="DZ150" s="28">
        <f>('3.Diagnóstico_Oportunidades'!$N171*DD150)</f>
        <v>0</v>
      </c>
      <c r="EA150" s="28">
        <f>('3.Diagnóstico_Oportunidades'!$N171*DE150)</f>
        <v>0</v>
      </c>
      <c r="EB150" s="28">
        <f>('3.Diagnóstico_Oportunidades'!$N171*DF150)</f>
        <v>0</v>
      </c>
      <c r="EC150" s="28">
        <f>('3.Diagnóstico_Oportunidades'!$N171*DH150)</f>
        <v>0</v>
      </c>
      <c r="ED150" s="28">
        <f>('3.Diagnóstico_Oportunidades'!$N171*DI150)</f>
        <v>0</v>
      </c>
      <c r="EE150" s="28">
        <f>('3.Diagnóstico_Oportunidades'!$N171*1)</f>
        <v>0</v>
      </c>
      <c r="EF150" s="28">
        <f>('3.Diagnóstico_Oportunidades'!$N171*2)</f>
        <v>0</v>
      </c>
      <c r="EG150" s="28">
        <f>('3.Diagnóstico_Oportunidades'!$N171*3)</f>
        <v>0</v>
      </c>
    </row>
    <row r="151" spans="1:137">
      <c r="A151" s="8" t="s">
        <v>61</v>
      </c>
      <c r="B151" s="98">
        <v>3</v>
      </c>
      <c r="C151" s="99">
        <v>3</v>
      </c>
      <c r="D151" s="98">
        <v>1</v>
      </c>
      <c r="E151" s="98">
        <v>2</v>
      </c>
      <c r="F151" s="98">
        <v>3</v>
      </c>
      <c r="G151" s="8" t="s">
        <v>61</v>
      </c>
      <c r="H151" s="27">
        <v>1</v>
      </c>
      <c r="I151" s="27">
        <v>1</v>
      </c>
      <c r="J151" s="27">
        <v>2</v>
      </c>
      <c r="K151" s="27">
        <v>3</v>
      </c>
      <c r="L151">
        <v>1</v>
      </c>
      <c r="M151" s="8" t="s">
        <v>61</v>
      </c>
      <c r="N151" s="27">
        <f t="shared" si="34"/>
        <v>1</v>
      </c>
      <c r="O151" s="27" t="s">
        <v>1065</v>
      </c>
      <c r="P151" s="140">
        <v>3</v>
      </c>
      <c r="Q151" s="27" t="s">
        <v>1065</v>
      </c>
      <c r="R151" s="8" t="s">
        <v>61</v>
      </c>
      <c r="S151">
        <v>1</v>
      </c>
      <c r="T151">
        <v>1</v>
      </c>
      <c r="U151">
        <v>1</v>
      </c>
      <c r="V151">
        <v>1</v>
      </c>
      <c r="W151">
        <v>1</v>
      </c>
      <c r="X151">
        <v>1</v>
      </c>
      <c r="Y151">
        <v>1</v>
      </c>
      <c r="Z151">
        <v>1</v>
      </c>
      <c r="AA151">
        <v>1</v>
      </c>
      <c r="AB151">
        <v>1</v>
      </c>
      <c r="AC151">
        <v>1</v>
      </c>
      <c r="AD151">
        <v>1</v>
      </c>
      <c r="AE151" s="8" t="s">
        <v>61</v>
      </c>
      <c r="AF151">
        <v>1</v>
      </c>
      <c r="AG151" s="21">
        <v>1</v>
      </c>
      <c r="AH151">
        <v>3</v>
      </c>
      <c r="AI151">
        <v>1</v>
      </c>
      <c r="AJ151">
        <v>3</v>
      </c>
      <c r="AK151">
        <v>3</v>
      </c>
      <c r="AL151">
        <v>1</v>
      </c>
      <c r="AM151" s="27">
        <v>1</v>
      </c>
      <c r="AN151">
        <v>1</v>
      </c>
      <c r="AO151" s="27" t="s">
        <v>1065</v>
      </c>
      <c r="AP151">
        <v>3</v>
      </c>
      <c r="AQ151">
        <v>3</v>
      </c>
      <c r="AR151">
        <v>2</v>
      </c>
      <c r="AS151" s="8" t="s">
        <v>61</v>
      </c>
      <c r="AT151" s="27" t="s">
        <v>1065</v>
      </c>
      <c r="AU151" s="27" t="s">
        <v>1065</v>
      </c>
      <c r="AV151" s="27" t="s">
        <v>1065</v>
      </c>
      <c r="AW151" s="27" t="s">
        <v>1065</v>
      </c>
      <c r="AX151" s="27" t="s">
        <v>1065</v>
      </c>
      <c r="AY151" s="27" t="s">
        <v>1065</v>
      </c>
      <c r="AZ151" s="27" t="s">
        <v>1065</v>
      </c>
      <c r="BA151" s="27" t="s">
        <v>1065</v>
      </c>
      <c r="BB151" s="27" t="s">
        <v>1065</v>
      </c>
      <c r="BC151" s="8" t="s">
        <v>61</v>
      </c>
      <c r="BD151" s="14">
        <v>261</v>
      </c>
      <c r="BE151" s="14">
        <f>((SUM('3.Diagnóstico_Oportunidades'!$M$9:$N$11))*10000)/BD151</f>
        <v>0</v>
      </c>
      <c r="BF151" s="14"/>
      <c r="BQ151" s="28">
        <v>138110.72</v>
      </c>
      <c r="BR151" s="8">
        <f>(SUM('3.Diagnóstico_Oportunidades'!$M$21:$N$22)*10000)/BQ151</f>
        <v>0</v>
      </c>
      <c r="BS151" s="28">
        <f t="shared" si="35"/>
        <v>1</v>
      </c>
      <c r="BT151" s="27">
        <f t="shared" si="36"/>
        <v>0</v>
      </c>
      <c r="BU151" s="28">
        <f>IF('3.Diagnóstico_Oportunidades'!BR151=0, 0,SUM(BS151:BT151))</f>
        <v>0</v>
      </c>
      <c r="BW151" s="124" t="s">
        <v>1177</v>
      </c>
      <c r="BX151" s="28">
        <v>4</v>
      </c>
      <c r="BY151" s="28">
        <v>4</v>
      </c>
      <c r="BZ151" s="28">
        <v>4</v>
      </c>
      <c r="CA151" s="149">
        <f>'3.Diagnóstico_Oportunidades'!N172*Criterios!BX151</f>
        <v>0</v>
      </c>
      <c r="CB151" s="149">
        <f>'3.Diagnóstico_Oportunidades'!N172*Criterios!BY151</f>
        <v>0</v>
      </c>
      <c r="CC151" s="149">
        <f>'3.Diagnóstico_Oportunidades'!N172*Criterios!BZ151</f>
        <v>0</v>
      </c>
      <c r="CF151" s="8" t="s">
        <v>212</v>
      </c>
      <c r="CG151" s="120">
        <f>('3.Diagnóstico_Oportunidades'!$M$22)/(BD152/100)</f>
        <v>0</v>
      </c>
      <c r="CH151" s="28">
        <f t="shared" si="28"/>
        <v>1</v>
      </c>
      <c r="CI151" s="27">
        <f t="shared" si="29"/>
        <v>0</v>
      </c>
      <c r="CJ151" s="28">
        <f t="shared" si="30"/>
        <v>0</v>
      </c>
      <c r="CK151" s="28">
        <f>('3.Diagnóstico_Oportunidades'!$M$22*10000/BQ152)</f>
        <v>0</v>
      </c>
      <c r="CL151" s="28">
        <f t="shared" si="31"/>
        <v>1</v>
      </c>
      <c r="CM151" s="27">
        <f t="shared" si="32"/>
        <v>0</v>
      </c>
      <c r="CN151" s="28">
        <f t="shared" si="33"/>
        <v>0</v>
      </c>
      <c r="CO151" s="28">
        <v>17</v>
      </c>
      <c r="CP151" s="28">
        <v>17</v>
      </c>
      <c r="CQ151" s="28">
        <v>17</v>
      </c>
      <c r="CR151" s="27">
        <f>'3.Diagnóstico_Oportunidades'!N172*Criterios!CO151</f>
        <v>0</v>
      </c>
      <c r="CS151" s="27">
        <f>'3.Diagnóstico_Oportunidades'!N172*Criterios!CP151</f>
        <v>0</v>
      </c>
      <c r="CT151" s="27">
        <f>'3.Diagnóstico_Oportunidades'!N172*Criterios!CQ151</f>
        <v>0</v>
      </c>
      <c r="CW151" s="22">
        <v>1</v>
      </c>
      <c r="CX151" s="22">
        <v>2</v>
      </c>
      <c r="CY151" s="27">
        <v>3</v>
      </c>
      <c r="CZ151" s="22">
        <v>3</v>
      </c>
      <c r="DA151" s="27">
        <v>3</v>
      </c>
      <c r="DB151" s="22">
        <v>3</v>
      </c>
      <c r="DC151" s="27">
        <v>3</v>
      </c>
      <c r="DD151" s="22">
        <v>3</v>
      </c>
      <c r="DE151" s="22">
        <v>2</v>
      </c>
      <c r="DF151" s="22">
        <v>1</v>
      </c>
      <c r="DG151" s="27">
        <v>1</v>
      </c>
      <c r="DH151" s="22">
        <v>1</v>
      </c>
      <c r="DI151" s="22">
        <v>1</v>
      </c>
      <c r="DJ151" s="28">
        <f>('3.Diagnóstico_Oportunidades'!$N172*CW151)</f>
        <v>0</v>
      </c>
      <c r="DK151" s="28">
        <f>('3.Diagnóstico_Oportunidades'!$N172*CX151)</f>
        <v>0</v>
      </c>
      <c r="DL151" s="28">
        <f>('3.Diagnóstico_Oportunidades'!$N172*CY151)</f>
        <v>0</v>
      </c>
      <c r="DM151" s="28">
        <f>('3.Diagnóstico_Oportunidades'!$N172*DA151)</f>
        <v>0</v>
      </c>
      <c r="DN151" s="28">
        <f>('3.Diagnóstico_Oportunidades'!$N172*DC151)</f>
        <v>0</v>
      </c>
      <c r="DO151" s="28">
        <f>('3.Diagnóstico_Oportunidades'!$N172*DE151)</f>
        <v>0</v>
      </c>
      <c r="DP151" s="28">
        <f>('3.Diagnóstico_Oportunidades'!$N172*DF151)</f>
        <v>0</v>
      </c>
      <c r="DQ151" s="28">
        <f>('3.Diagnóstico_Oportunidades'!$N172*DG151)</f>
        <v>0</v>
      </c>
      <c r="DR151" s="28">
        <f>('3.Diagnóstico_Oportunidades'!$N172*DI151)</f>
        <v>0</v>
      </c>
      <c r="DS151" s="28">
        <f>('3.Diagnóstico_Oportunidades'!$N172*1)</f>
        <v>0</v>
      </c>
      <c r="DT151" s="28">
        <f>('3.Diagnóstico_Oportunidades'!$N172*2)</f>
        <v>0</v>
      </c>
      <c r="DU151" s="28">
        <f>('3.Diagnóstico_Oportunidades'!$N172*3)</f>
        <v>0</v>
      </c>
      <c r="DV151" s="28">
        <f>('3.Diagnóstico_Oportunidades'!$N172*DW151)</f>
        <v>0</v>
      </c>
      <c r="DW151" s="28">
        <f>('3.Diagnóstico_Oportunidades'!$N172*DX151)</f>
        <v>0</v>
      </c>
      <c r="DX151" s="28">
        <f>('3.Diagnóstico_Oportunidades'!$N172*DZ151)</f>
        <v>0</v>
      </c>
      <c r="DY151" s="28">
        <f>('3.Diagnóstico_Oportunidades'!$N172*DB151)</f>
        <v>0</v>
      </c>
      <c r="DZ151" s="28">
        <f>('3.Diagnóstico_Oportunidades'!$N172*DD151)</f>
        <v>0</v>
      </c>
      <c r="EA151" s="28">
        <f>('3.Diagnóstico_Oportunidades'!$N172*DE151)</f>
        <v>0</v>
      </c>
      <c r="EB151" s="28">
        <f>('3.Diagnóstico_Oportunidades'!$N172*DF151)</f>
        <v>0</v>
      </c>
      <c r="EC151" s="28">
        <f>('3.Diagnóstico_Oportunidades'!$N172*DH151)</f>
        <v>0</v>
      </c>
      <c r="ED151" s="28">
        <f>('3.Diagnóstico_Oportunidades'!$N172*DI151)</f>
        <v>0</v>
      </c>
      <c r="EE151" s="28">
        <f>('3.Diagnóstico_Oportunidades'!$N172*1)</f>
        <v>0</v>
      </c>
      <c r="EF151" s="28">
        <f>('3.Diagnóstico_Oportunidades'!$N172*2)</f>
        <v>0</v>
      </c>
      <c r="EG151" s="28">
        <f>('3.Diagnóstico_Oportunidades'!$N172*3)</f>
        <v>0</v>
      </c>
    </row>
    <row r="152" spans="1:137">
      <c r="A152" s="8" t="s">
        <v>212</v>
      </c>
      <c r="B152" s="98">
        <v>2</v>
      </c>
      <c r="C152" s="99">
        <v>3</v>
      </c>
      <c r="D152" s="98">
        <v>2</v>
      </c>
      <c r="E152" s="98">
        <v>2</v>
      </c>
      <c r="F152" s="98">
        <v>2</v>
      </c>
      <c r="G152" s="8" t="s">
        <v>212</v>
      </c>
      <c r="H152" s="27">
        <v>2</v>
      </c>
      <c r="I152" s="27">
        <v>3</v>
      </c>
      <c r="J152" s="27">
        <v>3</v>
      </c>
      <c r="K152" s="27">
        <v>3</v>
      </c>
      <c r="L152">
        <v>2</v>
      </c>
      <c r="M152" s="8" t="s">
        <v>212</v>
      </c>
      <c r="N152" s="27">
        <f t="shared" si="34"/>
        <v>2</v>
      </c>
      <c r="O152" s="27" t="s">
        <v>1065</v>
      </c>
      <c r="P152" s="140">
        <v>3</v>
      </c>
      <c r="Q152" s="27" t="s">
        <v>1065</v>
      </c>
      <c r="R152" s="8" t="s">
        <v>212</v>
      </c>
      <c r="S152">
        <v>2</v>
      </c>
      <c r="T152">
        <v>2</v>
      </c>
      <c r="U152">
        <v>2</v>
      </c>
      <c r="V152">
        <v>2</v>
      </c>
      <c r="W152">
        <v>2</v>
      </c>
      <c r="X152">
        <v>2</v>
      </c>
      <c r="Y152">
        <v>2</v>
      </c>
      <c r="Z152">
        <v>2</v>
      </c>
      <c r="AA152">
        <v>2</v>
      </c>
      <c r="AB152">
        <v>2</v>
      </c>
      <c r="AC152">
        <v>2</v>
      </c>
      <c r="AD152">
        <v>2</v>
      </c>
      <c r="AE152" s="8" t="s">
        <v>212</v>
      </c>
      <c r="AF152">
        <v>3</v>
      </c>
      <c r="AG152" s="21">
        <v>1</v>
      </c>
      <c r="AH152">
        <v>1</v>
      </c>
      <c r="AI152">
        <v>1</v>
      </c>
      <c r="AJ152">
        <v>1</v>
      </c>
      <c r="AK152">
        <v>2</v>
      </c>
      <c r="AL152">
        <v>1</v>
      </c>
      <c r="AM152" s="27">
        <v>1</v>
      </c>
      <c r="AN152">
        <v>1</v>
      </c>
      <c r="AO152" s="27" t="s">
        <v>1065</v>
      </c>
      <c r="AP152">
        <v>1</v>
      </c>
      <c r="AQ152">
        <v>1</v>
      </c>
      <c r="AR152">
        <v>1</v>
      </c>
      <c r="AS152" s="8" t="s">
        <v>212</v>
      </c>
      <c r="AT152" s="27" t="s">
        <v>1065</v>
      </c>
      <c r="AU152" s="27" t="s">
        <v>1065</v>
      </c>
      <c r="AV152" s="27" t="s">
        <v>1065</v>
      </c>
      <c r="AW152" s="27" t="s">
        <v>1065</v>
      </c>
      <c r="AX152" s="27" t="s">
        <v>1065</v>
      </c>
      <c r="AY152" s="27" t="s">
        <v>1065</v>
      </c>
      <c r="AZ152" s="27" t="s">
        <v>1065</v>
      </c>
      <c r="BA152" s="27" t="s">
        <v>1065</v>
      </c>
      <c r="BB152" s="27" t="s">
        <v>1065</v>
      </c>
      <c r="BC152" s="8" t="s">
        <v>212</v>
      </c>
      <c r="BD152" s="14">
        <v>915</v>
      </c>
      <c r="BE152" s="14">
        <f>((SUM('3.Diagnóstico_Oportunidades'!$M$9:$N$11))*10000)/BD152</f>
        <v>0</v>
      </c>
      <c r="BF152" s="14"/>
      <c r="BQ152" s="28">
        <v>1931833.16</v>
      </c>
      <c r="BR152" s="8">
        <f>(SUM('3.Diagnóstico_Oportunidades'!$M$21:$N$22)*10000)/BQ152</f>
        <v>0</v>
      </c>
      <c r="BS152" s="28">
        <f t="shared" si="35"/>
        <v>1</v>
      </c>
      <c r="BT152" s="27">
        <f t="shared" si="36"/>
        <v>0</v>
      </c>
      <c r="BU152" s="28">
        <f>IF('3.Diagnóstico_Oportunidades'!BR152=0, 0,SUM(BS152:BT152))</f>
        <v>0</v>
      </c>
      <c r="BW152" s="125" t="s">
        <v>1124</v>
      </c>
      <c r="BX152" s="28">
        <v>6.7142857142857144</v>
      </c>
      <c r="BY152" s="28">
        <v>6.8571428571428577</v>
      </c>
      <c r="BZ152" s="28">
        <v>6.7142857142857144</v>
      </c>
      <c r="CA152" s="149">
        <f>'3.Diagnóstico_Oportunidades'!N173*Criterios!BX152</f>
        <v>0</v>
      </c>
      <c r="CB152" s="149">
        <f>'3.Diagnóstico_Oportunidades'!N173*Criterios!BY152</f>
        <v>0</v>
      </c>
      <c r="CC152" s="149">
        <f>'3.Diagnóstico_Oportunidades'!N173*Criterios!BZ152</f>
        <v>0</v>
      </c>
      <c r="CF152" s="8" t="s">
        <v>213</v>
      </c>
      <c r="CG152" s="120">
        <f>('3.Diagnóstico_Oportunidades'!$M$22)/(BD153/100)</f>
        <v>0</v>
      </c>
      <c r="CH152" s="28">
        <f t="shared" si="28"/>
        <v>1</v>
      </c>
      <c r="CI152" s="27">
        <f t="shared" si="29"/>
        <v>0</v>
      </c>
      <c r="CJ152" s="28">
        <f t="shared" si="30"/>
        <v>0</v>
      </c>
      <c r="CK152" s="28">
        <f>('3.Diagnóstico_Oportunidades'!$M$22*10000/BQ153)</f>
        <v>0</v>
      </c>
      <c r="CL152" s="28">
        <f t="shared" si="31"/>
        <v>1</v>
      </c>
      <c r="CM152" s="27">
        <f t="shared" si="32"/>
        <v>0</v>
      </c>
      <c r="CN152" s="28">
        <f t="shared" si="33"/>
        <v>0</v>
      </c>
      <c r="CO152" s="28">
        <v>15.428571428571427</v>
      </c>
      <c r="CP152" s="28">
        <v>15.428571428571429</v>
      </c>
      <c r="CQ152" s="28">
        <v>15.428571428571427</v>
      </c>
      <c r="CR152" s="27">
        <f>'3.Diagnóstico_Oportunidades'!N173*Criterios!CO152</f>
        <v>0</v>
      </c>
      <c r="CS152" s="27">
        <f>'3.Diagnóstico_Oportunidades'!N173*Criterios!CP152</f>
        <v>0</v>
      </c>
      <c r="CT152" s="27">
        <f>'3.Diagnóstico_Oportunidades'!N173*Criterios!CQ152</f>
        <v>0</v>
      </c>
      <c r="CW152" s="31">
        <v>1</v>
      </c>
      <c r="CX152" s="31">
        <v>1.8571428571428572</v>
      </c>
      <c r="CY152" s="31">
        <v>2.4285714285714284</v>
      </c>
      <c r="CZ152" s="31">
        <v>2.1428571428571428</v>
      </c>
      <c r="DA152" s="31">
        <v>1.4285714285714286</v>
      </c>
      <c r="DB152" s="31">
        <v>1.4285714285714286</v>
      </c>
      <c r="DC152" s="31">
        <v>1.4285714285714286</v>
      </c>
      <c r="DD152" s="31">
        <v>1.5714285714285714</v>
      </c>
      <c r="DE152" s="31">
        <v>1.5714285714285714</v>
      </c>
      <c r="DF152" s="31">
        <v>1</v>
      </c>
      <c r="DG152" s="31">
        <v>2.7142857142857144</v>
      </c>
      <c r="DH152" s="31">
        <v>2.8571428571428572</v>
      </c>
      <c r="DI152" s="31">
        <v>2</v>
      </c>
      <c r="DJ152" s="28">
        <f>('3.Diagnóstico_Oportunidades'!$N173*CW152)</f>
        <v>0</v>
      </c>
      <c r="DK152" s="28">
        <f>('3.Diagnóstico_Oportunidades'!$N173*CX152)</f>
        <v>0</v>
      </c>
      <c r="DL152" s="28">
        <f>('3.Diagnóstico_Oportunidades'!$N173*CY152)</f>
        <v>0</v>
      </c>
      <c r="DM152" s="28">
        <f>('3.Diagnóstico_Oportunidades'!$N173*DA152)</f>
        <v>0</v>
      </c>
      <c r="DN152" s="28">
        <f>('3.Diagnóstico_Oportunidades'!$N173*DC152)</f>
        <v>0</v>
      </c>
      <c r="DO152" s="28">
        <f>('3.Diagnóstico_Oportunidades'!$N173*DE152)</f>
        <v>0</v>
      </c>
      <c r="DP152" s="28">
        <f>('3.Diagnóstico_Oportunidades'!$N173*DF152)</f>
        <v>0</v>
      </c>
      <c r="DQ152" s="28">
        <f>('3.Diagnóstico_Oportunidades'!$N173*DG152)</f>
        <v>0</v>
      </c>
      <c r="DR152" s="28">
        <f>('3.Diagnóstico_Oportunidades'!$N173*DI152)</f>
        <v>0</v>
      </c>
      <c r="DS152" s="28">
        <f>('3.Diagnóstico_Oportunidades'!$N173*1)</f>
        <v>0</v>
      </c>
      <c r="DT152" s="28">
        <f>('3.Diagnóstico_Oportunidades'!$N173*2)</f>
        <v>0</v>
      </c>
      <c r="DU152" s="28">
        <f>('3.Diagnóstico_Oportunidades'!$N173*3)</f>
        <v>0</v>
      </c>
      <c r="DV152" s="28">
        <f>('3.Diagnóstico_Oportunidades'!$N173*DW152)</f>
        <v>0</v>
      </c>
      <c r="DW152" s="28">
        <f>('3.Diagnóstico_Oportunidades'!$N173*DX152)</f>
        <v>0</v>
      </c>
      <c r="DX152" s="28">
        <f>('3.Diagnóstico_Oportunidades'!$N173*DZ152)</f>
        <v>0</v>
      </c>
      <c r="DY152" s="28">
        <f>('3.Diagnóstico_Oportunidades'!$N173*DB152)</f>
        <v>0</v>
      </c>
      <c r="DZ152" s="28">
        <f>('3.Diagnóstico_Oportunidades'!$N173*DD152)</f>
        <v>0</v>
      </c>
      <c r="EA152" s="28">
        <f>('3.Diagnóstico_Oportunidades'!$N173*DE152)</f>
        <v>0</v>
      </c>
      <c r="EB152" s="28">
        <f>('3.Diagnóstico_Oportunidades'!$N173*DF152)</f>
        <v>0</v>
      </c>
      <c r="EC152" s="28">
        <f>('3.Diagnóstico_Oportunidades'!$N173*DH152)</f>
        <v>0</v>
      </c>
      <c r="ED152" s="28">
        <f>('3.Diagnóstico_Oportunidades'!$N173*DI152)</f>
        <v>0</v>
      </c>
      <c r="EE152" s="28">
        <f>('3.Diagnóstico_Oportunidades'!$N173*1)</f>
        <v>0</v>
      </c>
      <c r="EF152" s="28">
        <f>('3.Diagnóstico_Oportunidades'!$N173*2)</f>
        <v>0</v>
      </c>
      <c r="EG152" s="28">
        <f>('3.Diagnóstico_Oportunidades'!$N173*3)</f>
        <v>0</v>
      </c>
    </row>
    <row r="153" spans="1:137">
      <c r="A153" s="8" t="s">
        <v>213</v>
      </c>
      <c r="B153" s="98">
        <v>1</v>
      </c>
      <c r="C153" s="99">
        <v>2</v>
      </c>
      <c r="D153" s="98">
        <v>1</v>
      </c>
      <c r="E153" s="98">
        <v>1</v>
      </c>
      <c r="F153" s="98">
        <v>1</v>
      </c>
      <c r="G153" s="8" t="s">
        <v>213</v>
      </c>
      <c r="H153" s="27">
        <v>2</v>
      </c>
      <c r="I153" s="27">
        <v>1</v>
      </c>
      <c r="J153" s="27">
        <v>3</v>
      </c>
      <c r="K153" s="27">
        <v>3</v>
      </c>
      <c r="L153">
        <v>2</v>
      </c>
      <c r="M153" s="8" t="s">
        <v>213</v>
      </c>
      <c r="N153" s="27">
        <f t="shared" si="34"/>
        <v>2</v>
      </c>
      <c r="O153" s="27" t="s">
        <v>1065</v>
      </c>
      <c r="P153" s="140">
        <v>3</v>
      </c>
      <c r="Q153" s="27" t="s">
        <v>1065</v>
      </c>
      <c r="R153" s="8" t="s">
        <v>213</v>
      </c>
      <c r="S153">
        <v>2</v>
      </c>
      <c r="T153">
        <v>2</v>
      </c>
      <c r="U153">
        <v>2</v>
      </c>
      <c r="V153">
        <v>2</v>
      </c>
      <c r="W153">
        <v>2</v>
      </c>
      <c r="X153">
        <v>2</v>
      </c>
      <c r="Y153">
        <v>2</v>
      </c>
      <c r="Z153">
        <v>2</v>
      </c>
      <c r="AA153">
        <v>2</v>
      </c>
      <c r="AB153">
        <v>2</v>
      </c>
      <c r="AC153">
        <v>2</v>
      </c>
      <c r="AD153">
        <v>2</v>
      </c>
      <c r="AE153" s="8" t="s">
        <v>213</v>
      </c>
      <c r="AF153">
        <v>2</v>
      </c>
      <c r="AG153" s="21">
        <v>1</v>
      </c>
      <c r="AH153">
        <v>1</v>
      </c>
      <c r="AI153">
        <v>1</v>
      </c>
      <c r="AJ153">
        <v>2</v>
      </c>
      <c r="AK153">
        <v>1</v>
      </c>
      <c r="AL153">
        <v>1</v>
      </c>
      <c r="AM153" s="27">
        <v>1</v>
      </c>
      <c r="AN153">
        <v>1</v>
      </c>
      <c r="AO153" s="27" t="s">
        <v>1065</v>
      </c>
      <c r="AP153">
        <v>1</v>
      </c>
      <c r="AQ153">
        <v>1</v>
      </c>
      <c r="AR153">
        <v>1</v>
      </c>
      <c r="AS153" s="8" t="s">
        <v>213</v>
      </c>
      <c r="AT153" s="27" t="s">
        <v>1065</v>
      </c>
      <c r="AU153" s="27" t="s">
        <v>1065</v>
      </c>
      <c r="AV153" s="27" t="s">
        <v>1065</v>
      </c>
      <c r="AW153" s="27" t="s">
        <v>1065</v>
      </c>
      <c r="AX153" s="27" t="s">
        <v>1065</v>
      </c>
      <c r="AY153" s="27" t="s">
        <v>1065</v>
      </c>
      <c r="AZ153" s="27" t="s">
        <v>1065</v>
      </c>
      <c r="BA153" s="27" t="s">
        <v>1065</v>
      </c>
      <c r="BB153" s="27" t="s">
        <v>1065</v>
      </c>
      <c r="BC153" s="8" t="s">
        <v>213</v>
      </c>
      <c r="BD153" s="14">
        <v>858</v>
      </c>
      <c r="BE153" s="14">
        <f>((SUM('3.Diagnóstico_Oportunidades'!$M$9:$N$11))*10000)/BD153</f>
        <v>0</v>
      </c>
      <c r="BF153" s="14"/>
      <c r="BQ153" s="28">
        <v>525835.36</v>
      </c>
      <c r="BR153" s="8">
        <f>(SUM('3.Diagnóstico_Oportunidades'!$M$21:$N$22)*10000)/BQ153</f>
        <v>0</v>
      </c>
      <c r="BS153" s="28">
        <f t="shared" si="35"/>
        <v>1</v>
      </c>
      <c r="BT153" s="27">
        <f t="shared" si="36"/>
        <v>0</v>
      </c>
      <c r="BU153" s="28">
        <f>IF('3.Diagnóstico_Oportunidades'!BR153=0, 0,SUM(BS153:BT153))</f>
        <v>0</v>
      </c>
      <c r="BW153" s="124" t="s">
        <v>1178</v>
      </c>
      <c r="BX153" s="28">
        <v>9</v>
      </c>
      <c r="BY153" s="28">
        <v>9</v>
      </c>
      <c r="BZ153" s="28">
        <v>9</v>
      </c>
      <c r="CA153" s="149">
        <f>'3.Diagnóstico_Oportunidades'!N174*Criterios!BX153</f>
        <v>0</v>
      </c>
      <c r="CB153" s="149">
        <f>'3.Diagnóstico_Oportunidades'!N174*Criterios!BY153</f>
        <v>0</v>
      </c>
      <c r="CC153" s="149">
        <f>'3.Diagnóstico_Oportunidades'!N174*Criterios!BZ153</f>
        <v>0</v>
      </c>
      <c r="CF153" s="8" t="s">
        <v>62</v>
      </c>
      <c r="CG153" s="120">
        <f>('3.Diagnóstico_Oportunidades'!$M$22)/(BD154/100)</f>
        <v>0</v>
      </c>
      <c r="CH153" s="28">
        <f t="shared" si="28"/>
        <v>1</v>
      </c>
      <c r="CI153" s="27">
        <f t="shared" si="29"/>
        <v>0</v>
      </c>
      <c r="CJ153" s="28">
        <f t="shared" si="30"/>
        <v>0</v>
      </c>
      <c r="CK153" s="28">
        <f>('3.Diagnóstico_Oportunidades'!$M$22*10000/BQ154)</f>
        <v>0</v>
      </c>
      <c r="CL153" s="28">
        <f t="shared" si="31"/>
        <v>1</v>
      </c>
      <c r="CM153" s="27">
        <f t="shared" si="32"/>
        <v>0</v>
      </c>
      <c r="CN153" s="28">
        <f t="shared" si="33"/>
        <v>0</v>
      </c>
      <c r="CO153" s="28">
        <v>24</v>
      </c>
      <c r="CP153" s="28">
        <v>23</v>
      </c>
      <c r="CQ153" s="28">
        <v>24</v>
      </c>
      <c r="CR153" s="27">
        <f>'3.Diagnóstico_Oportunidades'!N174*Criterios!CO153</f>
        <v>0</v>
      </c>
      <c r="CS153" s="27">
        <f>'3.Diagnóstico_Oportunidades'!N174*Criterios!CP153</f>
        <v>0</v>
      </c>
      <c r="CT153" s="27">
        <f>'3.Diagnóstico_Oportunidades'!N174*Criterios!CQ153</f>
        <v>0</v>
      </c>
      <c r="CW153" s="25">
        <v>3</v>
      </c>
      <c r="CX153" s="25">
        <v>3</v>
      </c>
      <c r="CY153" s="27">
        <v>2</v>
      </c>
      <c r="CZ153" s="22">
        <v>1</v>
      </c>
      <c r="DA153" s="27">
        <v>2</v>
      </c>
      <c r="DB153" s="22">
        <v>2</v>
      </c>
      <c r="DC153" s="27">
        <v>2</v>
      </c>
      <c r="DD153" s="22">
        <v>2</v>
      </c>
      <c r="DE153" s="22">
        <v>3</v>
      </c>
      <c r="DF153" s="25">
        <v>3</v>
      </c>
      <c r="DG153" s="27">
        <v>3</v>
      </c>
      <c r="DH153" s="22">
        <v>3</v>
      </c>
      <c r="DI153" s="22">
        <v>3</v>
      </c>
      <c r="DJ153" s="28">
        <f>('3.Diagnóstico_Oportunidades'!$N174*CW153)</f>
        <v>0</v>
      </c>
      <c r="DK153" s="28">
        <f>('3.Diagnóstico_Oportunidades'!$N174*CX153)</f>
        <v>0</v>
      </c>
      <c r="DL153" s="28">
        <f>('3.Diagnóstico_Oportunidades'!$N174*CY153)</f>
        <v>0</v>
      </c>
      <c r="DM153" s="28">
        <f>('3.Diagnóstico_Oportunidades'!$N174*DA153)</f>
        <v>0</v>
      </c>
      <c r="DN153" s="28">
        <f>('3.Diagnóstico_Oportunidades'!$N174*DC153)</f>
        <v>0</v>
      </c>
      <c r="DO153" s="28">
        <f>('3.Diagnóstico_Oportunidades'!$N174*DE153)</f>
        <v>0</v>
      </c>
      <c r="DP153" s="28">
        <f>('3.Diagnóstico_Oportunidades'!$N174*DF153)</f>
        <v>0</v>
      </c>
      <c r="DQ153" s="28">
        <f>('3.Diagnóstico_Oportunidades'!$N174*DG153)</f>
        <v>0</v>
      </c>
      <c r="DR153" s="28">
        <f>('3.Diagnóstico_Oportunidades'!$N174*DI153)</f>
        <v>0</v>
      </c>
      <c r="DS153" s="28">
        <f>('3.Diagnóstico_Oportunidades'!$N174*1)</f>
        <v>0</v>
      </c>
      <c r="DT153" s="28">
        <f>('3.Diagnóstico_Oportunidades'!$N174*2)</f>
        <v>0</v>
      </c>
      <c r="DU153" s="28">
        <f>('3.Diagnóstico_Oportunidades'!$N174*3)</f>
        <v>0</v>
      </c>
      <c r="DV153" s="28">
        <f>('3.Diagnóstico_Oportunidades'!$N174*DW153)</f>
        <v>0</v>
      </c>
      <c r="DW153" s="28">
        <f>('3.Diagnóstico_Oportunidades'!$N174*DX153)</f>
        <v>0</v>
      </c>
      <c r="DX153" s="28">
        <f>('3.Diagnóstico_Oportunidades'!$N174*DZ153)</f>
        <v>0</v>
      </c>
      <c r="DY153" s="28">
        <f>('3.Diagnóstico_Oportunidades'!$N174*DB153)</f>
        <v>0</v>
      </c>
      <c r="DZ153" s="28">
        <f>('3.Diagnóstico_Oportunidades'!$N174*DD153)</f>
        <v>0</v>
      </c>
      <c r="EA153" s="28">
        <f>('3.Diagnóstico_Oportunidades'!$N174*DE153)</f>
        <v>0</v>
      </c>
      <c r="EB153" s="28">
        <f>('3.Diagnóstico_Oportunidades'!$N174*DF153)</f>
        <v>0</v>
      </c>
      <c r="EC153" s="28">
        <f>('3.Diagnóstico_Oportunidades'!$N174*DH153)</f>
        <v>0</v>
      </c>
      <c r="ED153" s="28">
        <f>('3.Diagnóstico_Oportunidades'!$N174*DI153)</f>
        <v>0</v>
      </c>
      <c r="EE153" s="28">
        <f>('3.Diagnóstico_Oportunidades'!$N174*1)</f>
        <v>0</v>
      </c>
      <c r="EF153" s="28">
        <f>('3.Diagnóstico_Oportunidades'!$N174*2)</f>
        <v>0</v>
      </c>
      <c r="EG153" s="28">
        <f>('3.Diagnóstico_Oportunidades'!$N174*3)</f>
        <v>0</v>
      </c>
    </row>
    <row r="154" spans="1:137">
      <c r="A154" s="8" t="s">
        <v>62</v>
      </c>
      <c r="B154" s="98">
        <v>1</v>
      </c>
      <c r="C154" s="99">
        <v>3</v>
      </c>
      <c r="D154" s="98">
        <v>1</v>
      </c>
      <c r="E154" s="98">
        <v>3</v>
      </c>
      <c r="F154" s="98">
        <v>1</v>
      </c>
      <c r="G154" s="8" t="s">
        <v>62</v>
      </c>
      <c r="H154" s="27">
        <v>2</v>
      </c>
      <c r="I154" s="27">
        <v>3</v>
      </c>
      <c r="J154" s="27">
        <v>3</v>
      </c>
      <c r="K154" s="27">
        <v>1</v>
      </c>
      <c r="L154">
        <v>3</v>
      </c>
      <c r="M154" s="8" t="s">
        <v>62</v>
      </c>
      <c r="N154" s="27">
        <f t="shared" si="34"/>
        <v>3</v>
      </c>
      <c r="O154" s="27" t="s">
        <v>1065</v>
      </c>
      <c r="P154" s="140">
        <v>1</v>
      </c>
      <c r="Q154" s="27" t="s">
        <v>1065</v>
      </c>
      <c r="R154" s="8" t="s">
        <v>62</v>
      </c>
      <c r="S154">
        <v>2</v>
      </c>
      <c r="T154">
        <v>2</v>
      </c>
      <c r="U154">
        <v>3</v>
      </c>
      <c r="V154">
        <v>2</v>
      </c>
      <c r="W154">
        <v>3</v>
      </c>
      <c r="X154">
        <v>2</v>
      </c>
      <c r="Y154">
        <v>3</v>
      </c>
      <c r="Z154">
        <v>2</v>
      </c>
      <c r="AA154">
        <v>3</v>
      </c>
      <c r="AB154">
        <v>3</v>
      </c>
      <c r="AC154">
        <v>2</v>
      </c>
      <c r="AD154">
        <v>3</v>
      </c>
      <c r="AE154" s="8" t="s">
        <v>62</v>
      </c>
      <c r="AF154">
        <v>1</v>
      </c>
      <c r="AG154" s="21">
        <v>2</v>
      </c>
      <c r="AH154">
        <v>1</v>
      </c>
      <c r="AI154">
        <v>2</v>
      </c>
      <c r="AJ154">
        <v>2</v>
      </c>
      <c r="AK154">
        <v>3</v>
      </c>
      <c r="AL154">
        <v>3</v>
      </c>
      <c r="AM154" s="27">
        <v>1</v>
      </c>
      <c r="AN154">
        <v>1</v>
      </c>
      <c r="AO154" s="27" t="s">
        <v>1065</v>
      </c>
      <c r="AP154">
        <v>3</v>
      </c>
      <c r="AQ154">
        <v>2</v>
      </c>
      <c r="AR154">
        <v>1</v>
      </c>
      <c r="AS154" s="8" t="s">
        <v>62</v>
      </c>
      <c r="AT154" s="27" t="s">
        <v>1065</v>
      </c>
      <c r="AU154" s="27" t="s">
        <v>1065</v>
      </c>
      <c r="AV154" s="27" t="s">
        <v>1065</v>
      </c>
      <c r="AW154" s="27" t="s">
        <v>1065</v>
      </c>
      <c r="AX154" s="27" t="s">
        <v>1065</v>
      </c>
      <c r="AY154" s="27" t="s">
        <v>1065</v>
      </c>
      <c r="AZ154" s="27" t="s">
        <v>1065</v>
      </c>
      <c r="BA154" s="27" t="s">
        <v>1065</v>
      </c>
      <c r="BB154" s="27" t="s">
        <v>1065</v>
      </c>
      <c r="BC154" s="8" t="s">
        <v>62</v>
      </c>
      <c r="BD154" s="14">
        <v>2081</v>
      </c>
      <c r="BE154" s="14">
        <f>((SUM('3.Diagnóstico_Oportunidades'!$M$9:$N$11))*10000)/BD154</f>
        <v>0</v>
      </c>
      <c r="BF154" s="14"/>
      <c r="BQ154" s="28">
        <v>1649452.96</v>
      </c>
      <c r="BR154" s="8">
        <f>(SUM('3.Diagnóstico_Oportunidades'!$M$21:$N$22)*10000)/BQ154</f>
        <v>0</v>
      </c>
      <c r="BS154" s="28">
        <f t="shared" si="35"/>
        <v>1</v>
      </c>
      <c r="BT154" s="27">
        <f t="shared" si="36"/>
        <v>0</v>
      </c>
      <c r="BU154" s="28">
        <f>IF('3.Diagnóstico_Oportunidades'!BR154=0, 0,SUM(BS154:BT154))</f>
        <v>0</v>
      </c>
      <c r="BW154" s="124" t="s">
        <v>1145</v>
      </c>
      <c r="BX154" s="28">
        <v>8</v>
      </c>
      <c r="BY154" s="28">
        <v>8</v>
      </c>
      <c r="BZ154" s="28">
        <v>8</v>
      </c>
      <c r="CA154" s="149">
        <f>'3.Diagnóstico_Oportunidades'!N175*Criterios!BX154</f>
        <v>0</v>
      </c>
      <c r="CB154" s="149">
        <f>'3.Diagnóstico_Oportunidades'!N175*Criterios!BY154</f>
        <v>0</v>
      </c>
      <c r="CC154" s="149">
        <f>'3.Diagnóstico_Oportunidades'!N175*Criterios!BZ154</f>
        <v>0</v>
      </c>
      <c r="CF154" s="8" t="s">
        <v>159</v>
      </c>
      <c r="CG154" s="120">
        <f>('3.Diagnóstico_Oportunidades'!$M$22)/(BD155/100)</f>
        <v>0</v>
      </c>
      <c r="CH154" s="28">
        <f t="shared" si="28"/>
        <v>1</v>
      </c>
      <c r="CI154" s="27">
        <f t="shared" si="29"/>
        <v>0</v>
      </c>
      <c r="CJ154" s="28">
        <f t="shared" si="30"/>
        <v>0</v>
      </c>
      <c r="CK154" s="28">
        <f>('3.Diagnóstico_Oportunidades'!$M$22*10000/BQ155)</f>
        <v>0</v>
      </c>
      <c r="CL154" s="28">
        <f t="shared" si="31"/>
        <v>1</v>
      </c>
      <c r="CM154" s="27">
        <f t="shared" si="32"/>
        <v>0</v>
      </c>
      <c r="CN154" s="28">
        <f t="shared" si="33"/>
        <v>0</v>
      </c>
      <c r="CO154" s="28">
        <v>18</v>
      </c>
      <c r="CP154" s="28">
        <v>18</v>
      </c>
      <c r="CQ154" s="28">
        <v>18</v>
      </c>
      <c r="CR154" s="27">
        <f>'3.Diagnóstico_Oportunidades'!N175*Criterios!CO154</f>
        <v>0</v>
      </c>
      <c r="CS154" s="27">
        <f>'3.Diagnóstico_Oportunidades'!N175*Criterios!CP154</f>
        <v>0</v>
      </c>
      <c r="CT154" s="27">
        <f>'3.Diagnóstico_Oportunidades'!N175*Criterios!CQ154</f>
        <v>0</v>
      </c>
      <c r="CW154" s="22">
        <v>1</v>
      </c>
      <c r="CX154" s="22">
        <v>2</v>
      </c>
      <c r="CY154" s="27">
        <v>2</v>
      </c>
      <c r="CZ154" s="22">
        <v>2</v>
      </c>
      <c r="DA154" s="27">
        <v>2</v>
      </c>
      <c r="DB154" s="22">
        <v>2</v>
      </c>
      <c r="DC154" s="27">
        <v>2</v>
      </c>
      <c r="DD154" s="22">
        <v>2</v>
      </c>
      <c r="DE154" s="22">
        <v>2</v>
      </c>
      <c r="DF154" s="22">
        <v>1</v>
      </c>
      <c r="DG154" s="27">
        <v>3</v>
      </c>
      <c r="DH154" s="22">
        <v>3</v>
      </c>
      <c r="DI154" s="22">
        <v>3</v>
      </c>
      <c r="DJ154" s="28">
        <f>('3.Diagnóstico_Oportunidades'!$N175*CW154)</f>
        <v>0</v>
      </c>
      <c r="DK154" s="28">
        <f>('3.Diagnóstico_Oportunidades'!$N175*CX154)</f>
        <v>0</v>
      </c>
      <c r="DL154" s="28">
        <f>('3.Diagnóstico_Oportunidades'!$N175*CY154)</f>
        <v>0</v>
      </c>
      <c r="DM154" s="28">
        <f>('3.Diagnóstico_Oportunidades'!$N175*DA154)</f>
        <v>0</v>
      </c>
      <c r="DN154" s="28">
        <f>('3.Diagnóstico_Oportunidades'!$N175*DC154)</f>
        <v>0</v>
      </c>
      <c r="DO154" s="28">
        <f>('3.Diagnóstico_Oportunidades'!$N175*DE154)</f>
        <v>0</v>
      </c>
      <c r="DP154" s="28">
        <f>('3.Diagnóstico_Oportunidades'!$N175*DF154)</f>
        <v>0</v>
      </c>
      <c r="DQ154" s="28">
        <f>('3.Diagnóstico_Oportunidades'!$N175*DG154)</f>
        <v>0</v>
      </c>
      <c r="DR154" s="28">
        <f>('3.Diagnóstico_Oportunidades'!$N175*DI154)</f>
        <v>0</v>
      </c>
      <c r="DS154" s="28">
        <f>('3.Diagnóstico_Oportunidades'!$N175*1)</f>
        <v>0</v>
      </c>
      <c r="DT154" s="28">
        <f>('3.Diagnóstico_Oportunidades'!$N175*2)</f>
        <v>0</v>
      </c>
      <c r="DU154" s="28">
        <f>('3.Diagnóstico_Oportunidades'!$N175*3)</f>
        <v>0</v>
      </c>
      <c r="DV154" s="28">
        <f>('3.Diagnóstico_Oportunidades'!$N175*DW154)</f>
        <v>0</v>
      </c>
      <c r="DW154" s="28">
        <f>('3.Diagnóstico_Oportunidades'!$N175*DX154)</f>
        <v>0</v>
      </c>
      <c r="DX154" s="28">
        <f>('3.Diagnóstico_Oportunidades'!$N175*DZ154)</f>
        <v>0</v>
      </c>
      <c r="DY154" s="28">
        <f>('3.Diagnóstico_Oportunidades'!$N175*DB154)</f>
        <v>0</v>
      </c>
      <c r="DZ154" s="28">
        <f>('3.Diagnóstico_Oportunidades'!$N175*DD154)</f>
        <v>0</v>
      </c>
      <c r="EA154" s="28">
        <f>('3.Diagnóstico_Oportunidades'!$N175*DE154)</f>
        <v>0</v>
      </c>
      <c r="EB154" s="28">
        <f>('3.Diagnóstico_Oportunidades'!$N175*DF154)</f>
        <v>0</v>
      </c>
      <c r="EC154" s="28">
        <f>('3.Diagnóstico_Oportunidades'!$N175*DH154)</f>
        <v>0</v>
      </c>
      <c r="ED154" s="28">
        <f>('3.Diagnóstico_Oportunidades'!$N175*DI154)</f>
        <v>0</v>
      </c>
      <c r="EE154" s="28">
        <f>('3.Diagnóstico_Oportunidades'!$N175*1)</f>
        <v>0</v>
      </c>
      <c r="EF154" s="28">
        <f>('3.Diagnóstico_Oportunidades'!$N175*2)</f>
        <v>0</v>
      </c>
      <c r="EG154" s="28">
        <f>('3.Diagnóstico_Oportunidades'!$N175*3)</f>
        <v>0</v>
      </c>
    </row>
    <row r="155" spans="1:137">
      <c r="A155" s="8" t="s">
        <v>159</v>
      </c>
      <c r="B155" s="98">
        <v>3</v>
      </c>
      <c r="C155" s="99">
        <v>3</v>
      </c>
      <c r="D155" s="98">
        <v>3</v>
      </c>
      <c r="E155" s="98">
        <v>3</v>
      </c>
      <c r="F155" s="98">
        <v>3</v>
      </c>
      <c r="G155" s="8" t="s">
        <v>159</v>
      </c>
      <c r="H155" s="27">
        <v>1</v>
      </c>
      <c r="I155" s="27">
        <v>1</v>
      </c>
      <c r="J155" s="27">
        <v>1</v>
      </c>
      <c r="K155" s="27">
        <v>1</v>
      </c>
      <c r="L155">
        <v>1</v>
      </c>
      <c r="M155" s="8" t="s">
        <v>159</v>
      </c>
      <c r="N155" s="27">
        <f t="shared" si="34"/>
        <v>1</v>
      </c>
      <c r="O155" s="27" t="s">
        <v>1065</v>
      </c>
      <c r="P155" s="140">
        <v>1</v>
      </c>
      <c r="Q155" s="27" t="s">
        <v>1065</v>
      </c>
      <c r="R155" s="8" t="s">
        <v>159</v>
      </c>
      <c r="S155">
        <v>1</v>
      </c>
      <c r="T155">
        <v>1</v>
      </c>
      <c r="U155">
        <v>1</v>
      </c>
      <c r="V155">
        <v>1</v>
      </c>
      <c r="W155">
        <v>1</v>
      </c>
      <c r="X155">
        <v>1</v>
      </c>
      <c r="Y155">
        <v>1</v>
      </c>
      <c r="Z155">
        <v>1</v>
      </c>
      <c r="AA155">
        <v>1</v>
      </c>
      <c r="AB155">
        <v>1</v>
      </c>
      <c r="AC155">
        <v>1</v>
      </c>
      <c r="AD155">
        <v>1</v>
      </c>
      <c r="AE155" s="8" t="s">
        <v>159</v>
      </c>
      <c r="AF155">
        <v>1</v>
      </c>
      <c r="AG155" s="21">
        <v>2</v>
      </c>
      <c r="AH155">
        <v>3</v>
      </c>
      <c r="AI155">
        <v>1</v>
      </c>
      <c r="AJ155">
        <v>3</v>
      </c>
      <c r="AK155">
        <v>3</v>
      </c>
      <c r="AL155">
        <v>3</v>
      </c>
      <c r="AM155" s="27">
        <v>2</v>
      </c>
      <c r="AN155">
        <v>2</v>
      </c>
      <c r="AO155" s="27" t="s">
        <v>1065</v>
      </c>
      <c r="AP155">
        <v>3</v>
      </c>
      <c r="AQ155">
        <v>3</v>
      </c>
      <c r="AR155">
        <v>3</v>
      </c>
      <c r="AS155" s="8" t="s">
        <v>159</v>
      </c>
      <c r="AT155" s="27" t="s">
        <v>1065</v>
      </c>
      <c r="AU155" s="27" t="s">
        <v>1065</v>
      </c>
      <c r="AV155" s="27" t="s">
        <v>1065</v>
      </c>
      <c r="AW155" s="27" t="s">
        <v>1065</v>
      </c>
      <c r="AX155" s="27" t="s">
        <v>1065</v>
      </c>
      <c r="AY155" s="27" t="s">
        <v>1065</v>
      </c>
      <c r="AZ155" s="27" t="s">
        <v>1065</v>
      </c>
      <c r="BA155" s="27" t="s">
        <v>1065</v>
      </c>
      <c r="BB155" s="27" t="s">
        <v>1065</v>
      </c>
      <c r="BC155" s="8" t="s">
        <v>159</v>
      </c>
      <c r="BD155" s="14">
        <v>259</v>
      </c>
      <c r="BE155" s="14">
        <f>((SUM('3.Diagnóstico_Oportunidades'!$M$9:$N$11))*10000)/BD155</f>
        <v>0</v>
      </c>
      <c r="BF155" s="14"/>
      <c r="BQ155" s="28">
        <v>86474.81</v>
      </c>
      <c r="BR155" s="8">
        <f>(SUM('3.Diagnóstico_Oportunidades'!$M$21:$N$22)*10000)/BQ155</f>
        <v>0</v>
      </c>
      <c r="BS155" s="28">
        <f t="shared" si="35"/>
        <v>1</v>
      </c>
      <c r="BT155" s="27">
        <f t="shared" si="36"/>
        <v>0</v>
      </c>
      <c r="BU155" s="28">
        <f>IF('3.Diagnóstico_Oportunidades'!BR155=0, 0,SUM(BS155:BT155))</f>
        <v>0</v>
      </c>
      <c r="BW155" s="124" t="s">
        <v>552</v>
      </c>
      <c r="BX155" s="28">
        <v>5</v>
      </c>
      <c r="BY155" s="28">
        <v>6</v>
      </c>
      <c r="BZ155" s="28">
        <v>5</v>
      </c>
      <c r="CA155" s="149">
        <f>'3.Diagnóstico_Oportunidades'!N176*Criterios!BX155</f>
        <v>0</v>
      </c>
      <c r="CB155" s="149">
        <f>'3.Diagnóstico_Oportunidades'!N176*Criterios!BY155</f>
        <v>0</v>
      </c>
      <c r="CC155" s="149">
        <f>'3.Diagnóstico_Oportunidades'!N176*Criterios!BZ155</f>
        <v>0</v>
      </c>
      <c r="CF155" s="8" t="s">
        <v>160</v>
      </c>
      <c r="CG155" s="120">
        <f>('3.Diagnóstico_Oportunidades'!$M$22)/(BD156/100)</f>
        <v>0</v>
      </c>
      <c r="CH155" s="28">
        <f t="shared" si="28"/>
        <v>1</v>
      </c>
      <c r="CI155" s="27">
        <f t="shared" si="29"/>
        <v>0</v>
      </c>
      <c r="CJ155" s="28">
        <f t="shared" si="30"/>
        <v>0</v>
      </c>
      <c r="CK155" s="28">
        <f>('3.Diagnóstico_Oportunidades'!$M$22*10000/BQ156)</f>
        <v>0</v>
      </c>
      <c r="CL155" s="28">
        <f t="shared" si="31"/>
        <v>1</v>
      </c>
      <c r="CM155" s="27">
        <f t="shared" si="32"/>
        <v>0</v>
      </c>
      <c r="CN155" s="28">
        <f t="shared" si="33"/>
        <v>0</v>
      </c>
      <c r="CO155" s="28">
        <v>15</v>
      </c>
      <c r="CP155" s="28">
        <v>15</v>
      </c>
      <c r="CQ155" s="28">
        <v>15</v>
      </c>
      <c r="CR155" s="27">
        <f>'3.Diagnóstico_Oportunidades'!N176*Criterios!CO155</f>
        <v>0</v>
      </c>
      <c r="CS155" s="27">
        <f>'3.Diagnóstico_Oportunidades'!N176*Criterios!CP155</f>
        <v>0</v>
      </c>
      <c r="CT155" s="27">
        <f>'3.Diagnóstico_Oportunidades'!N176*Criterios!CQ155</f>
        <v>0</v>
      </c>
      <c r="CW155" s="22">
        <v>1</v>
      </c>
      <c r="CX155" s="24">
        <v>1</v>
      </c>
      <c r="CY155" s="27">
        <v>3</v>
      </c>
      <c r="CZ155" s="22">
        <v>2</v>
      </c>
      <c r="DA155" s="27">
        <v>2</v>
      </c>
      <c r="DB155" s="22">
        <v>2</v>
      </c>
      <c r="DC155" s="27">
        <v>2</v>
      </c>
      <c r="DD155" s="22">
        <v>2</v>
      </c>
      <c r="DE155" s="22">
        <v>1</v>
      </c>
      <c r="DF155" s="24">
        <v>1</v>
      </c>
      <c r="DG155" s="27">
        <v>2</v>
      </c>
      <c r="DH155" s="22">
        <v>3</v>
      </c>
      <c r="DI155" s="22">
        <v>2</v>
      </c>
      <c r="DJ155" s="28">
        <f>('3.Diagnóstico_Oportunidades'!$N176*CW155)</f>
        <v>0</v>
      </c>
      <c r="DK155" s="28">
        <f>('3.Diagnóstico_Oportunidades'!$N176*CX155)</f>
        <v>0</v>
      </c>
      <c r="DL155" s="28">
        <f>('3.Diagnóstico_Oportunidades'!$N176*CY155)</f>
        <v>0</v>
      </c>
      <c r="DM155" s="28">
        <f>('3.Diagnóstico_Oportunidades'!$N176*DA155)</f>
        <v>0</v>
      </c>
      <c r="DN155" s="28">
        <f>('3.Diagnóstico_Oportunidades'!$N176*DC155)</f>
        <v>0</v>
      </c>
      <c r="DO155" s="28">
        <f>('3.Diagnóstico_Oportunidades'!$N176*DE155)</f>
        <v>0</v>
      </c>
      <c r="DP155" s="28">
        <f>('3.Diagnóstico_Oportunidades'!$N176*DF155)</f>
        <v>0</v>
      </c>
      <c r="DQ155" s="28">
        <f>('3.Diagnóstico_Oportunidades'!$N176*DG155)</f>
        <v>0</v>
      </c>
      <c r="DR155" s="28">
        <f>('3.Diagnóstico_Oportunidades'!$N176*DI155)</f>
        <v>0</v>
      </c>
      <c r="DS155" s="28">
        <f>('3.Diagnóstico_Oportunidades'!$N176*1)</f>
        <v>0</v>
      </c>
      <c r="DT155" s="28">
        <f>('3.Diagnóstico_Oportunidades'!$N176*2)</f>
        <v>0</v>
      </c>
      <c r="DU155" s="28">
        <f>('3.Diagnóstico_Oportunidades'!$N176*3)</f>
        <v>0</v>
      </c>
      <c r="DV155" s="28">
        <f>('3.Diagnóstico_Oportunidades'!$N176*DW155)</f>
        <v>0</v>
      </c>
      <c r="DW155" s="28">
        <f>('3.Diagnóstico_Oportunidades'!$N176*DX155)</f>
        <v>0</v>
      </c>
      <c r="DX155" s="28">
        <f>('3.Diagnóstico_Oportunidades'!$N176*DZ155)</f>
        <v>0</v>
      </c>
      <c r="DY155" s="28">
        <f>('3.Diagnóstico_Oportunidades'!$N176*DB155)</f>
        <v>0</v>
      </c>
      <c r="DZ155" s="28">
        <f>('3.Diagnóstico_Oportunidades'!$N176*DD155)</f>
        <v>0</v>
      </c>
      <c r="EA155" s="28">
        <f>('3.Diagnóstico_Oportunidades'!$N176*DE155)</f>
        <v>0</v>
      </c>
      <c r="EB155" s="28">
        <f>('3.Diagnóstico_Oportunidades'!$N176*DF155)</f>
        <v>0</v>
      </c>
      <c r="EC155" s="28">
        <f>('3.Diagnóstico_Oportunidades'!$N176*DH155)</f>
        <v>0</v>
      </c>
      <c r="ED155" s="28">
        <f>('3.Diagnóstico_Oportunidades'!$N176*DI155)</f>
        <v>0</v>
      </c>
      <c r="EE155" s="28">
        <f>('3.Diagnóstico_Oportunidades'!$N176*1)</f>
        <v>0</v>
      </c>
      <c r="EF155" s="28">
        <f>('3.Diagnóstico_Oportunidades'!$N176*2)</f>
        <v>0</v>
      </c>
      <c r="EG155" s="28">
        <f>('3.Diagnóstico_Oportunidades'!$N176*3)</f>
        <v>0</v>
      </c>
    </row>
    <row r="156" spans="1:137">
      <c r="A156" s="8" t="s">
        <v>160</v>
      </c>
      <c r="B156" s="98">
        <v>2</v>
      </c>
      <c r="C156" s="99">
        <v>3</v>
      </c>
      <c r="D156" s="98">
        <v>2</v>
      </c>
      <c r="E156" s="98">
        <v>2</v>
      </c>
      <c r="F156" s="98">
        <v>2</v>
      </c>
      <c r="G156" s="8" t="s">
        <v>160</v>
      </c>
      <c r="H156" s="27">
        <v>3</v>
      </c>
      <c r="I156" s="27">
        <v>2</v>
      </c>
      <c r="J156" s="27">
        <v>2</v>
      </c>
      <c r="K156" s="27">
        <v>1</v>
      </c>
      <c r="L156">
        <v>3</v>
      </c>
      <c r="M156" s="8" t="s">
        <v>160</v>
      </c>
      <c r="N156" s="27">
        <f t="shared" si="34"/>
        <v>3</v>
      </c>
      <c r="O156" s="27" t="s">
        <v>1065</v>
      </c>
      <c r="P156" s="140">
        <v>1</v>
      </c>
      <c r="Q156" s="27" t="s">
        <v>1065</v>
      </c>
      <c r="R156" s="8" t="s">
        <v>160</v>
      </c>
      <c r="S156">
        <v>2</v>
      </c>
      <c r="T156">
        <v>2</v>
      </c>
      <c r="U156">
        <v>3</v>
      </c>
      <c r="V156">
        <v>2</v>
      </c>
      <c r="W156">
        <v>3</v>
      </c>
      <c r="X156">
        <v>3</v>
      </c>
      <c r="Y156">
        <v>3</v>
      </c>
      <c r="Z156">
        <v>3</v>
      </c>
      <c r="AA156">
        <v>3</v>
      </c>
      <c r="AB156">
        <v>3</v>
      </c>
      <c r="AC156">
        <v>2</v>
      </c>
      <c r="AD156">
        <v>3</v>
      </c>
      <c r="AE156" s="8" t="s">
        <v>160</v>
      </c>
      <c r="AF156">
        <v>1</v>
      </c>
      <c r="AG156" s="21">
        <v>1</v>
      </c>
      <c r="AH156">
        <v>3</v>
      </c>
      <c r="AI156">
        <v>1</v>
      </c>
      <c r="AJ156">
        <v>3</v>
      </c>
      <c r="AK156">
        <v>2</v>
      </c>
      <c r="AL156">
        <v>1</v>
      </c>
      <c r="AM156" s="27">
        <v>1</v>
      </c>
      <c r="AN156">
        <v>1</v>
      </c>
      <c r="AO156" s="27" t="s">
        <v>1065</v>
      </c>
      <c r="AP156">
        <v>2</v>
      </c>
      <c r="AQ156">
        <v>2</v>
      </c>
      <c r="AR156">
        <v>3</v>
      </c>
      <c r="AS156" s="8" t="s">
        <v>160</v>
      </c>
      <c r="AT156" s="27" t="s">
        <v>1065</v>
      </c>
      <c r="AU156" s="27" t="s">
        <v>1065</v>
      </c>
      <c r="AV156" s="27" t="s">
        <v>1065</v>
      </c>
      <c r="AW156" s="27" t="s">
        <v>1065</v>
      </c>
      <c r="AX156" s="27" t="s">
        <v>1065</v>
      </c>
      <c r="AY156" s="27" t="s">
        <v>1065</v>
      </c>
      <c r="AZ156" s="27" t="s">
        <v>1065</v>
      </c>
      <c r="BA156" s="27" t="s">
        <v>1065</v>
      </c>
      <c r="BB156" s="27" t="s">
        <v>1065</v>
      </c>
      <c r="BC156" s="8" t="s">
        <v>160</v>
      </c>
      <c r="BD156" s="14">
        <v>18893</v>
      </c>
      <c r="BE156" s="14">
        <f>((SUM('3.Diagnóstico_Oportunidades'!$M$9:$N$11))*10000)/BD156</f>
        <v>0</v>
      </c>
      <c r="BF156" s="14"/>
      <c r="BQ156" s="28">
        <v>1566252.5</v>
      </c>
      <c r="BR156" s="8">
        <f>(SUM('3.Diagnóstico_Oportunidades'!$M$21:$N$22)*10000)/BQ156</f>
        <v>0</v>
      </c>
      <c r="BS156" s="28">
        <f t="shared" si="35"/>
        <v>1</v>
      </c>
      <c r="BT156" s="27">
        <f t="shared" si="36"/>
        <v>0</v>
      </c>
      <c r="BU156" s="28">
        <f>IF('3.Diagnóstico_Oportunidades'!BR156=0, 0,SUM(BS156:BT156))</f>
        <v>0</v>
      </c>
      <c r="BW156" s="124" t="s">
        <v>553</v>
      </c>
      <c r="BX156" s="28">
        <v>6</v>
      </c>
      <c r="BY156" s="28">
        <v>6</v>
      </c>
      <c r="BZ156" s="28">
        <v>6</v>
      </c>
      <c r="CA156" s="149">
        <f>'3.Diagnóstico_Oportunidades'!N177*Criterios!BX156</f>
        <v>0</v>
      </c>
      <c r="CB156" s="149">
        <f>'3.Diagnóstico_Oportunidades'!N177*Criterios!BY156</f>
        <v>0</v>
      </c>
      <c r="CC156" s="149">
        <f>'3.Diagnóstico_Oportunidades'!N177*Criterios!BZ156</f>
        <v>0</v>
      </c>
      <c r="CF156" s="8" t="s">
        <v>948</v>
      </c>
      <c r="CG156" s="120">
        <f>('3.Diagnóstico_Oportunidades'!$M$22)/(BD157/100)</f>
        <v>0</v>
      </c>
      <c r="CH156" s="28">
        <f t="shared" si="28"/>
        <v>1</v>
      </c>
      <c r="CI156" s="27">
        <f t="shared" si="29"/>
        <v>0</v>
      </c>
      <c r="CJ156" s="28">
        <f t="shared" si="30"/>
        <v>0</v>
      </c>
      <c r="CK156" s="28">
        <f>('3.Diagnóstico_Oportunidades'!$M$22*10000/BQ157)</f>
        <v>0</v>
      </c>
      <c r="CL156" s="28">
        <f t="shared" si="31"/>
        <v>1</v>
      </c>
      <c r="CM156" s="27">
        <f t="shared" si="32"/>
        <v>0</v>
      </c>
      <c r="CN156" s="28">
        <f t="shared" si="33"/>
        <v>0</v>
      </c>
      <c r="CO156" s="28">
        <v>13</v>
      </c>
      <c r="CP156" s="28">
        <v>13</v>
      </c>
      <c r="CQ156" s="28">
        <v>13</v>
      </c>
      <c r="CR156" s="27">
        <f>'3.Diagnóstico_Oportunidades'!N177*Criterios!CO156</f>
        <v>0</v>
      </c>
      <c r="CS156" s="27">
        <f>'3.Diagnóstico_Oportunidades'!N177*Criterios!CP156</f>
        <v>0</v>
      </c>
      <c r="CT156" s="27">
        <f>'3.Diagnóstico_Oportunidades'!N177*Criterios!CQ156</f>
        <v>0</v>
      </c>
      <c r="CW156" s="22">
        <v>1</v>
      </c>
      <c r="CX156" s="24">
        <v>2</v>
      </c>
      <c r="CY156" s="27">
        <v>2</v>
      </c>
      <c r="CZ156" s="22">
        <v>2</v>
      </c>
      <c r="DA156" s="27">
        <v>1</v>
      </c>
      <c r="DB156" s="22">
        <v>1</v>
      </c>
      <c r="DC156" s="27">
        <v>1</v>
      </c>
      <c r="DD156" s="22">
        <v>1</v>
      </c>
      <c r="DE156" s="22">
        <v>1</v>
      </c>
      <c r="DF156" s="27">
        <v>1</v>
      </c>
      <c r="DG156" s="27">
        <v>3</v>
      </c>
      <c r="DH156" s="22">
        <v>3</v>
      </c>
      <c r="DI156" s="22">
        <v>1</v>
      </c>
      <c r="DJ156" s="28">
        <f>('3.Diagnóstico_Oportunidades'!$N177*CW156)</f>
        <v>0</v>
      </c>
      <c r="DK156" s="28">
        <f>('3.Diagnóstico_Oportunidades'!$N177*CX156)</f>
        <v>0</v>
      </c>
      <c r="DL156" s="28">
        <f>('3.Diagnóstico_Oportunidades'!$N177*CY156)</f>
        <v>0</v>
      </c>
      <c r="DM156" s="28">
        <f>('3.Diagnóstico_Oportunidades'!$N177*DA156)</f>
        <v>0</v>
      </c>
      <c r="DN156" s="28">
        <f>('3.Diagnóstico_Oportunidades'!$N177*DC156)</f>
        <v>0</v>
      </c>
      <c r="DO156" s="28">
        <f>('3.Diagnóstico_Oportunidades'!$N177*DE156)</f>
        <v>0</v>
      </c>
      <c r="DP156" s="28">
        <f>('3.Diagnóstico_Oportunidades'!$N177*DF156)</f>
        <v>0</v>
      </c>
      <c r="DQ156" s="28">
        <f>('3.Diagnóstico_Oportunidades'!$N177*DG156)</f>
        <v>0</v>
      </c>
      <c r="DR156" s="28">
        <f>('3.Diagnóstico_Oportunidades'!$N177*DI156)</f>
        <v>0</v>
      </c>
      <c r="DS156" s="28">
        <f>('3.Diagnóstico_Oportunidades'!$N177*1)</f>
        <v>0</v>
      </c>
      <c r="DT156" s="28">
        <f>('3.Diagnóstico_Oportunidades'!$N177*2)</f>
        <v>0</v>
      </c>
      <c r="DU156" s="28">
        <f>('3.Diagnóstico_Oportunidades'!$N177*3)</f>
        <v>0</v>
      </c>
      <c r="DV156" s="28">
        <f>('3.Diagnóstico_Oportunidades'!$N177*DW156)</f>
        <v>0</v>
      </c>
      <c r="DW156" s="28">
        <f>('3.Diagnóstico_Oportunidades'!$N177*DX156)</f>
        <v>0</v>
      </c>
      <c r="DX156" s="28">
        <f>('3.Diagnóstico_Oportunidades'!$N177*DZ156)</f>
        <v>0</v>
      </c>
      <c r="DY156" s="28">
        <f>('3.Diagnóstico_Oportunidades'!$N177*DB156)</f>
        <v>0</v>
      </c>
      <c r="DZ156" s="28">
        <f>('3.Diagnóstico_Oportunidades'!$N177*DD156)</f>
        <v>0</v>
      </c>
      <c r="EA156" s="28">
        <f>('3.Diagnóstico_Oportunidades'!$N177*DE156)</f>
        <v>0</v>
      </c>
      <c r="EB156" s="28">
        <f>('3.Diagnóstico_Oportunidades'!$N177*DF156)</f>
        <v>0</v>
      </c>
      <c r="EC156" s="28">
        <f>('3.Diagnóstico_Oportunidades'!$N177*DH156)</f>
        <v>0</v>
      </c>
      <c r="ED156" s="28">
        <f>('3.Diagnóstico_Oportunidades'!$N177*DI156)</f>
        <v>0</v>
      </c>
      <c r="EE156" s="28">
        <f>('3.Diagnóstico_Oportunidades'!$N177*1)</f>
        <v>0</v>
      </c>
      <c r="EF156" s="28">
        <f>('3.Diagnóstico_Oportunidades'!$N177*2)</f>
        <v>0</v>
      </c>
      <c r="EG156" s="28">
        <f>('3.Diagnóstico_Oportunidades'!$N177*3)</f>
        <v>0</v>
      </c>
    </row>
    <row r="157" spans="1:137">
      <c r="A157" s="8" t="s">
        <v>948</v>
      </c>
      <c r="B157" s="98">
        <v>1</v>
      </c>
      <c r="C157" s="99">
        <v>3</v>
      </c>
      <c r="D157" s="98">
        <v>1</v>
      </c>
      <c r="E157" s="98">
        <v>3</v>
      </c>
      <c r="F157" s="98">
        <v>1</v>
      </c>
      <c r="G157" s="8" t="s">
        <v>948</v>
      </c>
      <c r="H157" s="27">
        <v>2</v>
      </c>
      <c r="I157" s="27">
        <v>2</v>
      </c>
      <c r="J157" s="27">
        <v>2</v>
      </c>
      <c r="K157" s="27">
        <v>2</v>
      </c>
      <c r="L157">
        <v>3</v>
      </c>
      <c r="M157" s="8" t="s">
        <v>948</v>
      </c>
      <c r="N157" s="27">
        <f t="shared" si="34"/>
        <v>3</v>
      </c>
      <c r="O157" s="27" t="s">
        <v>1065</v>
      </c>
      <c r="P157" s="140">
        <v>2</v>
      </c>
      <c r="Q157" s="27" t="s">
        <v>1065</v>
      </c>
      <c r="R157" s="8" t="s">
        <v>948</v>
      </c>
      <c r="S157">
        <v>2</v>
      </c>
      <c r="T157">
        <v>2</v>
      </c>
      <c r="U157">
        <v>3</v>
      </c>
      <c r="V157">
        <v>2</v>
      </c>
      <c r="W157">
        <v>3</v>
      </c>
      <c r="X157">
        <v>3</v>
      </c>
      <c r="Y157">
        <v>3</v>
      </c>
      <c r="Z157">
        <v>3</v>
      </c>
      <c r="AA157">
        <v>3</v>
      </c>
      <c r="AB157">
        <v>3</v>
      </c>
      <c r="AC157">
        <v>2</v>
      </c>
      <c r="AD157">
        <v>3</v>
      </c>
      <c r="AE157" s="8" t="s">
        <v>948</v>
      </c>
      <c r="AF157">
        <v>1</v>
      </c>
      <c r="AG157" s="21">
        <v>2</v>
      </c>
      <c r="AH157">
        <v>1</v>
      </c>
      <c r="AI157">
        <v>2</v>
      </c>
      <c r="AJ157">
        <v>3</v>
      </c>
      <c r="AK157">
        <v>3</v>
      </c>
      <c r="AL157">
        <v>3</v>
      </c>
      <c r="AM157" s="27">
        <v>1</v>
      </c>
      <c r="AN157">
        <v>1</v>
      </c>
      <c r="AO157" s="27" t="s">
        <v>1065</v>
      </c>
      <c r="AP157">
        <v>3</v>
      </c>
      <c r="AQ157">
        <v>1</v>
      </c>
      <c r="AR157">
        <v>1</v>
      </c>
      <c r="AS157" s="8" t="s">
        <v>948</v>
      </c>
      <c r="AT157" s="27" t="s">
        <v>1065</v>
      </c>
      <c r="AU157" s="27" t="s">
        <v>1065</v>
      </c>
      <c r="AV157" s="27" t="s">
        <v>1065</v>
      </c>
      <c r="AW157" s="27" t="s">
        <v>1065</v>
      </c>
      <c r="AX157" s="27" t="s">
        <v>1065</v>
      </c>
      <c r="AY157" s="27" t="s">
        <v>1065</v>
      </c>
      <c r="AZ157" s="27" t="s">
        <v>1065</v>
      </c>
      <c r="BA157" s="27" t="s">
        <v>1065</v>
      </c>
      <c r="BB157" s="27" t="s">
        <v>1065</v>
      </c>
      <c r="BC157" s="8" t="s">
        <v>948</v>
      </c>
      <c r="BD157" s="14">
        <v>18009</v>
      </c>
      <c r="BE157" s="14">
        <f>((SUM('3.Diagnóstico_Oportunidades'!$M$9:$N$11))*10000)/BD157</f>
        <v>0</v>
      </c>
      <c r="BF157" s="14"/>
      <c r="BQ157" s="28">
        <v>2947528.37</v>
      </c>
      <c r="BR157" s="8">
        <f>(SUM('3.Diagnóstico_Oportunidades'!$M$21:$N$22)*10000)/BQ157</f>
        <v>0</v>
      </c>
      <c r="BS157" s="28">
        <f t="shared" si="35"/>
        <v>1</v>
      </c>
      <c r="BT157" s="27">
        <f t="shared" si="36"/>
        <v>0</v>
      </c>
      <c r="BU157" s="28">
        <f>IF('3.Diagnóstico_Oportunidades'!BR157=0, 0,SUM(BS157:BT157))</f>
        <v>0</v>
      </c>
      <c r="BW157" s="124" t="s">
        <v>1146</v>
      </c>
      <c r="BX157" s="28">
        <v>8</v>
      </c>
      <c r="BY157" s="28">
        <v>8</v>
      </c>
      <c r="BZ157" s="28">
        <v>8</v>
      </c>
      <c r="CA157" s="149">
        <f>'3.Diagnóstico_Oportunidades'!N178*Criterios!BX157</f>
        <v>0</v>
      </c>
      <c r="CB157" s="149">
        <f>'3.Diagnóstico_Oportunidades'!N178*Criterios!BY157</f>
        <v>0</v>
      </c>
      <c r="CC157" s="149">
        <f>'3.Diagnóstico_Oportunidades'!N178*Criterios!BZ157</f>
        <v>0</v>
      </c>
      <c r="CF157" s="8" t="s">
        <v>63</v>
      </c>
      <c r="CG157" s="120">
        <f>('3.Diagnóstico_Oportunidades'!$M$22)/(BD158/100)</f>
        <v>0</v>
      </c>
      <c r="CH157" s="28">
        <f t="shared" si="28"/>
        <v>1</v>
      </c>
      <c r="CI157" s="27">
        <f t="shared" si="29"/>
        <v>0</v>
      </c>
      <c r="CJ157" s="28">
        <f t="shared" si="30"/>
        <v>0</v>
      </c>
      <c r="CK157" s="28">
        <f>('3.Diagnóstico_Oportunidades'!$M$22*10000/BQ158)</f>
        <v>0</v>
      </c>
      <c r="CL157" s="28">
        <f t="shared" si="31"/>
        <v>1</v>
      </c>
      <c r="CM157" s="27">
        <f t="shared" si="32"/>
        <v>0</v>
      </c>
      <c r="CN157" s="28">
        <f t="shared" si="33"/>
        <v>0</v>
      </c>
      <c r="CO157" s="28">
        <v>16</v>
      </c>
      <c r="CP157" s="28">
        <v>16</v>
      </c>
      <c r="CQ157" s="28">
        <v>16</v>
      </c>
      <c r="CR157" s="27">
        <f>'3.Diagnóstico_Oportunidades'!N178*Criterios!CO157</f>
        <v>0</v>
      </c>
      <c r="CS157" s="27">
        <f>'3.Diagnóstico_Oportunidades'!N178*Criterios!CP157</f>
        <v>0</v>
      </c>
      <c r="CT157" s="27">
        <f>'3.Diagnóstico_Oportunidades'!N178*Criterios!CQ157</f>
        <v>0</v>
      </c>
      <c r="CW157" s="22">
        <v>1</v>
      </c>
      <c r="CX157" s="24">
        <v>2</v>
      </c>
      <c r="CY157" s="27">
        <v>2</v>
      </c>
      <c r="CZ157" s="22">
        <v>2</v>
      </c>
      <c r="DA157" s="27">
        <v>1</v>
      </c>
      <c r="DB157" s="22">
        <v>1</v>
      </c>
      <c r="DC157" s="27">
        <v>1</v>
      </c>
      <c r="DD157" s="22">
        <v>1</v>
      </c>
      <c r="DE157" s="22">
        <v>2</v>
      </c>
      <c r="DF157" s="22">
        <v>1</v>
      </c>
      <c r="DG157" s="27">
        <v>3</v>
      </c>
      <c r="DH157" s="22">
        <v>3</v>
      </c>
      <c r="DI157" s="22">
        <v>3</v>
      </c>
      <c r="DJ157" s="28">
        <f>('3.Diagnóstico_Oportunidades'!$N178*CW157)</f>
        <v>0</v>
      </c>
      <c r="DK157" s="28">
        <f>('3.Diagnóstico_Oportunidades'!$N178*CX157)</f>
        <v>0</v>
      </c>
      <c r="DL157" s="28">
        <f>('3.Diagnóstico_Oportunidades'!$N178*CY157)</f>
        <v>0</v>
      </c>
      <c r="DM157" s="28">
        <f>('3.Diagnóstico_Oportunidades'!$N178*DA157)</f>
        <v>0</v>
      </c>
      <c r="DN157" s="28">
        <f>('3.Diagnóstico_Oportunidades'!$N178*DC157)</f>
        <v>0</v>
      </c>
      <c r="DO157" s="28">
        <f>('3.Diagnóstico_Oportunidades'!$N178*DE157)</f>
        <v>0</v>
      </c>
      <c r="DP157" s="28">
        <f>('3.Diagnóstico_Oportunidades'!$N178*DF157)</f>
        <v>0</v>
      </c>
      <c r="DQ157" s="28">
        <f>('3.Diagnóstico_Oportunidades'!$N178*DG157)</f>
        <v>0</v>
      </c>
      <c r="DR157" s="28">
        <f>('3.Diagnóstico_Oportunidades'!$N178*DI157)</f>
        <v>0</v>
      </c>
      <c r="DS157" s="28">
        <f>('3.Diagnóstico_Oportunidades'!$N178*1)</f>
        <v>0</v>
      </c>
      <c r="DT157" s="28">
        <f>('3.Diagnóstico_Oportunidades'!$N178*2)</f>
        <v>0</v>
      </c>
      <c r="DU157" s="28">
        <f>('3.Diagnóstico_Oportunidades'!$N178*3)</f>
        <v>0</v>
      </c>
      <c r="DV157" s="28">
        <f>('3.Diagnóstico_Oportunidades'!$N178*DW157)</f>
        <v>0</v>
      </c>
      <c r="DW157" s="28">
        <f>('3.Diagnóstico_Oportunidades'!$N178*DX157)</f>
        <v>0</v>
      </c>
      <c r="DX157" s="28">
        <f>('3.Diagnóstico_Oportunidades'!$N178*DZ157)</f>
        <v>0</v>
      </c>
      <c r="DY157" s="28">
        <f>('3.Diagnóstico_Oportunidades'!$N178*DB157)</f>
        <v>0</v>
      </c>
      <c r="DZ157" s="28">
        <f>('3.Diagnóstico_Oportunidades'!$N178*DD157)</f>
        <v>0</v>
      </c>
      <c r="EA157" s="28">
        <f>('3.Diagnóstico_Oportunidades'!$N178*DE157)</f>
        <v>0</v>
      </c>
      <c r="EB157" s="28">
        <f>('3.Diagnóstico_Oportunidades'!$N178*DF157)</f>
        <v>0</v>
      </c>
      <c r="EC157" s="28">
        <f>('3.Diagnóstico_Oportunidades'!$N178*DH157)</f>
        <v>0</v>
      </c>
      <c r="ED157" s="28">
        <f>('3.Diagnóstico_Oportunidades'!$N178*DI157)</f>
        <v>0</v>
      </c>
      <c r="EE157" s="28">
        <f>('3.Diagnóstico_Oportunidades'!$N178*1)</f>
        <v>0</v>
      </c>
      <c r="EF157" s="28">
        <f>('3.Diagnóstico_Oportunidades'!$N178*2)</f>
        <v>0</v>
      </c>
      <c r="EG157" s="28">
        <f>('3.Diagnóstico_Oportunidades'!$N178*3)</f>
        <v>0</v>
      </c>
    </row>
    <row r="158" spans="1:137">
      <c r="A158" s="8" t="s">
        <v>63</v>
      </c>
      <c r="B158" s="98">
        <v>2</v>
      </c>
      <c r="C158" s="99">
        <v>3</v>
      </c>
      <c r="D158" s="98">
        <v>1</v>
      </c>
      <c r="E158" s="98">
        <v>2</v>
      </c>
      <c r="F158" s="98">
        <v>2</v>
      </c>
      <c r="G158" s="8" t="s">
        <v>63</v>
      </c>
      <c r="H158" s="27">
        <v>1</v>
      </c>
      <c r="I158" s="27">
        <v>3</v>
      </c>
      <c r="J158" s="27">
        <v>2</v>
      </c>
      <c r="K158" s="27">
        <v>1</v>
      </c>
      <c r="L158">
        <v>1</v>
      </c>
      <c r="M158" s="8" t="s">
        <v>63</v>
      </c>
      <c r="N158" s="27">
        <f t="shared" si="34"/>
        <v>1</v>
      </c>
      <c r="O158" s="27" t="s">
        <v>1065</v>
      </c>
      <c r="P158" s="140">
        <v>1</v>
      </c>
      <c r="Q158" s="27" t="s">
        <v>1065</v>
      </c>
      <c r="R158" s="8" t="s">
        <v>63</v>
      </c>
      <c r="S158">
        <v>1</v>
      </c>
      <c r="T158">
        <v>1</v>
      </c>
      <c r="U158">
        <v>1</v>
      </c>
      <c r="V158">
        <v>1</v>
      </c>
      <c r="W158">
        <v>1</v>
      </c>
      <c r="X158">
        <v>1</v>
      </c>
      <c r="Y158">
        <v>1</v>
      </c>
      <c r="Z158">
        <v>1</v>
      </c>
      <c r="AA158">
        <v>1</v>
      </c>
      <c r="AB158">
        <v>1</v>
      </c>
      <c r="AC158">
        <v>1</v>
      </c>
      <c r="AD158">
        <v>1</v>
      </c>
      <c r="AE158" s="8" t="s">
        <v>63</v>
      </c>
      <c r="AF158">
        <v>1</v>
      </c>
      <c r="AG158" s="21">
        <v>1</v>
      </c>
      <c r="AH158">
        <v>3</v>
      </c>
      <c r="AI158">
        <v>1</v>
      </c>
      <c r="AJ158">
        <v>3</v>
      </c>
      <c r="AK158">
        <v>3</v>
      </c>
      <c r="AL158">
        <v>2</v>
      </c>
      <c r="AM158" s="27">
        <v>1</v>
      </c>
      <c r="AN158">
        <v>1</v>
      </c>
      <c r="AO158" s="27" t="s">
        <v>1065</v>
      </c>
      <c r="AP158">
        <v>3</v>
      </c>
      <c r="AQ158">
        <v>2</v>
      </c>
      <c r="AR158">
        <v>3</v>
      </c>
      <c r="AS158" s="8" t="s">
        <v>63</v>
      </c>
      <c r="AT158" s="27" t="s">
        <v>1065</v>
      </c>
      <c r="AU158" s="27" t="s">
        <v>1065</v>
      </c>
      <c r="AV158" s="27" t="s">
        <v>1065</v>
      </c>
      <c r="AW158" s="27" t="s">
        <v>1065</v>
      </c>
      <c r="AX158" s="27" t="s">
        <v>1065</v>
      </c>
      <c r="AY158" s="27" t="s">
        <v>1065</v>
      </c>
      <c r="AZ158" s="27" t="s">
        <v>1065</v>
      </c>
      <c r="BA158" s="27" t="s">
        <v>1065</v>
      </c>
      <c r="BB158" s="27" t="s">
        <v>1065</v>
      </c>
      <c r="BC158" s="8" t="s">
        <v>63</v>
      </c>
      <c r="BD158" s="14">
        <v>1237</v>
      </c>
      <c r="BE158" s="14">
        <f>((SUM('3.Diagnóstico_Oportunidades'!$M$9:$N$11))*10000)/BD158</f>
        <v>0</v>
      </c>
      <c r="BF158" s="14"/>
      <c r="BQ158" s="28">
        <v>918201.66</v>
      </c>
      <c r="BR158" s="8">
        <f>(SUM('3.Diagnóstico_Oportunidades'!$M$21:$N$22)*10000)/BQ158</f>
        <v>0</v>
      </c>
      <c r="BS158" s="28">
        <f t="shared" si="35"/>
        <v>1</v>
      </c>
      <c r="BT158" s="27">
        <f t="shared" si="36"/>
        <v>0</v>
      </c>
      <c r="BU158" s="28">
        <f>IF('3.Diagnóstico_Oportunidades'!BR158=0, 0,SUM(BS158:BT158))</f>
        <v>0</v>
      </c>
      <c r="BW158" s="124" t="s">
        <v>263</v>
      </c>
      <c r="BX158" s="28">
        <v>8</v>
      </c>
      <c r="BY158" s="28">
        <v>8</v>
      </c>
      <c r="BZ158" s="28">
        <v>8</v>
      </c>
      <c r="CA158" s="149">
        <f>'3.Diagnóstico_Oportunidades'!N179*Criterios!BX158</f>
        <v>0</v>
      </c>
      <c r="CB158" s="149">
        <f>'3.Diagnóstico_Oportunidades'!N179*Criterios!BY158</f>
        <v>0</v>
      </c>
      <c r="CC158" s="149">
        <f>'3.Diagnóstico_Oportunidades'!N179*Criterios!BZ158</f>
        <v>0</v>
      </c>
      <c r="CF158" s="8" t="s">
        <v>161</v>
      </c>
      <c r="CG158" s="120">
        <f>('3.Diagnóstico_Oportunidades'!$M$22)/(BD159/100)</f>
        <v>0</v>
      </c>
      <c r="CH158" s="28">
        <f t="shared" si="28"/>
        <v>1</v>
      </c>
      <c r="CI158" s="27">
        <f t="shared" si="29"/>
        <v>0</v>
      </c>
      <c r="CJ158" s="28">
        <f t="shared" si="30"/>
        <v>0</v>
      </c>
      <c r="CK158" s="28">
        <f>('3.Diagnóstico_Oportunidades'!$M$22*10000/BQ159)</f>
        <v>0</v>
      </c>
      <c r="CL158" s="28">
        <f t="shared" si="31"/>
        <v>1</v>
      </c>
      <c r="CM158" s="27">
        <f t="shared" si="32"/>
        <v>0</v>
      </c>
      <c r="CN158" s="28">
        <f t="shared" si="33"/>
        <v>0</v>
      </c>
      <c r="CO158" s="28">
        <v>18</v>
      </c>
      <c r="CP158" s="28">
        <v>18</v>
      </c>
      <c r="CQ158" s="28">
        <v>18</v>
      </c>
      <c r="CR158" s="27">
        <f>'3.Diagnóstico_Oportunidades'!N179*Criterios!CO158</f>
        <v>0</v>
      </c>
      <c r="CS158" s="27">
        <f>'3.Diagnóstico_Oportunidades'!N179*Criterios!CP158</f>
        <v>0</v>
      </c>
      <c r="CT158" s="27">
        <f>'3.Diagnóstico_Oportunidades'!N179*Criterios!CQ158</f>
        <v>0</v>
      </c>
      <c r="CW158" s="22">
        <v>1</v>
      </c>
      <c r="CX158" s="24">
        <v>2</v>
      </c>
      <c r="CY158" s="27">
        <v>3</v>
      </c>
      <c r="CZ158" s="22">
        <v>2</v>
      </c>
      <c r="DA158" s="27">
        <v>1</v>
      </c>
      <c r="DB158" s="22">
        <v>1</v>
      </c>
      <c r="DC158" s="27">
        <v>1</v>
      </c>
      <c r="DD158" s="22">
        <v>2</v>
      </c>
      <c r="DE158" s="22">
        <v>3</v>
      </c>
      <c r="DF158" s="22">
        <v>1</v>
      </c>
      <c r="DG158" s="27">
        <v>3</v>
      </c>
      <c r="DH158" s="22">
        <v>3</v>
      </c>
      <c r="DI158" s="22">
        <v>3</v>
      </c>
      <c r="DJ158" s="28">
        <f>('3.Diagnóstico_Oportunidades'!$N179*CW158)</f>
        <v>0</v>
      </c>
      <c r="DK158" s="28">
        <f>('3.Diagnóstico_Oportunidades'!$N179*CX158)</f>
        <v>0</v>
      </c>
      <c r="DL158" s="28">
        <f>('3.Diagnóstico_Oportunidades'!$N179*CY158)</f>
        <v>0</v>
      </c>
      <c r="DM158" s="28">
        <f>('3.Diagnóstico_Oportunidades'!$N179*DA158)</f>
        <v>0</v>
      </c>
      <c r="DN158" s="28">
        <f>('3.Diagnóstico_Oportunidades'!$N179*DC158)</f>
        <v>0</v>
      </c>
      <c r="DO158" s="28">
        <f>('3.Diagnóstico_Oportunidades'!$N179*DE158)</f>
        <v>0</v>
      </c>
      <c r="DP158" s="28">
        <f>('3.Diagnóstico_Oportunidades'!$N179*DF158)</f>
        <v>0</v>
      </c>
      <c r="DQ158" s="28">
        <f>('3.Diagnóstico_Oportunidades'!$N179*DG158)</f>
        <v>0</v>
      </c>
      <c r="DR158" s="28">
        <f>('3.Diagnóstico_Oportunidades'!$N179*DI158)</f>
        <v>0</v>
      </c>
      <c r="DS158" s="28">
        <f>('3.Diagnóstico_Oportunidades'!$N179*1)</f>
        <v>0</v>
      </c>
      <c r="DT158" s="28">
        <f>('3.Diagnóstico_Oportunidades'!$N179*2)</f>
        <v>0</v>
      </c>
      <c r="DU158" s="28">
        <f>('3.Diagnóstico_Oportunidades'!$N179*3)</f>
        <v>0</v>
      </c>
      <c r="DV158" s="28">
        <f>('3.Diagnóstico_Oportunidades'!$N179*DW158)</f>
        <v>0</v>
      </c>
      <c r="DW158" s="28">
        <f>('3.Diagnóstico_Oportunidades'!$N179*DX158)</f>
        <v>0</v>
      </c>
      <c r="DX158" s="28">
        <f>('3.Diagnóstico_Oportunidades'!$N179*DZ158)</f>
        <v>0</v>
      </c>
      <c r="DY158" s="28">
        <f>('3.Diagnóstico_Oportunidades'!$N179*DB158)</f>
        <v>0</v>
      </c>
      <c r="DZ158" s="28">
        <f>('3.Diagnóstico_Oportunidades'!$N179*DD158)</f>
        <v>0</v>
      </c>
      <c r="EA158" s="28">
        <f>('3.Diagnóstico_Oportunidades'!$N179*DE158)</f>
        <v>0</v>
      </c>
      <c r="EB158" s="28">
        <f>('3.Diagnóstico_Oportunidades'!$N179*DF158)</f>
        <v>0</v>
      </c>
      <c r="EC158" s="28">
        <f>('3.Diagnóstico_Oportunidades'!$N179*DH158)</f>
        <v>0</v>
      </c>
      <c r="ED158" s="28">
        <f>('3.Diagnóstico_Oportunidades'!$N179*DI158)</f>
        <v>0</v>
      </c>
      <c r="EE158" s="28">
        <f>('3.Diagnóstico_Oportunidades'!$N179*1)</f>
        <v>0</v>
      </c>
      <c r="EF158" s="28">
        <f>('3.Diagnóstico_Oportunidades'!$N179*2)</f>
        <v>0</v>
      </c>
      <c r="EG158" s="28">
        <f>('3.Diagnóstico_Oportunidades'!$N179*3)</f>
        <v>0</v>
      </c>
    </row>
    <row r="159" spans="1:137">
      <c r="A159" s="8" t="s">
        <v>161</v>
      </c>
      <c r="B159" s="98">
        <v>2</v>
      </c>
      <c r="C159" s="99">
        <v>3</v>
      </c>
      <c r="D159" s="98">
        <v>2</v>
      </c>
      <c r="E159" s="98">
        <v>3</v>
      </c>
      <c r="F159" s="98">
        <v>2</v>
      </c>
      <c r="G159" s="8" t="s">
        <v>161</v>
      </c>
      <c r="H159" s="27">
        <v>2</v>
      </c>
      <c r="I159" s="27">
        <v>1</v>
      </c>
      <c r="J159" s="27">
        <v>2</v>
      </c>
      <c r="K159" s="27">
        <v>1</v>
      </c>
      <c r="L159">
        <v>2</v>
      </c>
      <c r="M159" s="8" t="s">
        <v>161</v>
      </c>
      <c r="N159" s="27">
        <f t="shared" si="34"/>
        <v>2</v>
      </c>
      <c r="O159" s="27" t="s">
        <v>1065</v>
      </c>
      <c r="P159" s="140">
        <v>1</v>
      </c>
      <c r="Q159" s="27" t="s">
        <v>1065</v>
      </c>
      <c r="R159" s="8" t="s">
        <v>161</v>
      </c>
      <c r="S159">
        <v>2</v>
      </c>
      <c r="T159">
        <v>2</v>
      </c>
      <c r="U159">
        <v>2</v>
      </c>
      <c r="V159">
        <v>1</v>
      </c>
      <c r="W159">
        <v>2</v>
      </c>
      <c r="X159">
        <v>2</v>
      </c>
      <c r="Y159">
        <v>2</v>
      </c>
      <c r="Z159">
        <v>2</v>
      </c>
      <c r="AA159">
        <v>2</v>
      </c>
      <c r="AB159">
        <v>2</v>
      </c>
      <c r="AC159">
        <v>1</v>
      </c>
      <c r="AD159">
        <v>2</v>
      </c>
      <c r="AE159" s="8" t="s">
        <v>161</v>
      </c>
      <c r="AF159">
        <v>1</v>
      </c>
      <c r="AG159" s="21">
        <v>2</v>
      </c>
      <c r="AH159">
        <v>3</v>
      </c>
      <c r="AI159">
        <v>2</v>
      </c>
      <c r="AJ159">
        <v>3</v>
      </c>
      <c r="AK159">
        <v>3</v>
      </c>
      <c r="AL159">
        <v>3</v>
      </c>
      <c r="AM159" s="27">
        <v>2</v>
      </c>
      <c r="AN159">
        <v>1</v>
      </c>
      <c r="AO159" s="27" t="s">
        <v>1065</v>
      </c>
      <c r="AP159">
        <v>3</v>
      </c>
      <c r="AQ159">
        <v>2</v>
      </c>
      <c r="AR159">
        <v>2</v>
      </c>
      <c r="AS159" s="8" t="s">
        <v>161</v>
      </c>
      <c r="AT159" s="27" t="s">
        <v>1065</v>
      </c>
      <c r="AU159" s="27" t="s">
        <v>1065</v>
      </c>
      <c r="AV159" s="27" t="s">
        <v>1065</v>
      </c>
      <c r="AW159" s="27" t="s">
        <v>1065</v>
      </c>
      <c r="AX159" s="27" t="s">
        <v>1065</v>
      </c>
      <c r="AY159" s="27" t="s">
        <v>1065</v>
      </c>
      <c r="AZ159" s="27" t="s">
        <v>1065</v>
      </c>
      <c r="BA159" s="27" t="s">
        <v>1065</v>
      </c>
      <c r="BB159" s="27" t="s">
        <v>1065</v>
      </c>
      <c r="BC159" s="8" t="s">
        <v>161</v>
      </c>
      <c r="BD159" s="14">
        <v>6007</v>
      </c>
      <c r="BE159" s="14">
        <f>((SUM('3.Diagnóstico_Oportunidades'!$M$9:$N$11))*10000)/BD159</f>
        <v>0</v>
      </c>
      <c r="BF159" s="14"/>
      <c r="BQ159" s="28">
        <v>959917.49</v>
      </c>
      <c r="BR159" s="8">
        <f>(SUM('3.Diagnóstico_Oportunidades'!$M$21:$N$22)*10000)/BQ159</f>
        <v>0</v>
      </c>
      <c r="BS159" s="28">
        <f t="shared" si="35"/>
        <v>1</v>
      </c>
      <c r="BT159" s="27">
        <f t="shared" si="36"/>
        <v>0</v>
      </c>
      <c r="BU159" s="28">
        <f>IF('3.Diagnóstico_Oportunidades'!BR159=0, 0,SUM(BS159:BT159))</f>
        <v>0</v>
      </c>
      <c r="BW159" s="124" t="s">
        <v>1147</v>
      </c>
      <c r="BX159" s="28">
        <v>5</v>
      </c>
      <c r="BY159" s="28">
        <v>5</v>
      </c>
      <c r="BZ159" s="28">
        <v>5</v>
      </c>
      <c r="CA159" s="149">
        <f>'3.Diagnóstico_Oportunidades'!N180*Criterios!BX159</f>
        <v>0</v>
      </c>
      <c r="CB159" s="149">
        <f>'3.Diagnóstico_Oportunidades'!N180*Criterios!BY159</f>
        <v>0</v>
      </c>
      <c r="CC159" s="149">
        <f>'3.Diagnóstico_Oportunidades'!N180*Criterios!BZ159</f>
        <v>0</v>
      </c>
      <c r="CF159" s="8" t="s">
        <v>162</v>
      </c>
      <c r="CG159" s="120">
        <f>('3.Diagnóstico_Oportunidades'!$M$22)/(BD160/100)</f>
        <v>0</v>
      </c>
      <c r="CH159" s="28">
        <f t="shared" si="28"/>
        <v>1</v>
      </c>
      <c r="CI159" s="27">
        <f t="shared" si="29"/>
        <v>0</v>
      </c>
      <c r="CJ159" s="28">
        <f t="shared" si="30"/>
        <v>0</v>
      </c>
      <c r="CK159" s="28">
        <f>('3.Diagnóstico_Oportunidades'!$M$22*10000/BQ160)</f>
        <v>0</v>
      </c>
      <c r="CL159" s="28">
        <f t="shared" si="31"/>
        <v>1</v>
      </c>
      <c r="CM159" s="27">
        <f t="shared" si="32"/>
        <v>0</v>
      </c>
      <c r="CN159" s="28">
        <f t="shared" si="33"/>
        <v>0</v>
      </c>
      <c r="CO159" s="28">
        <v>15</v>
      </c>
      <c r="CP159" s="28">
        <v>15</v>
      </c>
      <c r="CQ159" s="28">
        <v>15</v>
      </c>
      <c r="CR159" s="27">
        <f>'3.Diagnóstico_Oportunidades'!N180*Criterios!CO159</f>
        <v>0</v>
      </c>
      <c r="CS159" s="27">
        <f>'3.Diagnóstico_Oportunidades'!N180*Criterios!CP159</f>
        <v>0</v>
      </c>
      <c r="CT159" s="27">
        <f>'3.Diagnóstico_Oportunidades'!N180*Criterios!CQ159</f>
        <v>0</v>
      </c>
      <c r="CW159" s="22">
        <v>1</v>
      </c>
      <c r="CX159" s="24">
        <v>2</v>
      </c>
      <c r="CY159" s="27">
        <v>3</v>
      </c>
      <c r="CZ159" s="22">
        <v>3</v>
      </c>
      <c r="DA159" s="27">
        <v>2</v>
      </c>
      <c r="DB159" s="22">
        <v>2</v>
      </c>
      <c r="DC159" s="27">
        <v>2</v>
      </c>
      <c r="DD159" s="22">
        <v>2</v>
      </c>
      <c r="DE159" s="22">
        <v>1</v>
      </c>
      <c r="DF159" s="22">
        <v>1</v>
      </c>
      <c r="DG159" s="27">
        <v>2</v>
      </c>
      <c r="DH159" s="22">
        <v>2</v>
      </c>
      <c r="DI159" s="22">
        <v>1</v>
      </c>
      <c r="DJ159" s="28">
        <f>('3.Diagnóstico_Oportunidades'!$N180*CW159)</f>
        <v>0</v>
      </c>
      <c r="DK159" s="28">
        <f>('3.Diagnóstico_Oportunidades'!$N180*CX159)</f>
        <v>0</v>
      </c>
      <c r="DL159" s="28">
        <f>('3.Diagnóstico_Oportunidades'!$N180*CY159)</f>
        <v>0</v>
      </c>
      <c r="DM159" s="28">
        <f>('3.Diagnóstico_Oportunidades'!$N180*DA159)</f>
        <v>0</v>
      </c>
      <c r="DN159" s="28">
        <f>('3.Diagnóstico_Oportunidades'!$N180*DC159)</f>
        <v>0</v>
      </c>
      <c r="DO159" s="28">
        <f>('3.Diagnóstico_Oportunidades'!$N180*DE159)</f>
        <v>0</v>
      </c>
      <c r="DP159" s="28">
        <f>('3.Diagnóstico_Oportunidades'!$N180*DF159)</f>
        <v>0</v>
      </c>
      <c r="DQ159" s="28">
        <f>('3.Diagnóstico_Oportunidades'!$N180*DG159)</f>
        <v>0</v>
      </c>
      <c r="DR159" s="28">
        <f>('3.Diagnóstico_Oportunidades'!$N180*DI159)</f>
        <v>0</v>
      </c>
      <c r="DS159" s="28">
        <f>('3.Diagnóstico_Oportunidades'!$N180*1)</f>
        <v>0</v>
      </c>
      <c r="DT159" s="28">
        <f>('3.Diagnóstico_Oportunidades'!$N180*2)</f>
        <v>0</v>
      </c>
      <c r="DU159" s="28">
        <f>('3.Diagnóstico_Oportunidades'!$N180*3)</f>
        <v>0</v>
      </c>
      <c r="DV159" s="28">
        <f>('3.Diagnóstico_Oportunidades'!$N180*DW159)</f>
        <v>0</v>
      </c>
      <c r="DW159" s="28">
        <f>('3.Diagnóstico_Oportunidades'!$N180*DX159)</f>
        <v>0</v>
      </c>
      <c r="DX159" s="28">
        <f>('3.Diagnóstico_Oportunidades'!$N180*DZ159)</f>
        <v>0</v>
      </c>
      <c r="DY159" s="28">
        <f>('3.Diagnóstico_Oportunidades'!$N180*DB159)</f>
        <v>0</v>
      </c>
      <c r="DZ159" s="28">
        <f>('3.Diagnóstico_Oportunidades'!$N180*DD159)</f>
        <v>0</v>
      </c>
      <c r="EA159" s="28">
        <f>('3.Diagnóstico_Oportunidades'!$N180*DE159)</f>
        <v>0</v>
      </c>
      <c r="EB159" s="28">
        <f>('3.Diagnóstico_Oportunidades'!$N180*DF159)</f>
        <v>0</v>
      </c>
      <c r="EC159" s="28">
        <f>('3.Diagnóstico_Oportunidades'!$N180*DH159)</f>
        <v>0</v>
      </c>
      <c r="ED159" s="28">
        <f>('3.Diagnóstico_Oportunidades'!$N180*DI159)</f>
        <v>0</v>
      </c>
      <c r="EE159" s="28">
        <f>('3.Diagnóstico_Oportunidades'!$N180*1)</f>
        <v>0</v>
      </c>
      <c r="EF159" s="28">
        <f>('3.Diagnóstico_Oportunidades'!$N180*2)</f>
        <v>0</v>
      </c>
      <c r="EG159" s="28">
        <f>('3.Diagnóstico_Oportunidades'!$N180*3)</f>
        <v>0</v>
      </c>
    </row>
    <row r="160" spans="1:137">
      <c r="A160" s="8" t="s">
        <v>162</v>
      </c>
      <c r="B160" s="98">
        <v>2</v>
      </c>
      <c r="C160" s="99">
        <v>3</v>
      </c>
      <c r="D160" s="98">
        <v>1</v>
      </c>
      <c r="E160" s="98">
        <v>3</v>
      </c>
      <c r="F160" s="98">
        <v>2</v>
      </c>
      <c r="G160" s="8" t="s">
        <v>162</v>
      </c>
      <c r="H160" s="27">
        <v>1</v>
      </c>
      <c r="I160" s="27">
        <v>1</v>
      </c>
      <c r="J160" s="27">
        <v>1</v>
      </c>
      <c r="K160" s="27">
        <v>1</v>
      </c>
      <c r="L160">
        <v>1</v>
      </c>
      <c r="M160" s="8" t="s">
        <v>162</v>
      </c>
      <c r="N160" s="27">
        <f t="shared" si="34"/>
        <v>1</v>
      </c>
      <c r="O160" s="27" t="s">
        <v>1065</v>
      </c>
      <c r="P160" s="140">
        <v>1</v>
      </c>
      <c r="Q160" s="27" t="s">
        <v>1065</v>
      </c>
      <c r="R160" s="8" t="s">
        <v>162</v>
      </c>
      <c r="S160">
        <v>1</v>
      </c>
      <c r="T160">
        <v>1</v>
      </c>
      <c r="U160">
        <v>1</v>
      </c>
      <c r="V160">
        <v>1</v>
      </c>
      <c r="W160">
        <v>1</v>
      </c>
      <c r="X160">
        <v>1</v>
      </c>
      <c r="Y160">
        <v>1</v>
      </c>
      <c r="Z160">
        <v>1</v>
      </c>
      <c r="AA160">
        <v>1</v>
      </c>
      <c r="AB160">
        <v>1</v>
      </c>
      <c r="AC160">
        <v>1</v>
      </c>
      <c r="AD160">
        <v>1</v>
      </c>
      <c r="AE160" s="8" t="s">
        <v>162</v>
      </c>
      <c r="AF160">
        <v>1</v>
      </c>
      <c r="AG160" s="21">
        <v>2</v>
      </c>
      <c r="AH160">
        <v>3</v>
      </c>
      <c r="AI160">
        <v>2</v>
      </c>
      <c r="AJ160">
        <v>3</v>
      </c>
      <c r="AK160">
        <v>3</v>
      </c>
      <c r="AL160">
        <v>3</v>
      </c>
      <c r="AM160" s="27">
        <v>2</v>
      </c>
      <c r="AN160">
        <v>1</v>
      </c>
      <c r="AO160" s="27" t="s">
        <v>1065</v>
      </c>
      <c r="AP160">
        <v>3</v>
      </c>
      <c r="AQ160">
        <v>2</v>
      </c>
      <c r="AR160">
        <v>2</v>
      </c>
      <c r="AS160" s="8" t="s">
        <v>162</v>
      </c>
      <c r="AT160" s="27" t="s">
        <v>1065</v>
      </c>
      <c r="AU160" s="27" t="s">
        <v>1065</v>
      </c>
      <c r="AV160" s="27" t="s">
        <v>1065</v>
      </c>
      <c r="AW160" s="27" t="s">
        <v>1065</v>
      </c>
      <c r="AX160" s="27" t="s">
        <v>1065</v>
      </c>
      <c r="AY160" s="27" t="s">
        <v>1065</v>
      </c>
      <c r="AZ160" s="27" t="s">
        <v>1065</v>
      </c>
      <c r="BA160" s="27" t="s">
        <v>1065</v>
      </c>
      <c r="BB160" s="27" t="s">
        <v>1065</v>
      </c>
      <c r="BC160" s="8" t="s">
        <v>162</v>
      </c>
      <c r="BD160" s="14">
        <v>380</v>
      </c>
      <c r="BE160" s="14">
        <f>((SUM('3.Diagnóstico_Oportunidades'!$M$9:$N$11))*10000)/BD160</f>
        <v>0</v>
      </c>
      <c r="BF160" s="14"/>
      <c r="BQ160" s="28">
        <v>184626.57</v>
      </c>
      <c r="BR160" s="8">
        <f>(SUM('3.Diagnóstico_Oportunidades'!$M$21:$N$22)*10000)/BQ160</f>
        <v>0</v>
      </c>
      <c r="BS160" s="28">
        <f t="shared" si="35"/>
        <v>1</v>
      </c>
      <c r="BT160" s="27">
        <f t="shared" si="36"/>
        <v>0</v>
      </c>
      <c r="BU160" s="28">
        <f>IF('3.Diagnóstico_Oportunidades'!BR160=0, 0,SUM(BS160:BT160))</f>
        <v>0</v>
      </c>
      <c r="BW160" s="124" t="s">
        <v>1148</v>
      </c>
      <c r="BX160" s="28">
        <v>6</v>
      </c>
      <c r="BY160" s="28">
        <v>6</v>
      </c>
      <c r="BZ160" s="28">
        <v>6</v>
      </c>
      <c r="CA160" s="149">
        <f>'3.Diagnóstico_Oportunidades'!N181*Criterios!BX160</f>
        <v>0</v>
      </c>
      <c r="CB160" s="149">
        <f>'3.Diagnóstico_Oportunidades'!N181*Criterios!BY160</f>
        <v>0</v>
      </c>
      <c r="CC160" s="149">
        <f>'3.Diagnóstico_Oportunidades'!N181*Criterios!BZ160</f>
        <v>0</v>
      </c>
      <c r="CF160" s="8" t="s">
        <v>163</v>
      </c>
      <c r="CG160" s="120">
        <f>('3.Diagnóstico_Oportunidades'!$M$22)/(BD161/100)</f>
        <v>0</v>
      </c>
      <c r="CH160" s="28">
        <f t="shared" si="28"/>
        <v>1</v>
      </c>
      <c r="CI160" s="27">
        <f t="shared" si="29"/>
        <v>0</v>
      </c>
      <c r="CJ160" s="28">
        <f t="shared" si="30"/>
        <v>0</v>
      </c>
      <c r="CK160" s="28">
        <f>('3.Diagnóstico_Oportunidades'!$M$22*10000/BQ161)</f>
        <v>0</v>
      </c>
      <c r="CL160" s="28">
        <f t="shared" si="31"/>
        <v>1</v>
      </c>
      <c r="CM160" s="27">
        <f t="shared" si="32"/>
        <v>0</v>
      </c>
      <c r="CN160" s="28">
        <f t="shared" si="33"/>
        <v>0</v>
      </c>
      <c r="CO160" s="28">
        <v>13</v>
      </c>
      <c r="CP160" s="28">
        <v>13</v>
      </c>
      <c r="CQ160" s="28">
        <v>13</v>
      </c>
      <c r="CR160" s="27">
        <f>'3.Diagnóstico_Oportunidades'!N181*Criterios!CO160</f>
        <v>0</v>
      </c>
      <c r="CS160" s="27">
        <f>'3.Diagnóstico_Oportunidades'!N181*Criterios!CP160</f>
        <v>0</v>
      </c>
      <c r="CT160" s="27">
        <f>'3.Diagnóstico_Oportunidades'!N181*Criterios!CQ160</f>
        <v>0</v>
      </c>
      <c r="CW160" s="22">
        <v>1</v>
      </c>
      <c r="CX160" s="24">
        <v>2</v>
      </c>
      <c r="CY160" s="27">
        <v>2</v>
      </c>
      <c r="CZ160" s="22">
        <v>2</v>
      </c>
      <c r="DA160" s="27">
        <v>1</v>
      </c>
      <c r="DB160" s="22">
        <v>1</v>
      </c>
      <c r="DC160" s="27">
        <v>1</v>
      </c>
      <c r="DD160" s="22">
        <v>1</v>
      </c>
      <c r="DE160" s="22">
        <v>1</v>
      </c>
      <c r="DF160" s="22">
        <v>1</v>
      </c>
      <c r="DG160" s="27">
        <v>3</v>
      </c>
      <c r="DH160" s="22">
        <v>3</v>
      </c>
      <c r="DI160" s="22">
        <v>1</v>
      </c>
      <c r="DJ160" s="28">
        <f>('3.Diagnóstico_Oportunidades'!$N181*CW160)</f>
        <v>0</v>
      </c>
      <c r="DK160" s="28">
        <f>('3.Diagnóstico_Oportunidades'!$N181*CX160)</f>
        <v>0</v>
      </c>
      <c r="DL160" s="28">
        <f>('3.Diagnóstico_Oportunidades'!$N181*CY160)</f>
        <v>0</v>
      </c>
      <c r="DM160" s="28">
        <f>('3.Diagnóstico_Oportunidades'!$N181*DA160)</f>
        <v>0</v>
      </c>
      <c r="DN160" s="28">
        <f>('3.Diagnóstico_Oportunidades'!$N181*DC160)</f>
        <v>0</v>
      </c>
      <c r="DO160" s="28">
        <f>('3.Diagnóstico_Oportunidades'!$N181*DE160)</f>
        <v>0</v>
      </c>
      <c r="DP160" s="28">
        <f>('3.Diagnóstico_Oportunidades'!$N181*DF160)</f>
        <v>0</v>
      </c>
      <c r="DQ160" s="28">
        <f>('3.Diagnóstico_Oportunidades'!$N181*DG160)</f>
        <v>0</v>
      </c>
      <c r="DR160" s="28">
        <f>('3.Diagnóstico_Oportunidades'!$N181*DI160)</f>
        <v>0</v>
      </c>
      <c r="DS160" s="28">
        <f>('3.Diagnóstico_Oportunidades'!$N181*1)</f>
        <v>0</v>
      </c>
      <c r="DT160" s="28">
        <f>('3.Diagnóstico_Oportunidades'!$N181*2)</f>
        <v>0</v>
      </c>
      <c r="DU160" s="28">
        <f>('3.Diagnóstico_Oportunidades'!$N181*3)</f>
        <v>0</v>
      </c>
      <c r="DV160" s="28">
        <f>('3.Diagnóstico_Oportunidades'!$N181*DW160)</f>
        <v>0</v>
      </c>
      <c r="DW160" s="28">
        <f>('3.Diagnóstico_Oportunidades'!$N181*DX160)</f>
        <v>0</v>
      </c>
      <c r="DX160" s="28">
        <f>('3.Diagnóstico_Oportunidades'!$N181*DZ160)</f>
        <v>0</v>
      </c>
      <c r="DY160" s="28">
        <f>('3.Diagnóstico_Oportunidades'!$N181*DB160)</f>
        <v>0</v>
      </c>
      <c r="DZ160" s="28">
        <f>('3.Diagnóstico_Oportunidades'!$N181*DD160)</f>
        <v>0</v>
      </c>
      <c r="EA160" s="28">
        <f>('3.Diagnóstico_Oportunidades'!$N181*DE160)</f>
        <v>0</v>
      </c>
      <c r="EB160" s="28">
        <f>('3.Diagnóstico_Oportunidades'!$N181*DF160)</f>
        <v>0</v>
      </c>
      <c r="EC160" s="28">
        <f>('3.Diagnóstico_Oportunidades'!$N181*DH160)</f>
        <v>0</v>
      </c>
      <c r="ED160" s="28">
        <f>('3.Diagnóstico_Oportunidades'!$N181*DI160)</f>
        <v>0</v>
      </c>
      <c r="EE160" s="28">
        <f>('3.Diagnóstico_Oportunidades'!$N181*1)</f>
        <v>0</v>
      </c>
      <c r="EF160" s="28">
        <f>('3.Diagnóstico_Oportunidades'!$N181*2)</f>
        <v>0</v>
      </c>
      <c r="EG160" s="28">
        <f>('3.Diagnóstico_Oportunidades'!$N181*3)</f>
        <v>0</v>
      </c>
    </row>
    <row r="161" spans="1:137">
      <c r="A161" s="8" t="s">
        <v>163</v>
      </c>
      <c r="B161" s="98">
        <v>1</v>
      </c>
      <c r="C161" s="99">
        <v>3</v>
      </c>
      <c r="D161" s="98">
        <v>1</v>
      </c>
      <c r="E161" s="98">
        <v>3</v>
      </c>
      <c r="F161" s="98">
        <v>1</v>
      </c>
      <c r="G161" s="8" t="s">
        <v>163</v>
      </c>
      <c r="H161" s="27">
        <v>1</v>
      </c>
      <c r="I161" s="27">
        <v>1</v>
      </c>
      <c r="J161" s="27">
        <v>2</v>
      </c>
      <c r="K161" s="27">
        <v>1</v>
      </c>
      <c r="L161">
        <v>2</v>
      </c>
      <c r="M161" s="8" t="s">
        <v>163</v>
      </c>
      <c r="N161" s="27">
        <f t="shared" si="34"/>
        <v>2</v>
      </c>
      <c r="O161" s="27" t="s">
        <v>1065</v>
      </c>
      <c r="P161" s="140">
        <v>1</v>
      </c>
      <c r="Q161" s="27" t="s">
        <v>1065</v>
      </c>
      <c r="R161" s="8" t="s">
        <v>163</v>
      </c>
      <c r="S161">
        <v>1</v>
      </c>
      <c r="T161">
        <v>1</v>
      </c>
      <c r="U161">
        <v>1</v>
      </c>
      <c r="V161">
        <v>1</v>
      </c>
      <c r="W161">
        <v>2</v>
      </c>
      <c r="X161">
        <v>1</v>
      </c>
      <c r="Y161">
        <v>1</v>
      </c>
      <c r="Z161">
        <v>1</v>
      </c>
      <c r="AA161">
        <v>1</v>
      </c>
      <c r="AB161">
        <v>2</v>
      </c>
      <c r="AC161">
        <v>1</v>
      </c>
      <c r="AD161">
        <v>2</v>
      </c>
      <c r="AE161" s="8" t="s">
        <v>163</v>
      </c>
      <c r="AF161">
        <v>1</v>
      </c>
      <c r="AG161" s="21">
        <v>2</v>
      </c>
      <c r="AH161">
        <v>2</v>
      </c>
      <c r="AI161">
        <v>2</v>
      </c>
      <c r="AJ161">
        <v>2</v>
      </c>
      <c r="AK161">
        <v>3</v>
      </c>
      <c r="AL161">
        <v>3</v>
      </c>
      <c r="AM161" s="27">
        <v>2</v>
      </c>
      <c r="AN161">
        <v>1</v>
      </c>
      <c r="AO161" s="27" t="s">
        <v>1065</v>
      </c>
      <c r="AP161">
        <v>3</v>
      </c>
      <c r="AQ161">
        <v>2</v>
      </c>
      <c r="AR161">
        <v>3</v>
      </c>
      <c r="AS161" s="8" t="s">
        <v>163</v>
      </c>
      <c r="AT161" s="27" t="s">
        <v>1065</v>
      </c>
      <c r="AU161" s="27" t="s">
        <v>1065</v>
      </c>
      <c r="AV161" s="27" t="s">
        <v>1065</v>
      </c>
      <c r="AW161" s="27" t="s">
        <v>1065</v>
      </c>
      <c r="AX161" s="27" t="s">
        <v>1065</v>
      </c>
      <c r="AY161" s="27" t="s">
        <v>1065</v>
      </c>
      <c r="AZ161" s="27" t="s">
        <v>1065</v>
      </c>
      <c r="BA161" s="27" t="s">
        <v>1065</v>
      </c>
      <c r="BB161" s="27" t="s">
        <v>1065</v>
      </c>
      <c r="BC161" s="8" t="s">
        <v>163</v>
      </c>
      <c r="BD161" s="14">
        <v>8367</v>
      </c>
      <c r="BE161" s="14">
        <f>((SUM('3.Diagnóstico_Oportunidades'!$M$9:$N$11))*10000)/BD161</f>
        <v>0</v>
      </c>
      <c r="BF161" s="14"/>
      <c r="BQ161" s="28">
        <v>1809198.55</v>
      </c>
      <c r="BR161" s="8">
        <f>(SUM('3.Diagnóstico_Oportunidades'!$M$21:$N$22)*10000)/BQ161</f>
        <v>0</v>
      </c>
      <c r="BS161" s="28">
        <f t="shared" si="35"/>
        <v>1</v>
      </c>
      <c r="BT161" s="27">
        <f t="shared" si="36"/>
        <v>0</v>
      </c>
      <c r="BU161" s="28">
        <f>IF('3.Diagnóstico_Oportunidades'!BR161=0, 0,SUM(BS161:BT161))</f>
        <v>0</v>
      </c>
      <c r="BW161" s="124" t="s">
        <v>554</v>
      </c>
      <c r="BX161" s="28">
        <v>4</v>
      </c>
      <c r="BY161" s="28">
        <v>4</v>
      </c>
      <c r="BZ161" s="28">
        <v>4</v>
      </c>
      <c r="CA161" s="149">
        <f>'3.Diagnóstico_Oportunidades'!N182*Criterios!BX161</f>
        <v>0</v>
      </c>
      <c r="CB161" s="149">
        <f>'3.Diagnóstico_Oportunidades'!N182*Criterios!BY161</f>
        <v>0</v>
      </c>
      <c r="CC161" s="149">
        <f>'3.Diagnóstico_Oportunidades'!N182*Criterios!BZ161</f>
        <v>0</v>
      </c>
      <c r="CF161" s="8" t="s">
        <v>164</v>
      </c>
      <c r="CG161" s="120">
        <f>('3.Diagnóstico_Oportunidades'!$M$22)/(BD162/100)</f>
        <v>0</v>
      </c>
      <c r="CH161" s="28">
        <f t="shared" si="28"/>
        <v>1</v>
      </c>
      <c r="CI161" s="27">
        <f t="shared" si="29"/>
        <v>0</v>
      </c>
      <c r="CJ161" s="28">
        <f t="shared" si="30"/>
        <v>0</v>
      </c>
      <c r="CK161" s="28">
        <f>('3.Diagnóstico_Oportunidades'!$M$22*10000/BQ162)</f>
        <v>0</v>
      </c>
      <c r="CL161" s="28">
        <f t="shared" si="31"/>
        <v>1</v>
      </c>
      <c r="CM161" s="27">
        <f t="shared" si="32"/>
        <v>0</v>
      </c>
      <c r="CN161" s="28">
        <f t="shared" si="33"/>
        <v>0</v>
      </c>
      <c r="CO161" s="28">
        <v>16</v>
      </c>
      <c r="CP161" s="28">
        <v>16</v>
      </c>
      <c r="CQ161" s="28">
        <v>16</v>
      </c>
      <c r="CR161" s="27">
        <f>'3.Diagnóstico_Oportunidades'!N182*Criterios!CO161</f>
        <v>0</v>
      </c>
      <c r="CS161" s="27">
        <f>'3.Diagnóstico_Oportunidades'!N182*Criterios!CP161</f>
        <v>0</v>
      </c>
      <c r="CT161" s="27">
        <f>'3.Diagnóstico_Oportunidades'!N182*Criterios!CQ161</f>
        <v>0</v>
      </c>
      <c r="CW161" s="22">
        <v>1</v>
      </c>
      <c r="CX161" s="24">
        <v>1</v>
      </c>
      <c r="CY161" s="27">
        <v>3</v>
      </c>
      <c r="CZ161" s="22">
        <v>3</v>
      </c>
      <c r="DA161" s="27">
        <v>3</v>
      </c>
      <c r="DB161" s="22">
        <v>3</v>
      </c>
      <c r="DC161" s="27">
        <v>3</v>
      </c>
      <c r="DD161" s="22">
        <v>3</v>
      </c>
      <c r="DE161" s="22">
        <v>1</v>
      </c>
      <c r="DF161" s="22">
        <v>1</v>
      </c>
      <c r="DG161" s="27">
        <v>1</v>
      </c>
      <c r="DH161" s="22">
        <v>1</v>
      </c>
      <c r="DI161" s="22">
        <v>2</v>
      </c>
      <c r="DJ161" s="28">
        <f>('3.Diagnóstico_Oportunidades'!$N182*CW161)</f>
        <v>0</v>
      </c>
      <c r="DK161" s="28">
        <f>('3.Diagnóstico_Oportunidades'!$N182*CX161)</f>
        <v>0</v>
      </c>
      <c r="DL161" s="28">
        <f>('3.Diagnóstico_Oportunidades'!$N182*CY161)</f>
        <v>0</v>
      </c>
      <c r="DM161" s="28">
        <f>('3.Diagnóstico_Oportunidades'!$N182*DA161)</f>
        <v>0</v>
      </c>
      <c r="DN161" s="28">
        <f>('3.Diagnóstico_Oportunidades'!$N182*DC161)</f>
        <v>0</v>
      </c>
      <c r="DO161" s="28">
        <f>('3.Diagnóstico_Oportunidades'!$N182*DE161)</f>
        <v>0</v>
      </c>
      <c r="DP161" s="28">
        <f>('3.Diagnóstico_Oportunidades'!$N182*DF161)</f>
        <v>0</v>
      </c>
      <c r="DQ161" s="28">
        <f>('3.Diagnóstico_Oportunidades'!$N182*DG161)</f>
        <v>0</v>
      </c>
      <c r="DR161" s="28">
        <f>('3.Diagnóstico_Oportunidades'!$N182*DI161)</f>
        <v>0</v>
      </c>
      <c r="DS161" s="28">
        <f>('3.Diagnóstico_Oportunidades'!$N182*1)</f>
        <v>0</v>
      </c>
      <c r="DT161" s="28">
        <f>('3.Diagnóstico_Oportunidades'!$N182*2)</f>
        <v>0</v>
      </c>
      <c r="DU161" s="28">
        <f>('3.Diagnóstico_Oportunidades'!$N182*3)</f>
        <v>0</v>
      </c>
      <c r="DV161" s="28">
        <f>('3.Diagnóstico_Oportunidades'!$N182*DW161)</f>
        <v>0</v>
      </c>
      <c r="DW161" s="28">
        <f>('3.Diagnóstico_Oportunidades'!$N182*DX161)</f>
        <v>0</v>
      </c>
      <c r="DX161" s="28">
        <f>('3.Diagnóstico_Oportunidades'!$N182*DZ161)</f>
        <v>0</v>
      </c>
      <c r="DY161" s="28">
        <f>('3.Diagnóstico_Oportunidades'!$N182*DB161)</f>
        <v>0</v>
      </c>
      <c r="DZ161" s="28">
        <f>('3.Diagnóstico_Oportunidades'!$N182*DD161)</f>
        <v>0</v>
      </c>
      <c r="EA161" s="28">
        <f>('3.Diagnóstico_Oportunidades'!$N182*DE161)</f>
        <v>0</v>
      </c>
      <c r="EB161" s="28">
        <f>('3.Diagnóstico_Oportunidades'!$N182*DF161)</f>
        <v>0</v>
      </c>
      <c r="EC161" s="28">
        <f>('3.Diagnóstico_Oportunidades'!$N182*DH161)</f>
        <v>0</v>
      </c>
      <c r="ED161" s="28">
        <f>('3.Diagnóstico_Oportunidades'!$N182*DI161)</f>
        <v>0</v>
      </c>
      <c r="EE161" s="28">
        <f>('3.Diagnóstico_Oportunidades'!$N182*1)</f>
        <v>0</v>
      </c>
      <c r="EF161" s="28">
        <f>('3.Diagnóstico_Oportunidades'!$N182*2)</f>
        <v>0</v>
      </c>
      <c r="EG161" s="28">
        <f>('3.Diagnóstico_Oportunidades'!$N182*3)</f>
        <v>0</v>
      </c>
    </row>
    <row r="162" spans="1:137">
      <c r="A162" s="8" t="s">
        <v>164</v>
      </c>
      <c r="B162" s="98">
        <v>2</v>
      </c>
      <c r="C162" s="99">
        <v>3</v>
      </c>
      <c r="D162" s="98">
        <v>2</v>
      </c>
      <c r="E162" s="98">
        <v>3</v>
      </c>
      <c r="F162" s="98">
        <v>2</v>
      </c>
      <c r="G162" s="8" t="s">
        <v>164</v>
      </c>
      <c r="H162" s="27">
        <v>1</v>
      </c>
      <c r="I162" s="27">
        <v>2</v>
      </c>
      <c r="J162" s="27">
        <v>2</v>
      </c>
      <c r="K162" s="27">
        <v>1</v>
      </c>
      <c r="L162">
        <v>1</v>
      </c>
      <c r="M162" s="8" t="s">
        <v>164</v>
      </c>
      <c r="N162" s="27">
        <f t="shared" si="34"/>
        <v>1</v>
      </c>
      <c r="O162" s="27" t="s">
        <v>1065</v>
      </c>
      <c r="P162" s="140">
        <v>1</v>
      </c>
      <c r="Q162" s="27" t="s">
        <v>1065</v>
      </c>
      <c r="R162" s="8" t="s">
        <v>164</v>
      </c>
      <c r="S162">
        <v>1</v>
      </c>
      <c r="T162">
        <v>1</v>
      </c>
      <c r="U162">
        <v>1</v>
      </c>
      <c r="V162">
        <v>1</v>
      </c>
      <c r="W162">
        <v>1</v>
      </c>
      <c r="X162">
        <v>1</v>
      </c>
      <c r="Y162">
        <v>1</v>
      </c>
      <c r="Z162">
        <v>1</v>
      </c>
      <c r="AA162">
        <v>1</v>
      </c>
      <c r="AB162">
        <v>1</v>
      </c>
      <c r="AC162">
        <v>1</v>
      </c>
      <c r="AD162">
        <v>1</v>
      </c>
      <c r="AE162" s="8" t="s">
        <v>164</v>
      </c>
      <c r="AF162">
        <v>1</v>
      </c>
      <c r="AG162" s="21">
        <v>2</v>
      </c>
      <c r="AH162">
        <v>2</v>
      </c>
      <c r="AI162">
        <v>2</v>
      </c>
      <c r="AJ162">
        <v>3</v>
      </c>
      <c r="AK162">
        <v>3</v>
      </c>
      <c r="AL162">
        <v>3</v>
      </c>
      <c r="AM162" s="27">
        <v>2</v>
      </c>
      <c r="AN162">
        <v>1</v>
      </c>
      <c r="AO162" s="27" t="s">
        <v>1065</v>
      </c>
      <c r="AP162">
        <v>3</v>
      </c>
      <c r="AQ162">
        <v>2</v>
      </c>
      <c r="AR162">
        <v>2</v>
      </c>
      <c r="AS162" s="8" t="s">
        <v>164</v>
      </c>
      <c r="AT162" s="27" t="s">
        <v>1065</v>
      </c>
      <c r="AU162" s="27" t="s">
        <v>1065</v>
      </c>
      <c r="AV162" s="27" t="s">
        <v>1065</v>
      </c>
      <c r="AW162" s="27" t="s">
        <v>1065</v>
      </c>
      <c r="AX162" s="27" t="s">
        <v>1065</v>
      </c>
      <c r="AY162" s="27" t="s">
        <v>1065</v>
      </c>
      <c r="AZ162" s="27" t="s">
        <v>1065</v>
      </c>
      <c r="BA162" s="27" t="s">
        <v>1065</v>
      </c>
      <c r="BB162" s="27" t="s">
        <v>1065</v>
      </c>
      <c r="BC162" s="8" t="s">
        <v>164</v>
      </c>
      <c r="BD162" s="14">
        <v>1440</v>
      </c>
      <c r="BE162" s="14">
        <f>((SUM('3.Diagnóstico_Oportunidades'!$M$9:$N$11))*10000)/BD162</f>
        <v>0</v>
      </c>
      <c r="BF162" s="14"/>
      <c r="BQ162" s="28">
        <v>508934.48</v>
      </c>
      <c r="BR162" s="8">
        <f>(SUM('3.Diagnóstico_Oportunidades'!$M$21:$N$22)*10000)/BQ162</f>
        <v>0</v>
      </c>
      <c r="BS162" s="28">
        <f t="shared" si="35"/>
        <v>1</v>
      </c>
      <c r="BT162" s="27">
        <f t="shared" si="36"/>
        <v>0</v>
      </c>
      <c r="BU162" s="28">
        <f>IF('3.Diagnóstico_Oportunidades'!BR162=0, 0,SUM(BS162:BT162))</f>
        <v>0</v>
      </c>
      <c r="BW162" s="124" t="s">
        <v>1144</v>
      </c>
      <c r="BX162" s="28">
        <v>7.5</v>
      </c>
      <c r="BY162" s="28">
        <v>8</v>
      </c>
      <c r="BZ162" s="28">
        <v>7.5</v>
      </c>
      <c r="CA162" s="149">
        <f>'3.Diagnóstico_Oportunidades'!N183*Criterios!BX162</f>
        <v>0</v>
      </c>
      <c r="CB162" s="149">
        <f>'3.Diagnóstico_Oportunidades'!N183*Criterios!BY162</f>
        <v>0</v>
      </c>
      <c r="CC162" s="149">
        <f>'3.Diagnóstico_Oportunidades'!N183*Criterios!BZ162</f>
        <v>0</v>
      </c>
      <c r="CF162" s="8" t="s">
        <v>214</v>
      </c>
      <c r="CG162" s="120">
        <f>('3.Diagnóstico_Oportunidades'!$M$22)/(BD163/100)</f>
        <v>0</v>
      </c>
      <c r="CH162" s="28">
        <f t="shared" si="28"/>
        <v>1</v>
      </c>
      <c r="CI162" s="27">
        <f t="shared" si="29"/>
        <v>0</v>
      </c>
      <c r="CJ162" s="28">
        <f t="shared" si="30"/>
        <v>0</v>
      </c>
      <c r="CK162" s="28">
        <f>('3.Diagnóstico_Oportunidades'!$M$22*10000/BQ163)</f>
        <v>0</v>
      </c>
      <c r="CL162" s="28">
        <f t="shared" si="31"/>
        <v>1</v>
      </c>
      <c r="CM162" s="27">
        <f t="shared" si="32"/>
        <v>0</v>
      </c>
      <c r="CN162" s="28">
        <f t="shared" si="33"/>
        <v>0</v>
      </c>
      <c r="CO162" s="28">
        <v>17</v>
      </c>
      <c r="CP162" s="28">
        <v>15.5</v>
      </c>
      <c r="CQ162" s="28">
        <v>17</v>
      </c>
      <c r="CR162" s="27">
        <f>'3.Diagnóstico_Oportunidades'!N183*Criterios!CO162</f>
        <v>0</v>
      </c>
      <c r="CS162" s="27">
        <f>'3.Diagnóstico_Oportunidades'!N183*Criterios!CP162</f>
        <v>0</v>
      </c>
      <c r="CT162" s="27">
        <f>'3.Diagnóstico_Oportunidades'!N183*Criterios!CQ162</f>
        <v>0</v>
      </c>
      <c r="CW162" s="31">
        <v>1</v>
      </c>
      <c r="CX162" s="31">
        <v>2</v>
      </c>
      <c r="CY162" s="31">
        <v>2</v>
      </c>
      <c r="CZ162" s="31">
        <v>1</v>
      </c>
      <c r="DA162" s="31">
        <v>1.5</v>
      </c>
      <c r="DB162" s="31">
        <v>1</v>
      </c>
      <c r="DC162" s="31">
        <v>1.5</v>
      </c>
      <c r="DD162" s="31">
        <v>1</v>
      </c>
      <c r="DE162" s="31">
        <v>2.5</v>
      </c>
      <c r="DF162" s="31">
        <v>1</v>
      </c>
      <c r="DG162" s="31">
        <v>2.5</v>
      </c>
      <c r="DH162" s="31">
        <v>3</v>
      </c>
      <c r="DI162" s="31">
        <v>3</v>
      </c>
      <c r="DJ162" s="28">
        <f>('3.Diagnóstico_Oportunidades'!$N183*CW162)</f>
        <v>0</v>
      </c>
      <c r="DK162" s="28">
        <f>('3.Diagnóstico_Oportunidades'!$N183*CX162)</f>
        <v>0</v>
      </c>
      <c r="DL162" s="28">
        <f>('3.Diagnóstico_Oportunidades'!$N183*CY162)</f>
        <v>0</v>
      </c>
      <c r="DM162" s="28">
        <f>('3.Diagnóstico_Oportunidades'!$N183*DA162)</f>
        <v>0</v>
      </c>
      <c r="DN162" s="28">
        <f>('3.Diagnóstico_Oportunidades'!$N183*DC162)</f>
        <v>0</v>
      </c>
      <c r="DO162" s="28">
        <f>('3.Diagnóstico_Oportunidades'!$N183*DE162)</f>
        <v>0</v>
      </c>
      <c r="DP162" s="28">
        <f>('3.Diagnóstico_Oportunidades'!$N183*DF162)</f>
        <v>0</v>
      </c>
      <c r="DQ162" s="28">
        <f>('3.Diagnóstico_Oportunidades'!$N183*DG162)</f>
        <v>0</v>
      </c>
      <c r="DR162" s="28">
        <f>('3.Diagnóstico_Oportunidades'!$N183*DI162)</f>
        <v>0</v>
      </c>
      <c r="DS162" s="28">
        <f>('3.Diagnóstico_Oportunidades'!$N183*1)</f>
        <v>0</v>
      </c>
      <c r="DT162" s="28">
        <f>('3.Diagnóstico_Oportunidades'!$N183*2)</f>
        <v>0</v>
      </c>
      <c r="DU162" s="28">
        <f>('3.Diagnóstico_Oportunidades'!$N183*3)</f>
        <v>0</v>
      </c>
      <c r="DV162" s="28">
        <f>('3.Diagnóstico_Oportunidades'!$N183*DW162)</f>
        <v>0</v>
      </c>
      <c r="DW162" s="28">
        <f>('3.Diagnóstico_Oportunidades'!$N183*DX162)</f>
        <v>0</v>
      </c>
      <c r="DX162" s="28">
        <f>('3.Diagnóstico_Oportunidades'!$N183*DZ162)</f>
        <v>0</v>
      </c>
      <c r="DY162" s="28">
        <f>('3.Diagnóstico_Oportunidades'!$N183*DB162)</f>
        <v>0</v>
      </c>
      <c r="DZ162" s="28">
        <f>('3.Diagnóstico_Oportunidades'!$N183*DD162)</f>
        <v>0</v>
      </c>
      <c r="EA162" s="28">
        <f>('3.Diagnóstico_Oportunidades'!$N183*DE162)</f>
        <v>0</v>
      </c>
      <c r="EB162" s="28">
        <f>('3.Diagnóstico_Oportunidades'!$N183*DF162)</f>
        <v>0</v>
      </c>
      <c r="EC162" s="28">
        <f>('3.Diagnóstico_Oportunidades'!$N183*DH162)</f>
        <v>0</v>
      </c>
      <c r="ED162" s="28">
        <f>('3.Diagnóstico_Oportunidades'!$N183*DI162)</f>
        <v>0</v>
      </c>
      <c r="EE162" s="28">
        <f>('3.Diagnóstico_Oportunidades'!$N183*1)</f>
        <v>0</v>
      </c>
      <c r="EF162" s="28">
        <f>('3.Diagnóstico_Oportunidades'!$N183*2)</f>
        <v>0</v>
      </c>
      <c r="EG162" s="28">
        <f>('3.Diagnóstico_Oportunidades'!$N183*3)</f>
        <v>0</v>
      </c>
    </row>
    <row r="163" spans="1:137">
      <c r="A163" s="8" t="s">
        <v>214</v>
      </c>
      <c r="B163" s="98">
        <v>3</v>
      </c>
      <c r="C163" s="99">
        <v>3</v>
      </c>
      <c r="D163" s="98">
        <v>1</v>
      </c>
      <c r="E163" s="98">
        <v>2</v>
      </c>
      <c r="F163" s="98">
        <v>3</v>
      </c>
      <c r="G163" s="8" t="s">
        <v>214</v>
      </c>
      <c r="H163" s="27">
        <v>1</v>
      </c>
      <c r="I163" s="27">
        <v>3</v>
      </c>
      <c r="J163" s="27">
        <v>3</v>
      </c>
      <c r="K163" s="27">
        <v>2</v>
      </c>
      <c r="L163">
        <v>2</v>
      </c>
      <c r="M163" s="8" t="s">
        <v>214</v>
      </c>
      <c r="N163" s="27">
        <f t="shared" si="34"/>
        <v>2</v>
      </c>
      <c r="O163" s="27" t="s">
        <v>1065</v>
      </c>
      <c r="P163" s="140">
        <v>2</v>
      </c>
      <c r="Q163" s="27" t="s">
        <v>1065</v>
      </c>
      <c r="R163" s="8" t="s">
        <v>214</v>
      </c>
      <c r="S163">
        <v>1</v>
      </c>
      <c r="T163">
        <v>1</v>
      </c>
      <c r="U163">
        <v>1</v>
      </c>
      <c r="V163">
        <v>1</v>
      </c>
      <c r="W163">
        <v>2</v>
      </c>
      <c r="X163">
        <v>1</v>
      </c>
      <c r="Y163">
        <v>2</v>
      </c>
      <c r="Z163">
        <v>2</v>
      </c>
      <c r="AA163">
        <v>1</v>
      </c>
      <c r="AB163">
        <v>2</v>
      </c>
      <c r="AC163">
        <v>1</v>
      </c>
      <c r="AD163">
        <v>2</v>
      </c>
      <c r="AE163" s="8" t="s">
        <v>214</v>
      </c>
      <c r="AF163">
        <v>1</v>
      </c>
      <c r="AG163" s="21">
        <v>1</v>
      </c>
      <c r="AH163">
        <v>3</v>
      </c>
      <c r="AI163">
        <v>1</v>
      </c>
      <c r="AJ163">
        <v>1</v>
      </c>
      <c r="AK163">
        <v>2</v>
      </c>
      <c r="AL163">
        <v>2</v>
      </c>
      <c r="AM163" s="27">
        <v>2</v>
      </c>
      <c r="AN163">
        <v>1</v>
      </c>
      <c r="AO163" s="27" t="s">
        <v>1065</v>
      </c>
      <c r="AP163">
        <v>3</v>
      </c>
      <c r="AQ163">
        <v>2</v>
      </c>
      <c r="AR163">
        <v>3</v>
      </c>
      <c r="AS163" s="8" t="s">
        <v>214</v>
      </c>
      <c r="AT163" s="27" t="s">
        <v>1065</v>
      </c>
      <c r="AU163" s="27" t="s">
        <v>1065</v>
      </c>
      <c r="AV163" s="27" t="s">
        <v>1065</v>
      </c>
      <c r="AW163" s="27" t="s">
        <v>1065</v>
      </c>
      <c r="AX163" s="27" t="s">
        <v>1065</v>
      </c>
      <c r="AY163" s="27" t="s">
        <v>1065</v>
      </c>
      <c r="AZ163" s="27" t="s">
        <v>1065</v>
      </c>
      <c r="BA163" s="27" t="s">
        <v>1065</v>
      </c>
      <c r="BB163" s="27" t="s">
        <v>1065</v>
      </c>
      <c r="BC163" s="8" t="s">
        <v>214</v>
      </c>
      <c r="BD163" s="14">
        <v>1993</v>
      </c>
      <c r="BE163" s="14">
        <f>((SUM('3.Diagnóstico_Oportunidades'!$M$9:$N$11))*10000)/BD163</f>
        <v>0</v>
      </c>
      <c r="BF163" s="14"/>
      <c r="BQ163" s="28">
        <v>3754325.53</v>
      </c>
      <c r="BR163" s="8">
        <f>(SUM('3.Diagnóstico_Oportunidades'!$M$21:$N$22)*10000)/BQ163</f>
        <v>0</v>
      </c>
      <c r="BS163" s="28">
        <f t="shared" si="35"/>
        <v>1</v>
      </c>
      <c r="BT163" s="27">
        <f t="shared" si="36"/>
        <v>0</v>
      </c>
      <c r="BU163" s="28">
        <f>IF('3.Diagnóstico_Oportunidades'!BR163=0, 0,SUM(BS163:BT163))</f>
        <v>0</v>
      </c>
      <c r="BW163" s="124" t="s">
        <v>264</v>
      </c>
      <c r="BX163" s="28">
        <v>7</v>
      </c>
      <c r="BY163" s="28">
        <v>8</v>
      </c>
      <c r="BZ163" s="28">
        <v>7</v>
      </c>
      <c r="CA163" s="149">
        <f>'3.Diagnóstico_Oportunidades'!N184*Criterios!BX163</f>
        <v>0</v>
      </c>
      <c r="CB163" s="149">
        <f>'3.Diagnóstico_Oportunidades'!N184*Criterios!BY163</f>
        <v>0</v>
      </c>
      <c r="CC163" s="149">
        <f>'3.Diagnóstico_Oportunidades'!N184*Criterios!BZ163</f>
        <v>0</v>
      </c>
      <c r="CF163" s="8" t="s">
        <v>287</v>
      </c>
      <c r="CG163" s="120">
        <f>('3.Diagnóstico_Oportunidades'!$M$22)/(BD164/100)</f>
        <v>0</v>
      </c>
      <c r="CH163" s="28">
        <f t="shared" si="28"/>
        <v>1</v>
      </c>
      <c r="CI163" s="27">
        <f t="shared" si="29"/>
        <v>0</v>
      </c>
      <c r="CJ163" s="28">
        <f t="shared" si="30"/>
        <v>0</v>
      </c>
      <c r="CK163" s="28">
        <f>('3.Diagnóstico_Oportunidades'!$M$22*10000/BQ164)</f>
        <v>0</v>
      </c>
      <c r="CL163" s="28">
        <f t="shared" si="31"/>
        <v>1</v>
      </c>
      <c r="CM163" s="27">
        <f t="shared" si="32"/>
        <v>0</v>
      </c>
      <c r="CN163" s="28">
        <f t="shared" si="33"/>
        <v>0</v>
      </c>
      <c r="CO163" s="28">
        <v>18</v>
      </c>
      <c r="CP163" s="28">
        <v>16</v>
      </c>
      <c r="CQ163" s="28">
        <v>18</v>
      </c>
      <c r="CR163" s="27">
        <f>'3.Diagnóstico_Oportunidades'!N184*Criterios!CO163</f>
        <v>0</v>
      </c>
      <c r="CS163" s="27">
        <f>'3.Diagnóstico_Oportunidades'!N184*Criterios!CP163</f>
        <v>0</v>
      </c>
      <c r="CT163" s="27">
        <f>'3.Diagnóstico_Oportunidades'!N184*Criterios!CQ163</f>
        <v>0</v>
      </c>
      <c r="CW163" s="22">
        <v>1</v>
      </c>
      <c r="CX163" s="22">
        <v>2</v>
      </c>
      <c r="CY163" s="27">
        <v>2</v>
      </c>
      <c r="CZ163" s="22">
        <v>1</v>
      </c>
      <c r="DA163" s="27">
        <v>2</v>
      </c>
      <c r="DB163" s="22">
        <v>1</v>
      </c>
      <c r="DC163" s="27">
        <v>2</v>
      </c>
      <c r="DD163" s="22">
        <v>1</v>
      </c>
      <c r="DE163" s="22">
        <v>3</v>
      </c>
      <c r="DF163" s="22">
        <v>1</v>
      </c>
      <c r="DG163" s="27">
        <v>2</v>
      </c>
      <c r="DH163" s="22">
        <v>3</v>
      </c>
      <c r="DI163" s="22">
        <v>3</v>
      </c>
      <c r="DJ163" s="28">
        <f>('3.Diagnóstico_Oportunidades'!$N184*CW163)</f>
        <v>0</v>
      </c>
      <c r="DK163" s="28">
        <f>('3.Diagnóstico_Oportunidades'!$N184*CX163)</f>
        <v>0</v>
      </c>
      <c r="DL163" s="28">
        <f>('3.Diagnóstico_Oportunidades'!$N184*CY163)</f>
        <v>0</v>
      </c>
      <c r="DM163" s="28">
        <f>('3.Diagnóstico_Oportunidades'!$N184*DA163)</f>
        <v>0</v>
      </c>
      <c r="DN163" s="28">
        <f>('3.Diagnóstico_Oportunidades'!$N184*DC163)</f>
        <v>0</v>
      </c>
      <c r="DO163" s="28">
        <f>('3.Diagnóstico_Oportunidades'!$N184*DE163)</f>
        <v>0</v>
      </c>
      <c r="DP163" s="28">
        <f>('3.Diagnóstico_Oportunidades'!$N184*DF163)</f>
        <v>0</v>
      </c>
      <c r="DQ163" s="28">
        <f>('3.Diagnóstico_Oportunidades'!$N184*DG163)</f>
        <v>0</v>
      </c>
      <c r="DR163" s="28">
        <f>('3.Diagnóstico_Oportunidades'!$N184*DI163)</f>
        <v>0</v>
      </c>
      <c r="DS163" s="28">
        <f>('3.Diagnóstico_Oportunidades'!$N184*1)</f>
        <v>0</v>
      </c>
      <c r="DT163" s="28">
        <f>('3.Diagnóstico_Oportunidades'!$N184*2)</f>
        <v>0</v>
      </c>
      <c r="DU163" s="28">
        <f>('3.Diagnóstico_Oportunidades'!$N184*3)</f>
        <v>0</v>
      </c>
      <c r="DV163" s="28">
        <f>('3.Diagnóstico_Oportunidades'!$N184*DW163)</f>
        <v>0</v>
      </c>
      <c r="DW163" s="28">
        <f>('3.Diagnóstico_Oportunidades'!$N184*DX163)</f>
        <v>0</v>
      </c>
      <c r="DX163" s="28">
        <f>('3.Diagnóstico_Oportunidades'!$N184*DZ163)</f>
        <v>0</v>
      </c>
      <c r="DY163" s="28">
        <f>('3.Diagnóstico_Oportunidades'!$N184*DB163)</f>
        <v>0</v>
      </c>
      <c r="DZ163" s="28">
        <f>('3.Diagnóstico_Oportunidades'!$N184*DD163)</f>
        <v>0</v>
      </c>
      <c r="EA163" s="28">
        <f>('3.Diagnóstico_Oportunidades'!$N184*DE163)</f>
        <v>0</v>
      </c>
      <c r="EB163" s="28">
        <f>('3.Diagnóstico_Oportunidades'!$N184*DF163)</f>
        <v>0</v>
      </c>
      <c r="EC163" s="28">
        <f>('3.Diagnóstico_Oportunidades'!$N184*DH163)</f>
        <v>0</v>
      </c>
      <c r="ED163" s="28">
        <f>('3.Diagnóstico_Oportunidades'!$N184*DI163)</f>
        <v>0</v>
      </c>
      <c r="EE163" s="28">
        <f>('3.Diagnóstico_Oportunidades'!$N184*1)</f>
        <v>0</v>
      </c>
      <c r="EF163" s="28">
        <f>('3.Diagnóstico_Oportunidades'!$N184*2)</f>
        <v>0</v>
      </c>
      <c r="EG163" s="28">
        <f>('3.Diagnóstico_Oportunidades'!$N184*3)</f>
        <v>0</v>
      </c>
    </row>
    <row r="164" spans="1:137">
      <c r="A164" s="8" t="s">
        <v>287</v>
      </c>
      <c r="B164" s="98">
        <v>3</v>
      </c>
      <c r="C164" s="99">
        <v>3</v>
      </c>
      <c r="D164" s="98">
        <v>3</v>
      </c>
      <c r="E164" s="98">
        <v>3</v>
      </c>
      <c r="F164" s="98">
        <v>3</v>
      </c>
      <c r="G164" s="8" t="s">
        <v>287</v>
      </c>
      <c r="H164" s="27">
        <v>1</v>
      </c>
      <c r="I164" s="27">
        <v>1</v>
      </c>
      <c r="J164" s="27">
        <v>1</v>
      </c>
      <c r="K164" s="27">
        <v>1</v>
      </c>
      <c r="L164">
        <v>1</v>
      </c>
      <c r="M164" s="8" t="s">
        <v>287</v>
      </c>
      <c r="N164" s="27">
        <f t="shared" si="34"/>
        <v>1</v>
      </c>
      <c r="O164" s="27" t="s">
        <v>1065</v>
      </c>
      <c r="P164" s="140">
        <v>1</v>
      </c>
      <c r="Q164" s="27" t="s">
        <v>1065</v>
      </c>
      <c r="R164" s="8" t="s">
        <v>287</v>
      </c>
      <c r="S164">
        <v>1</v>
      </c>
      <c r="T164">
        <v>1</v>
      </c>
      <c r="U164">
        <v>1</v>
      </c>
      <c r="V164">
        <v>1</v>
      </c>
      <c r="W164">
        <v>1</v>
      </c>
      <c r="X164">
        <v>1</v>
      </c>
      <c r="Y164">
        <v>1</v>
      </c>
      <c r="Z164">
        <v>1</v>
      </c>
      <c r="AA164">
        <v>1</v>
      </c>
      <c r="AB164">
        <v>1</v>
      </c>
      <c r="AC164">
        <v>1</v>
      </c>
      <c r="AD164">
        <v>1</v>
      </c>
      <c r="AE164" s="8" t="s">
        <v>287</v>
      </c>
      <c r="AF164">
        <v>1</v>
      </c>
      <c r="AG164" s="21">
        <v>2</v>
      </c>
      <c r="AH164">
        <v>3</v>
      </c>
      <c r="AI164">
        <v>3</v>
      </c>
      <c r="AJ164">
        <v>1</v>
      </c>
      <c r="AK164">
        <v>3</v>
      </c>
      <c r="AL164">
        <v>3</v>
      </c>
      <c r="AM164" s="27">
        <v>2</v>
      </c>
      <c r="AN164">
        <v>3</v>
      </c>
      <c r="AO164" s="27" t="s">
        <v>1065</v>
      </c>
      <c r="AP164">
        <v>3</v>
      </c>
      <c r="AQ164">
        <v>3</v>
      </c>
      <c r="AR164">
        <v>3</v>
      </c>
      <c r="AS164" s="8" t="s">
        <v>287</v>
      </c>
      <c r="AT164" s="27" t="s">
        <v>1065</v>
      </c>
      <c r="AU164" s="27" t="s">
        <v>1065</v>
      </c>
      <c r="AV164" s="27" t="s">
        <v>1065</v>
      </c>
      <c r="AW164" s="27" t="s">
        <v>1065</v>
      </c>
      <c r="AX164" s="27" t="s">
        <v>1065</v>
      </c>
      <c r="AY164" s="27" t="s">
        <v>1065</v>
      </c>
      <c r="AZ164" s="27" t="s">
        <v>1065</v>
      </c>
      <c r="BA164" s="27" t="s">
        <v>1065</v>
      </c>
      <c r="BB164" s="27" t="s">
        <v>1065</v>
      </c>
      <c r="BC164" s="8" t="s">
        <v>287</v>
      </c>
      <c r="BD164" s="14">
        <v>211</v>
      </c>
      <c r="BE164" s="14">
        <f>((SUM('3.Diagnóstico_Oportunidades'!$M$9:$N$11))*10000)/BD164</f>
        <v>0</v>
      </c>
      <c r="BF164" s="14"/>
      <c r="BQ164" s="28">
        <v>207351.75</v>
      </c>
      <c r="BR164" s="8">
        <f>(SUM('3.Diagnóstico_Oportunidades'!$M$21:$N$22)*10000)/BQ164</f>
        <v>0</v>
      </c>
      <c r="BS164" s="28">
        <f t="shared" si="35"/>
        <v>1</v>
      </c>
      <c r="BT164" s="27">
        <f t="shared" si="36"/>
        <v>0</v>
      </c>
      <c r="BU164" s="28">
        <f>IF('3.Diagnóstico_Oportunidades'!BR164=0, 0,SUM(BS164:BT164))</f>
        <v>0</v>
      </c>
      <c r="BW164" s="124" t="s">
        <v>555</v>
      </c>
      <c r="BX164" s="28">
        <v>8</v>
      </c>
      <c r="BY164" s="28">
        <v>8</v>
      </c>
      <c r="BZ164" s="28">
        <v>8</v>
      </c>
      <c r="CA164" s="149">
        <f>'3.Diagnóstico_Oportunidades'!N185*Criterios!BX164</f>
        <v>0</v>
      </c>
      <c r="CB164" s="149">
        <f>'3.Diagnóstico_Oportunidades'!N185*Criterios!BY164</f>
        <v>0</v>
      </c>
      <c r="CC164" s="149">
        <f>'3.Diagnóstico_Oportunidades'!N185*Criterios!BZ164</f>
        <v>0</v>
      </c>
      <c r="CF164" s="8" t="s">
        <v>64</v>
      </c>
      <c r="CG164" s="120">
        <f>('3.Diagnóstico_Oportunidades'!$M$22)/(BD165/100)</f>
        <v>0</v>
      </c>
      <c r="CH164" s="28">
        <f t="shared" si="28"/>
        <v>1</v>
      </c>
      <c r="CI164" s="27">
        <f t="shared" si="29"/>
        <v>0</v>
      </c>
      <c r="CJ164" s="28">
        <f t="shared" si="30"/>
        <v>0</v>
      </c>
      <c r="CK164" s="28">
        <f>('3.Diagnóstico_Oportunidades'!$M$22*10000/BQ165)</f>
        <v>0</v>
      </c>
      <c r="CL164" s="28">
        <f t="shared" si="31"/>
        <v>1</v>
      </c>
      <c r="CM164" s="27">
        <f t="shared" si="32"/>
        <v>0</v>
      </c>
      <c r="CN164" s="28">
        <f t="shared" si="33"/>
        <v>0</v>
      </c>
      <c r="CO164" s="28">
        <v>16</v>
      </c>
      <c r="CP164" s="28">
        <v>15</v>
      </c>
      <c r="CQ164" s="28">
        <v>16</v>
      </c>
      <c r="CR164" s="27">
        <f>'3.Diagnóstico_Oportunidades'!N185*Criterios!CO164</f>
        <v>0</v>
      </c>
      <c r="CS164" s="27">
        <f>'3.Diagnóstico_Oportunidades'!N185*Criterios!CP164</f>
        <v>0</v>
      </c>
      <c r="CT164" s="27">
        <f>'3.Diagnóstico_Oportunidades'!N185*Criterios!CQ164</f>
        <v>0</v>
      </c>
      <c r="CW164" s="22">
        <v>1</v>
      </c>
      <c r="CX164" s="22">
        <v>2</v>
      </c>
      <c r="CY164" s="27">
        <v>2</v>
      </c>
      <c r="CZ164" s="22">
        <v>1</v>
      </c>
      <c r="DA164" s="27">
        <v>1</v>
      </c>
      <c r="DB164" s="22">
        <v>1</v>
      </c>
      <c r="DC164" s="27">
        <v>1</v>
      </c>
      <c r="DD164" s="22">
        <v>1</v>
      </c>
      <c r="DE164" s="22">
        <v>2</v>
      </c>
      <c r="DF164" s="22">
        <v>1</v>
      </c>
      <c r="DG164" s="27">
        <v>3</v>
      </c>
      <c r="DH164" s="22">
        <v>3</v>
      </c>
      <c r="DI164" s="22">
        <v>3</v>
      </c>
      <c r="DJ164" s="28">
        <f>('3.Diagnóstico_Oportunidades'!$N185*CW164)</f>
        <v>0</v>
      </c>
      <c r="DK164" s="28">
        <f>('3.Diagnóstico_Oportunidades'!$N185*CX164)</f>
        <v>0</v>
      </c>
      <c r="DL164" s="28">
        <f>('3.Diagnóstico_Oportunidades'!$N185*CY164)</f>
        <v>0</v>
      </c>
      <c r="DM164" s="28">
        <f>('3.Diagnóstico_Oportunidades'!$N185*DA164)</f>
        <v>0</v>
      </c>
      <c r="DN164" s="28">
        <f>('3.Diagnóstico_Oportunidades'!$N185*DC164)</f>
        <v>0</v>
      </c>
      <c r="DO164" s="28">
        <f>('3.Diagnóstico_Oportunidades'!$N185*DE164)</f>
        <v>0</v>
      </c>
      <c r="DP164" s="28">
        <f>('3.Diagnóstico_Oportunidades'!$N185*DF164)</f>
        <v>0</v>
      </c>
      <c r="DQ164" s="28">
        <f>('3.Diagnóstico_Oportunidades'!$N185*DG164)</f>
        <v>0</v>
      </c>
      <c r="DR164" s="28">
        <f>('3.Diagnóstico_Oportunidades'!$N185*DI164)</f>
        <v>0</v>
      </c>
      <c r="DS164" s="28">
        <f>('3.Diagnóstico_Oportunidades'!$N185*1)</f>
        <v>0</v>
      </c>
      <c r="DT164" s="28">
        <f>('3.Diagnóstico_Oportunidades'!$N185*2)</f>
        <v>0</v>
      </c>
      <c r="DU164" s="28">
        <f>('3.Diagnóstico_Oportunidades'!$N185*3)</f>
        <v>0</v>
      </c>
      <c r="DV164" s="28">
        <f>('3.Diagnóstico_Oportunidades'!$N185*DW164)</f>
        <v>0</v>
      </c>
      <c r="DW164" s="28">
        <f>('3.Diagnóstico_Oportunidades'!$N185*DX164)</f>
        <v>0</v>
      </c>
      <c r="DX164" s="28">
        <f>('3.Diagnóstico_Oportunidades'!$N185*DZ164)</f>
        <v>0</v>
      </c>
      <c r="DY164" s="28">
        <f>('3.Diagnóstico_Oportunidades'!$N185*DB164)</f>
        <v>0</v>
      </c>
      <c r="DZ164" s="28">
        <f>('3.Diagnóstico_Oportunidades'!$N185*DD164)</f>
        <v>0</v>
      </c>
      <c r="EA164" s="28">
        <f>('3.Diagnóstico_Oportunidades'!$N185*DE164)</f>
        <v>0</v>
      </c>
      <c r="EB164" s="28">
        <f>('3.Diagnóstico_Oportunidades'!$N185*DF164)</f>
        <v>0</v>
      </c>
      <c r="EC164" s="28">
        <f>('3.Diagnóstico_Oportunidades'!$N185*DH164)</f>
        <v>0</v>
      </c>
      <c r="ED164" s="28">
        <f>('3.Diagnóstico_Oportunidades'!$N185*DI164)</f>
        <v>0</v>
      </c>
      <c r="EE164" s="28">
        <f>('3.Diagnóstico_Oportunidades'!$N185*1)</f>
        <v>0</v>
      </c>
      <c r="EF164" s="28">
        <f>('3.Diagnóstico_Oportunidades'!$N185*2)</f>
        <v>0</v>
      </c>
      <c r="EG164" s="28">
        <f>('3.Diagnóstico_Oportunidades'!$N185*3)</f>
        <v>0</v>
      </c>
    </row>
    <row r="165" spans="1:137">
      <c r="A165" s="8" t="s">
        <v>64</v>
      </c>
      <c r="B165" s="98">
        <v>2</v>
      </c>
      <c r="C165" s="99">
        <v>3</v>
      </c>
      <c r="D165" s="98">
        <v>1</v>
      </c>
      <c r="E165" s="98">
        <v>1</v>
      </c>
      <c r="F165" s="98">
        <v>1</v>
      </c>
      <c r="G165" s="8" t="s">
        <v>64</v>
      </c>
      <c r="H165" s="27">
        <v>2</v>
      </c>
      <c r="I165" s="27">
        <v>3</v>
      </c>
      <c r="J165" s="27">
        <v>3</v>
      </c>
      <c r="K165" s="27">
        <v>2</v>
      </c>
      <c r="L165">
        <v>3</v>
      </c>
      <c r="M165" s="8" t="s">
        <v>64</v>
      </c>
      <c r="N165" s="27">
        <f t="shared" si="34"/>
        <v>3</v>
      </c>
      <c r="O165" s="27" t="s">
        <v>1065</v>
      </c>
      <c r="P165" s="140">
        <v>2</v>
      </c>
      <c r="Q165" s="27" t="s">
        <v>1065</v>
      </c>
      <c r="R165" s="8" t="s">
        <v>64</v>
      </c>
      <c r="S165">
        <v>2</v>
      </c>
      <c r="T165">
        <v>2</v>
      </c>
      <c r="U165">
        <v>3</v>
      </c>
      <c r="V165">
        <v>2</v>
      </c>
      <c r="W165">
        <v>3</v>
      </c>
      <c r="X165">
        <v>2</v>
      </c>
      <c r="Y165">
        <v>3</v>
      </c>
      <c r="Z165">
        <v>3</v>
      </c>
      <c r="AA165">
        <v>3</v>
      </c>
      <c r="AB165">
        <v>3</v>
      </c>
      <c r="AC165">
        <v>2</v>
      </c>
      <c r="AD165">
        <v>3</v>
      </c>
      <c r="AE165" s="8" t="s">
        <v>64</v>
      </c>
      <c r="AF165">
        <v>1</v>
      </c>
      <c r="AG165" s="21">
        <v>1</v>
      </c>
      <c r="AH165">
        <v>1</v>
      </c>
      <c r="AI165">
        <v>1</v>
      </c>
      <c r="AJ165">
        <v>3</v>
      </c>
      <c r="AK165">
        <v>1</v>
      </c>
      <c r="AL165">
        <v>1</v>
      </c>
      <c r="AM165" s="27">
        <v>1</v>
      </c>
      <c r="AN165">
        <v>1</v>
      </c>
      <c r="AO165" s="27" t="s">
        <v>1065</v>
      </c>
      <c r="AP165">
        <v>3</v>
      </c>
      <c r="AQ165">
        <v>2</v>
      </c>
      <c r="AR165">
        <v>2</v>
      </c>
      <c r="AS165" s="8" t="s">
        <v>64</v>
      </c>
      <c r="AT165" s="27" t="s">
        <v>1065</v>
      </c>
      <c r="AU165" s="27" t="s">
        <v>1065</v>
      </c>
      <c r="AV165" s="27" t="s">
        <v>1065</v>
      </c>
      <c r="AW165" s="27" t="s">
        <v>1065</v>
      </c>
      <c r="AX165" s="27" t="s">
        <v>1065</v>
      </c>
      <c r="AY165" s="27" t="s">
        <v>1065</v>
      </c>
      <c r="AZ165" s="27" t="s">
        <v>1065</v>
      </c>
      <c r="BA165" s="27" t="s">
        <v>1065</v>
      </c>
      <c r="BB165" s="27" t="s">
        <v>1065</v>
      </c>
      <c r="BC165" s="8" t="s">
        <v>64</v>
      </c>
      <c r="BD165" s="14">
        <v>32188</v>
      </c>
      <c r="BE165" s="14">
        <f>((SUM('3.Diagnóstico_Oportunidades'!$M$9:$N$11))*10000)/BD165</f>
        <v>0</v>
      </c>
      <c r="BF165" s="14"/>
      <c r="BQ165" s="28">
        <v>4312844.9400000004</v>
      </c>
      <c r="BR165" s="8">
        <f>(SUM('3.Diagnóstico_Oportunidades'!$M$21:$N$22)*10000)/BQ165</f>
        <v>0</v>
      </c>
      <c r="BS165" s="28">
        <f t="shared" si="35"/>
        <v>1</v>
      </c>
      <c r="BT165" s="27">
        <f t="shared" si="36"/>
        <v>0</v>
      </c>
      <c r="BU165" s="28">
        <f>IF('3.Diagnóstico_Oportunidades'!BR165=0, 0,SUM(BS165:BT165))</f>
        <v>0</v>
      </c>
      <c r="BW165" s="124" t="s">
        <v>1193</v>
      </c>
      <c r="BX165" s="28">
        <v>5</v>
      </c>
      <c r="BY165" s="28">
        <v>5</v>
      </c>
      <c r="BZ165" s="28">
        <v>5</v>
      </c>
      <c r="CA165" s="149">
        <f>'3.Diagnóstico_Oportunidades'!N186*Criterios!BX165</f>
        <v>0</v>
      </c>
      <c r="CB165" s="149">
        <f>'3.Diagnóstico_Oportunidades'!N186*Criterios!BY165</f>
        <v>0</v>
      </c>
      <c r="CC165" s="149">
        <f>'3.Diagnóstico_Oportunidades'!N186*Criterios!BZ165</f>
        <v>0</v>
      </c>
      <c r="CF165" s="8" t="s">
        <v>65</v>
      </c>
      <c r="CG165" s="120">
        <f>('3.Diagnóstico_Oportunidades'!$M$22)/(BD166/100)</f>
        <v>0</v>
      </c>
      <c r="CH165" s="28">
        <f t="shared" si="28"/>
        <v>1</v>
      </c>
      <c r="CI165" s="27">
        <f t="shared" si="29"/>
        <v>0</v>
      </c>
      <c r="CJ165" s="28">
        <f t="shared" si="30"/>
        <v>0</v>
      </c>
      <c r="CK165" s="28">
        <f>('3.Diagnóstico_Oportunidades'!$M$22*10000/BQ166)</f>
        <v>0</v>
      </c>
      <c r="CL165" s="28">
        <f t="shared" si="31"/>
        <v>1</v>
      </c>
      <c r="CM165" s="27">
        <f t="shared" si="32"/>
        <v>0</v>
      </c>
      <c r="CN165" s="28">
        <f t="shared" si="33"/>
        <v>0</v>
      </c>
      <c r="CO165" s="28">
        <v>17.666666666666668</v>
      </c>
      <c r="CP165" s="28">
        <v>14.666666666666668</v>
      </c>
      <c r="CQ165" s="28">
        <v>17.666666666666668</v>
      </c>
      <c r="CR165" s="27">
        <f>'3.Diagnóstico_Oportunidades'!N186*Criterios!CO165</f>
        <v>0</v>
      </c>
      <c r="CS165" s="27">
        <f>'3.Diagnóstico_Oportunidades'!N186*Criterios!CP165</f>
        <v>0</v>
      </c>
      <c r="CT165" s="27">
        <f>'3.Diagnóstico_Oportunidades'!N186*Criterios!CQ165</f>
        <v>0</v>
      </c>
      <c r="CW165" s="31">
        <v>1</v>
      </c>
      <c r="CX165" s="31">
        <v>1.6666666666666667</v>
      </c>
      <c r="CY165" s="31">
        <v>2.6666666666666665</v>
      </c>
      <c r="CZ165" s="31">
        <v>1.6666666666666667</v>
      </c>
      <c r="DA165" s="31">
        <v>3</v>
      </c>
      <c r="DB165" s="31">
        <v>2</v>
      </c>
      <c r="DC165" s="31">
        <v>3</v>
      </c>
      <c r="DD165" s="31">
        <v>2</v>
      </c>
      <c r="DE165" s="31">
        <v>2.3333333333333335</v>
      </c>
      <c r="DF165" s="31">
        <v>1</v>
      </c>
      <c r="DG165" s="31">
        <v>1</v>
      </c>
      <c r="DH165" s="31">
        <v>1</v>
      </c>
      <c r="DI165" s="31">
        <v>2</v>
      </c>
      <c r="DJ165" s="28">
        <f>('3.Diagnóstico_Oportunidades'!$N186*CW165)</f>
        <v>0</v>
      </c>
      <c r="DK165" s="28">
        <f>('3.Diagnóstico_Oportunidades'!$N186*CX165)</f>
        <v>0</v>
      </c>
      <c r="DL165" s="28">
        <f>('3.Diagnóstico_Oportunidades'!$N186*CY165)</f>
        <v>0</v>
      </c>
      <c r="DM165" s="28">
        <f>('3.Diagnóstico_Oportunidades'!$N186*DA165)</f>
        <v>0</v>
      </c>
      <c r="DN165" s="28">
        <f>('3.Diagnóstico_Oportunidades'!$N186*DC165)</f>
        <v>0</v>
      </c>
      <c r="DO165" s="28">
        <f>('3.Diagnóstico_Oportunidades'!$N186*DE165)</f>
        <v>0</v>
      </c>
      <c r="DP165" s="28">
        <f>('3.Diagnóstico_Oportunidades'!$N186*DF165)</f>
        <v>0</v>
      </c>
      <c r="DQ165" s="28">
        <f>('3.Diagnóstico_Oportunidades'!$N186*DG165)</f>
        <v>0</v>
      </c>
      <c r="DR165" s="28">
        <f>('3.Diagnóstico_Oportunidades'!$N186*DI165)</f>
        <v>0</v>
      </c>
      <c r="DS165" s="28">
        <f>('3.Diagnóstico_Oportunidades'!$N186*1)</f>
        <v>0</v>
      </c>
      <c r="DT165" s="28">
        <f>('3.Diagnóstico_Oportunidades'!$N186*2)</f>
        <v>0</v>
      </c>
      <c r="DU165" s="28">
        <f>('3.Diagnóstico_Oportunidades'!$N186*3)</f>
        <v>0</v>
      </c>
      <c r="DV165" s="28">
        <f>('3.Diagnóstico_Oportunidades'!$N186*DW165)</f>
        <v>0</v>
      </c>
      <c r="DW165" s="28">
        <f>('3.Diagnóstico_Oportunidades'!$N186*DX165)</f>
        <v>0</v>
      </c>
      <c r="DX165" s="28">
        <f>('3.Diagnóstico_Oportunidades'!$N186*DZ165)</f>
        <v>0</v>
      </c>
      <c r="DY165" s="28">
        <f>('3.Diagnóstico_Oportunidades'!$N186*DB165)</f>
        <v>0</v>
      </c>
      <c r="DZ165" s="28">
        <f>('3.Diagnóstico_Oportunidades'!$N186*DD165)</f>
        <v>0</v>
      </c>
      <c r="EA165" s="28">
        <f>('3.Diagnóstico_Oportunidades'!$N186*DE165)</f>
        <v>0</v>
      </c>
      <c r="EB165" s="28">
        <f>('3.Diagnóstico_Oportunidades'!$N186*DF165)</f>
        <v>0</v>
      </c>
      <c r="EC165" s="28">
        <f>('3.Diagnóstico_Oportunidades'!$N186*DH165)</f>
        <v>0</v>
      </c>
      <c r="ED165" s="28">
        <f>('3.Diagnóstico_Oportunidades'!$N186*DI165)</f>
        <v>0</v>
      </c>
      <c r="EE165" s="28">
        <f>('3.Diagnóstico_Oportunidades'!$N186*1)</f>
        <v>0</v>
      </c>
      <c r="EF165" s="28">
        <f>('3.Diagnóstico_Oportunidades'!$N186*2)</f>
        <v>0</v>
      </c>
      <c r="EG165" s="28">
        <f>('3.Diagnóstico_Oportunidades'!$N186*3)</f>
        <v>0</v>
      </c>
    </row>
    <row r="166" spans="1:137">
      <c r="A166" s="8" t="s">
        <v>65</v>
      </c>
      <c r="B166" s="98">
        <v>1</v>
      </c>
      <c r="C166" s="99">
        <v>3</v>
      </c>
      <c r="D166" s="98">
        <v>1</v>
      </c>
      <c r="E166" s="98">
        <v>1</v>
      </c>
      <c r="F166" s="98">
        <v>1</v>
      </c>
      <c r="G166" s="8" t="s">
        <v>65</v>
      </c>
      <c r="H166" s="27">
        <v>1</v>
      </c>
      <c r="I166" s="27">
        <v>1</v>
      </c>
      <c r="J166" s="27">
        <v>2</v>
      </c>
      <c r="K166" s="27">
        <v>2</v>
      </c>
      <c r="L166">
        <v>1</v>
      </c>
      <c r="M166" s="8" t="s">
        <v>65</v>
      </c>
      <c r="N166" s="27">
        <f t="shared" si="34"/>
        <v>1</v>
      </c>
      <c r="O166" s="27" t="s">
        <v>1065</v>
      </c>
      <c r="P166" s="140">
        <v>2</v>
      </c>
      <c r="Q166" s="27" t="s">
        <v>1065</v>
      </c>
      <c r="R166" s="8" t="s">
        <v>65</v>
      </c>
      <c r="S166">
        <v>1</v>
      </c>
      <c r="T166">
        <v>1</v>
      </c>
      <c r="U166">
        <v>1</v>
      </c>
      <c r="V166">
        <v>1</v>
      </c>
      <c r="W166">
        <v>1</v>
      </c>
      <c r="X166">
        <v>1</v>
      </c>
      <c r="Y166">
        <v>1</v>
      </c>
      <c r="Z166">
        <v>1</v>
      </c>
      <c r="AA166">
        <v>1</v>
      </c>
      <c r="AB166">
        <v>1</v>
      </c>
      <c r="AC166">
        <v>1</v>
      </c>
      <c r="AD166">
        <v>1</v>
      </c>
      <c r="AE166" s="8" t="s">
        <v>65</v>
      </c>
      <c r="AF166">
        <v>1</v>
      </c>
      <c r="AG166" s="21">
        <v>1</v>
      </c>
      <c r="AH166">
        <v>2</v>
      </c>
      <c r="AI166">
        <v>1</v>
      </c>
      <c r="AJ166">
        <v>3</v>
      </c>
      <c r="AK166">
        <v>1</v>
      </c>
      <c r="AL166">
        <v>1</v>
      </c>
      <c r="AM166" s="27">
        <v>1</v>
      </c>
      <c r="AN166">
        <v>1</v>
      </c>
      <c r="AO166">
        <v>2</v>
      </c>
      <c r="AP166">
        <v>3</v>
      </c>
      <c r="AQ166">
        <v>3</v>
      </c>
      <c r="AR166">
        <v>3</v>
      </c>
      <c r="AS166" s="8" t="s">
        <v>65</v>
      </c>
      <c r="AT166" s="27" t="s">
        <v>1065</v>
      </c>
      <c r="AU166" s="27" t="s">
        <v>1065</v>
      </c>
      <c r="AV166" s="27" t="s">
        <v>1065</v>
      </c>
      <c r="AW166" s="27" t="s">
        <v>1065</v>
      </c>
      <c r="AX166" s="27" t="s">
        <v>1065</v>
      </c>
      <c r="AY166" s="27" t="s">
        <v>1065</v>
      </c>
      <c r="AZ166" s="27" t="s">
        <v>1065</v>
      </c>
      <c r="BA166" s="27" t="s">
        <v>1065</v>
      </c>
      <c r="BB166" s="27" t="s">
        <v>1065</v>
      </c>
      <c r="BC166" s="8" t="s">
        <v>65</v>
      </c>
      <c r="BD166" s="14">
        <v>7271</v>
      </c>
      <c r="BE166" s="14">
        <f>((SUM('3.Diagnóstico_Oportunidades'!$M$9:$N$11))*10000)/BD166</f>
        <v>0</v>
      </c>
      <c r="BF166" s="14"/>
      <c r="BQ166" s="28">
        <v>802973.54</v>
      </c>
      <c r="BR166" s="8">
        <f>(SUM('3.Diagnóstico_Oportunidades'!$M$21:$N$22)*10000)/BQ166</f>
        <v>0</v>
      </c>
      <c r="BS166" s="28">
        <f t="shared" si="35"/>
        <v>1</v>
      </c>
      <c r="BT166" s="27">
        <f t="shared" si="36"/>
        <v>0</v>
      </c>
      <c r="BU166" s="28">
        <f>IF('3.Diagnóstico_Oportunidades'!BR166=0, 0,SUM(BS166:BT166))</f>
        <v>0</v>
      </c>
      <c r="BW166" s="124" t="s">
        <v>265</v>
      </c>
      <c r="BX166" s="28">
        <v>5</v>
      </c>
      <c r="BY166" s="28">
        <v>5</v>
      </c>
      <c r="BZ166" s="28">
        <v>5</v>
      </c>
      <c r="CA166" s="149">
        <f>'3.Diagnóstico_Oportunidades'!N187*Criterios!BX166</f>
        <v>0</v>
      </c>
      <c r="CB166" s="149">
        <f>'3.Diagnóstico_Oportunidades'!N187*Criterios!BY166</f>
        <v>0</v>
      </c>
      <c r="CC166" s="149">
        <f>'3.Diagnóstico_Oportunidades'!N187*Criterios!BZ166</f>
        <v>0</v>
      </c>
      <c r="CF166" s="8" t="s">
        <v>66</v>
      </c>
      <c r="CG166" s="120">
        <f>('3.Diagnóstico_Oportunidades'!$M$22)/(BD167/100)</f>
        <v>0</v>
      </c>
      <c r="CH166" s="28">
        <f t="shared" si="28"/>
        <v>1</v>
      </c>
      <c r="CI166" s="27">
        <f t="shared" si="29"/>
        <v>0</v>
      </c>
      <c r="CJ166" s="28">
        <f t="shared" si="30"/>
        <v>0</v>
      </c>
      <c r="CK166" s="28">
        <f>('3.Diagnóstico_Oportunidades'!$M$22*10000/BQ167)</f>
        <v>0</v>
      </c>
      <c r="CL166" s="28">
        <f t="shared" si="31"/>
        <v>1</v>
      </c>
      <c r="CM166" s="27">
        <f t="shared" si="32"/>
        <v>0</v>
      </c>
      <c r="CN166" s="28">
        <f t="shared" si="33"/>
        <v>0</v>
      </c>
      <c r="CO166" s="28">
        <v>18</v>
      </c>
      <c r="CP166" s="28">
        <v>12</v>
      </c>
      <c r="CQ166" s="28">
        <v>18</v>
      </c>
      <c r="CR166" s="27">
        <f>'3.Diagnóstico_Oportunidades'!N187*Criterios!CO166</f>
        <v>0</v>
      </c>
      <c r="CS166" s="27">
        <f>'3.Diagnóstico_Oportunidades'!N187*Criterios!CP166</f>
        <v>0</v>
      </c>
      <c r="CT166" s="27">
        <f>'3.Diagnóstico_Oportunidades'!N187*Criterios!CQ166</f>
        <v>0</v>
      </c>
      <c r="CW166" s="22">
        <v>1</v>
      </c>
      <c r="CX166" s="22">
        <v>2</v>
      </c>
      <c r="CY166" s="27">
        <v>3</v>
      </c>
      <c r="CZ166" s="22">
        <v>1</v>
      </c>
      <c r="DA166" s="27">
        <v>3</v>
      </c>
      <c r="DB166" s="22">
        <v>1</v>
      </c>
      <c r="DC166" s="27">
        <v>3</v>
      </c>
      <c r="DD166" s="22">
        <v>1</v>
      </c>
      <c r="DE166" s="22">
        <v>2</v>
      </c>
      <c r="DF166" s="22">
        <v>1</v>
      </c>
      <c r="DG166" s="27">
        <v>1</v>
      </c>
      <c r="DH166" s="22">
        <v>1</v>
      </c>
      <c r="DI166" s="22">
        <v>2</v>
      </c>
      <c r="DJ166" s="28">
        <f>('3.Diagnóstico_Oportunidades'!$N187*CW166)</f>
        <v>0</v>
      </c>
      <c r="DK166" s="28">
        <f>('3.Diagnóstico_Oportunidades'!$N187*CX166)</f>
        <v>0</v>
      </c>
      <c r="DL166" s="28">
        <f>('3.Diagnóstico_Oportunidades'!$N187*CY166)</f>
        <v>0</v>
      </c>
      <c r="DM166" s="28">
        <f>('3.Diagnóstico_Oportunidades'!$N187*DA166)</f>
        <v>0</v>
      </c>
      <c r="DN166" s="28">
        <f>('3.Diagnóstico_Oportunidades'!$N187*DC166)</f>
        <v>0</v>
      </c>
      <c r="DO166" s="28">
        <f>('3.Diagnóstico_Oportunidades'!$N187*DE166)</f>
        <v>0</v>
      </c>
      <c r="DP166" s="28">
        <f>('3.Diagnóstico_Oportunidades'!$N187*DF166)</f>
        <v>0</v>
      </c>
      <c r="DQ166" s="28">
        <f>('3.Diagnóstico_Oportunidades'!$N187*DG166)</f>
        <v>0</v>
      </c>
      <c r="DR166" s="28">
        <f>('3.Diagnóstico_Oportunidades'!$N187*DI166)</f>
        <v>0</v>
      </c>
      <c r="DS166" s="28">
        <f>('3.Diagnóstico_Oportunidades'!$N187*1)</f>
        <v>0</v>
      </c>
      <c r="DT166" s="28">
        <f>('3.Diagnóstico_Oportunidades'!$N187*2)</f>
        <v>0</v>
      </c>
      <c r="DU166" s="28">
        <f>('3.Diagnóstico_Oportunidades'!$N187*3)</f>
        <v>0</v>
      </c>
      <c r="DV166" s="28">
        <f>('3.Diagnóstico_Oportunidades'!$N187*DW166)</f>
        <v>0</v>
      </c>
      <c r="DW166" s="28">
        <f>('3.Diagnóstico_Oportunidades'!$N187*DX166)</f>
        <v>0</v>
      </c>
      <c r="DX166" s="28">
        <f>('3.Diagnóstico_Oportunidades'!$N187*DZ166)</f>
        <v>0</v>
      </c>
      <c r="DY166" s="28">
        <f>('3.Diagnóstico_Oportunidades'!$N187*DB166)</f>
        <v>0</v>
      </c>
      <c r="DZ166" s="28">
        <f>('3.Diagnóstico_Oportunidades'!$N187*DD166)</f>
        <v>0</v>
      </c>
      <c r="EA166" s="28">
        <f>('3.Diagnóstico_Oportunidades'!$N187*DE166)</f>
        <v>0</v>
      </c>
      <c r="EB166" s="28">
        <f>('3.Diagnóstico_Oportunidades'!$N187*DF166)</f>
        <v>0</v>
      </c>
      <c r="EC166" s="28">
        <f>('3.Diagnóstico_Oportunidades'!$N187*DH166)</f>
        <v>0</v>
      </c>
      <c r="ED166" s="28">
        <f>('3.Diagnóstico_Oportunidades'!$N187*DI166)</f>
        <v>0</v>
      </c>
      <c r="EE166" s="28">
        <f>('3.Diagnóstico_Oportunidades'!$N187*1)</f>
        <v>0</v>
      </c>
      <c r="EF166" s="28">
        <f>('3.Diagnóstico_Oportunidades'!$N187*2)</f>
        <v>0</v>
      </c>
      <c r="EG166" s="28">
        <f>('3.Diagnóstico_Oportunidades'!$N187*3)</f>
        <v>0</v>
      </c>
    </row>
    <row r="167" spans="1:137">
      <c r="A167" s="8" t="s">
        <v>66</v>
      </c>
      <c r="B167" s="98">
        <v>1</v>
      </c>
      <c r="C167" s="99">
        <v>3</v>
      </c>
      <c r="D167" s="98">
        <v>1</v>
      </c>
      <c r="E167" s="98">
        <v>2</v>
      </c>
      <c r="F167" s="98">
        <v>1</v>
      </c>
      <c r="G167" s="8" t="s">
        <v>66</v>
      </c>
      <c r="H167" s="27">
        <v>1</v>
      </c>
      <c r="I167" s="27">
        <v>2</v>
      </c>
      <c r="J167" s="27">
        <v>3</v>
      </c>
      <c r="K167" s="27">
        <v>2</v>
      </c>
      <c r="L167">
        <v>1</v>
      </c>
      <c r="M167" s="8" t="s">
        <v>66</v>
      </c>
      <c r="N167" s="27">
        <f t="shared" si="34"/>
        <v>1</v>
      </c>
      <c r="O167" s="27" t="s">
        <v>1065</v>
      </c>
      <c r="P167" s="140">
        <v>2</v>
      </c>
      <c r="Q167" s="27" t="s">
        <v>1065</v>
      </c>
      <c r="R167" s="8" t="s">
        <v>66</v>
      </c>
      <c r="S167">
        <v>1</v>
      </c>
      <c r="T167">
        <v>1</v>
      </c>
      <c r="U167">
        <v>1</v>
      </c>
      <c r="V167">
        <v>1</v>
      </c>
      <c r="W167">
        <v>1</v>
      </c>
      <c r="X167">
        <v>1</v>
      </c>
      <c r="Y167">
        <v>1</v>
      </c>
      <c r="Z167">
        <v>1</v>
      </c>
      <c r="AA167">
        <v>1</v>
      </c>
      <c r="AB167">
        <v>1</v>
      </c>
      <c r="AC167">
        <v>1</v>
      </c>
      <c r="AD167">
        <v>1</v>
      </c>
      <c r="AE167" s="8" t="s">
        <v>66</v>
      </c>
      <c r="AF167">
        <v>1</v>
      </c>
      <c r="AG167" s="21">
        <v>2</v>
      </c>
      <c r="AH167">
        <v>1</v>
      </c>
      <c r="AI167">
        <v>2</v>
      </c>
      <c r="AJ167">
        <v>3</v>
      </c>
      <c r="AK167">
        <v>3</v>
      </c>
      <c r="AL167">
        <v>3</v>
      </c>
      <c r="AM167" s="27">
        <v>1</v>
      </c>
      <c r="AN167">
        <v>1</v>
      </c>
      <c r="AO167" s="27" t="s">
        <v>1065</v>
      </c>
      <c r="AP167">
        <v>3</v>
      </c>
      <c r="AQ167">
        <v>2</v>
      </c>
      <c r="AR167">
        <v>1</v>
      </c>
      <c r="AS167" s="8" t="s">
        <v>66</v>
      </c>
      <c r="AT167" s="27" t="s">
        <v>1065</v>
      </c>
      <c r="AU167" s="27" t="s">
        <v>1065</v>
      </c>
      <c r="AV167" s="27" t="s">
        <v>1065</v>
      </c>
      <c r="AW167" s="27" t="s">
        <v>1065</v>
      </c>
      <c r="AX167" s="27" t="s">
        <v>1065</v>
      </c>
      <c r="AY167" s="27" t="s">
        <v>1065</v>
      </c>
      <c r="AZ167" s="27" t="s">
        <v>1065</v>
      </c>
      <c r="BA167" s="27" t="s">
        <v>1065</v>
      </c>
      <c r="BB167" s="27" t="s">
        <v>1065</v>
      </c>
      <c r="BC167" s="8" t="s">
        <v>66</v>
      </c>
      <c r="BD167" s="14">
        <v>3489</v>
      </c>
      <c r="BE167" s="14">
        <f>((SUM('3.Diagnóstico_Oportunidades'!$M$9:$N$11))*10000)/BD167</f>
        <v>0</v>
      </c>
      <c r="BF167" s="14"/>
      <c r="BQ167" s="28">
        <v>1471761.25</v>
      </c>
      <c r="BR167" s="8">
        <f>(SUM('3.Diagnóstico_Oportunidades'!$M$21:$N$22)*10000)/BQ167</f>
        <v>0</v>
      </c>
      <c r="BS167" s="28">
        <f t="shared" si="35"/>
        <v>1</v>
      </c>
      <c r="BT167" s="27">
        <f t="shared" si="36"/>
        <v>0</v>
      </c>
      <c r="BU167" s="28">
        <f>IF('3.Diagnóstico_Oportunidades'!BR167=0, 0,SUM(BS167:BT167))</f>
        <v>0</v>
      </c>
      <c r="BW167" s="124" t="s">
        <v>1179</v>
      </c>
      <c r="BX167" s="28">
        <v>5</v>
      </c>
      <c r="BY167" s="28">
        <v>5</v>
      </c>
      <c r="BZ167" s="28">
        <v>5</v>
      </c>
      <c r="CA167" s="149">
        <f>'3.Diagnóstico_Oportunidades'!N188*Criterios!BX167</f>
        <v>0</v>
      </c>
      <c r="CB167" s="149">
        <f>'3.Diagnóstico_Oportunidades'!N188*Criterios!BY167</f>
        <v>0</v>
      </c>
      <c r="CC167" s="149">
        <f>'3.Diagnóstico_Oportunidades'!N188*Criterios!BZ167</f>
        <v>0</v>
      </c>
      <c r="CF167" s="8" t="s">
        <v>67</v>
      </c>
      <c r="CG167" s="120">
        <f>('3.Diagnóstico_Oportunidades'!$M$22)/(BD168/100)</f>
        <v>0</v>
      </c>
      <c r="CH167" s="28">
        <f t="shared" si="28"/>
        <v>1</v>
      </c>
      <c r="CI167" s="27">
        <f t="shared" si="29"/>
        <v>0</v>
      </c>
      <c r="CJ167" s="28">
        <f t="shared" si="30"/>
        <v>0</v>
      </c>
      <c r="CK167" s="28">
        <f>('3.Diagnóstico_Oportunidades'!$M$22*10000/BQ168)</f>
        <v>0</v>
      </c>
      <c r="CL167" s="28">
        <f t="shared" si="31"/>
        <v>1</v>
      </c>
      <c r="CM167" s="27">
        <f t="shared" si="32"/>
        <v>0</v>
      </c>
      <c r="CN167" s="28">
        <f t="shared" si="33"/>
        <v>0</v>
      </c>
      <c r="CO167" s="28">
        <v>12</v>
      </c>
      <c r="CP167" s="28">
        <v>12</v>
      </c>
      <c r="CQ167" s="28">
        <v>12</v>
      </c>
      <c r="CR167" s="27">
        <f>'3.Diagnóstico_Oportunidades'!N188*Criterios!CO167</f>
        <v>0</v>
      </c>
      <c r="CS167" s="27">
        <f>'3.Diagnóstico_Oportunidades'!N188*Criterios!CP167</f>
        <v>0</v>
      </c>
      <c r="CT167" s="27">
        <f>'3.Diagnóstico_Oportunidades'!N188*Criterios!CQ167</f>
        <v>0</v>
      </c>
      <c r="CW167" s="22">
        <v>1</v>
      </c>
      <c r="CX167" s="25">
        <v>3</v>
      </c>
      <c r="CY167" s="27">
        <v>1</v>
      </c>
      <c r="CZ167" s="22">
        <v>1</v>
      </c>
      <c r="DA167" s="27">
        <v>1</v>
      </c>
      <c r="DB167" s="22">
        <v>1</v>
      </c>
      <c r="DC167" s="27">
        <v>1</v>
      </c>
      <c r="DD167" s="22">
        <v>1</v>
      </c>
      <c r="DE167" s="22">
        <v>1</v>
      </c>
      <c r="DF167" s="25">
        <v>2</v>
      </c>
      <c r="DG167" s="27">
        <v>1</v>
      </c>
      <c r="DH167" s="22">
        <v>1</v>
      </c>
      <c r="DI167" s="22">
        <v>1</v>
      </c>
      <c r="DJ167" s="28">
        <f>('3.Diagnóstico_Oportunidades'!$N188*CW167)</f>
        <v>0</v>
      </c>
      <c r="DK167" s="28">
        <f>('3.Diagnóstico_Oportunidades'!$N188*CX167)</f>
        <v>0</v>
      </c>
      <c r="DL167" s="28">
        <f>('3.Diagnóstico_Oportunidades'!$N188*CY167)</f>
        <v>0</v>
      </c>
      <c r="DM167" s="28">
        <f>('3.Diagnóstico_Oportunidades'!$N188*DA167)</f>
        <v>0</v>
      </c>
      <c r="DN167" s="28">
        <f>('3.Diagnóstico_Oportunidades'!$N188*DC167)</f>
        <v>0</v>
      </c>
      <c r="DO167" s="28">
        <f>('3.Diagnóstico_Oportunidades'!$N188*DE167)</f>
        <v>0</v>
      </c>
      <c r="DP167" s="28">
        <f>('3.Diagnóstico_Oportunidades'!$N188*DF167)</f>
        <v>0</v>
      </c>
      <c r="DQ167" s="28">
        <f>('3.Diagnóstico_Oportunidades'!$N188*DG167)</f>
        <v>0</v>
      </c>
      <c r="DR167" s="28">
        <f>('3.Diagnóstico_Oportunidades'!$N188*DI167)</f>
        <v>0</v>
      </c>
      <c r="DS167" s="28">
        <f>('3.Diagnóstico_Oportunidades'!$N188*1)</f>
        <v>0</v>
      </c>
      <c r="DT167" s="28">
        <f>('3.Diagnóstico_Oportunidades'!$N188*2)</f>
        <v>0</v>
      </c>
      <c r="DU167" s="28">
        <f>('3.Diagnóstico_Oportunidades'!$N188*3)</f>
        <v>0</v>
      </c>
      <c r="DV167" s="28">
        <f>('3.Diagnóstico_Oportunidades'!$N188*DW167)</f>
        <v>0</v>
      </c>
      <c r="DW167" s="28">
        <f>('3.Diagnóstico_Oportunidades'!$N188*DX167)</f>
        <v>0</v>
      </c>
      <c r="DX167" s="28">
        <f>('3.Diagnóstico_Oportunidades'!$N188*DZ167)</f>
        <v>0</v>
      </c>
      <c r="DY167" s="28">
        <f>('3.Diagnóstico_Oportunidades'!$N188*DB167)</f>
        <v>0</v>
      </c>
      <c r="DZ167" s="28">
        <f>('3.Diagnóstico_Oportunidades'!$N188*DD167)</f>
        <v>0</v>
      </c>
      <c r="EA167" s="28">
        <f>('3.Diagnóstico_Oportunidades'!$N188*DE167)</f>
        <v>0</v>
      </c>
      <c r="EB167" s="28">
        <f>('3.Diagnóstico_Oportunidades'!$N188*DF167)</f>
        <v>0</v>
      </c>
      <c r="EC167" s="28">
        <f>('3.Diagnóstico_Oportunidades'!$N188*DH167)</f>
        <v>0</v>
      </c>
      <c r="ED167" s="28">
        <f>('3.Diagnóstico_Oportunidades'!$N188*DI167)</f>
        <v>0</v>
      </c>
      <c r="EE167" s="28">
        <f>('3.Diagnóstico_Oportunidades'!$N188*1)</f>
        <v>0</v>
      </c>
      <c r="EF167" s="28">
        <f>('3.Diagnóstico_Oportunidades'!$N188*2)</f>
        <v>0</v>
      </c>
      <c r="EG167" s="28">
        <f>('3.Diagnóstico_Oportunidades'!$N188*3)</f>
        <v>0</v>
      </c>
    </row>
    <row r="168" spans="1:137">
      <c r="A168" s="8" t="s">
        <v>67</v>
      </c>
      <c r="B168" s="98">
        <v>2</v>
      </c>
      <c r="C168" s="99">
        <v>3</v>
      </c>
      <c r="D168" s="98">
        <v>2</v>
      </c>
      <c r="E168" s="98">
        <v>3</v>
      </c>
      <c r="F168" s="98">
        <v>2</v>
      </c>
      <c r="G168" s="8" t="s">
        <v>67</v>
      </c>
      <c r="H168" s="27">
        <v>1</v>
      </c>
      <c r="I168" s="27">
        <v>3</v>
      </c>
      <c r="J168" s="27">
        <v>3</v>
      </c>
      <c r="K168" s="27">
        <v>2</v>
      </c>
      <c r="L168">
        <v>2</v>
      </c>
      <c r="M168" s="8" t="s">
        <v>67</v>
      </c>
      <c r="N168" s="27">
        <f t="shared" si="34"/>
        <v>2</v>
      </c>
      <c r="O168" s="27" t="s">
        <v>1065</v>
      </c>
      <c r="P168" s="140">
        <v>2</v>
      </c>
      <c r="Q168" s="27" t="s">
        <v>1065</v>
      </c>
      <c r="R168" s="8" t="s">
        <v>67</v>
      </c>
      <c r="S168">
        <v>2</v>
      </c>
      <c r="T168">
        <v>1</v>
      </c>
      <c r="U168">
        <v>2</v>
      </c>
      <c r="V168">
        <v>1</v>
      </c>
      <c r="W168">
        <v>2</v>
      </c>
      <c r="X168">
        <v>2</v>
      </c>
      <c r="Y168">
        <v>2</v>
      </c>
      <c r="Z168">
        <v>2</v>
      </c>
      <c r="AA168">
        <v>2</v>
      </c>
      <c r="AB168">
        <v>2</v>
      </c>
      <c r="AC168">
        <v>1</v>
      </c>
      <c r="AD168">
        <v>2</v>
      </c>
      <c r="AE168" s="8" t="s">
        <v>67</v>
      </c>
      <c r="AF168">
        <v>1</v>
      </c>
      <c r="AG168" s="21">
        <v>2</v>
      </c>
      <c r="AH168">
        <v>1</v>
      </c>
      <c r="AI168">
        <v>2</v>
      </c>
      <c r="AJ168">
        <v>3</v>
      </c>
      <c r="AK168">
        <v>3</v>
      </c>
      <c r="AL168">
        <v>3</v>
      </c>
      <c r="AM168" s="27">
        <v>2</v>
      </c>
      <c r="AN168">
        <v>3</v>
      </c>
      <c r="AO168">
        <v>2</v>
      </c>
      <c r="AP168">
        <v>3</v>
      </c>
      <c r="AQ168">
        <v>2</v>
      </c>
      <c r="AR168">
        <v>1</v>
      </c>
      <c r="AS168" s="8" t="s">
        <v>67</v>
      </c>
      <c r="AT168" s="27" t="s">
        <v>1065</v>
      </c>
      <c r="AU168" s="27" t="s">
        <v>1065</v>
      </c>
      <c r="AV168" s="27" t="s">
        <v>1065</v>
      </c>
      <c r="AW168" s="27" t="s">
        <v>1065</v>
      </c>
      <c r="AX168" s="27" t="s">
        <v>1065</v>
      </c>
      <c r="AY168" s="27" t="s">
        <v>1065</v>
      </c>
      <c r="AZ168" s="27" t="s">
        <v>1065</v>
      </c>
      <c r="BA168" s="27" t="s">
        <v>1065</v>
      </c>
      <c r="BB168" s="27" t="s">
        <v>1065</v>
      </c>
      <c r="BC168" s="8" t="s">
        <v>67</v>
      </c>
      <c r="BD168" s="14">
        <v>1297</v>
      </c>
      <c r="BE168" s="14">
        <f>((SUM('3.Diagnóstico_Oportunidades'!$M$9:$N$11))*10000)/BD168</f>
        <v>0</v>
      </c>
      <c r="BF168" s="14"/>
      <c r="BQ168" s="28">
        <v>1035022.66</v>
      </c>
      <c r="BR168" s="8">
        <f>(SUM('3.Diagnóstico_Oportunidades'!$M$21:$N$22)*10000)/BQ168</f>
        <v>0</v>
      </c>
      <c r="BS168" s="28">
        <f t="shared" si="35"/>
        <v>1</v>
      </c>
      <c r="BT168" s="27">
        <f t="shared" si="36"/>
        <v>0</v>
      </c>
      <c r="BU168" s="28">
        <f>IF('3.Diagnóstico_Oportunidades'!BR168=0, 0,SUM(BS168:BT168))</f>
        <v>0</v>
      </c>
      <c r="BW168" s="124" t="s">
        <v>1180</v>
      </c>
      <c r="BX168" s="28">
        <v>6</v>
      </c>
      <c r="BY168" s="28">
        <v>6</v>
      </c>
      <c r="BZ168" s="28">
        <v>6</v>
      </c>
      <c r="CA168" s="149">
        <f>'3.Diagnóstico_Oportunidades'!N189*Criterios!BX168</f>
        <v>0</v>
      </c>
      <c r="CB168" s="149">
        <f>'3.Diagnóstico_Oportunidades'!N189*Criterios!BY168</f>
        <v>0</v>
      </c>
      <c r="CC168" s="149">
        <f>'3.Diagnóstico_Oportunidades'!N189*Criterios!BZ168</f>
        <v>0</v>
      </c>
      <c r="CF168" s="8" t="s">
        <v>215</v>
      </c>
      <c r="CG168" s="120">
        <f>('3.Diagnóstico_Oportunidades'!$M$22)/(BD169/100)</f>
        <v>0</v>
      </c>
      <c r="CH168" s="28">
        <f t="shared" si="28"/>
        <v>1</v>
      </c>
      <c r="CI168" s="27">
        <f t="shared" si="29"/>
        <v>0</v>
      </c>
      <c r="CJ168" s="28">
        <f t="shared" si="30"/>
        <v>0</v>
      </c>
      <c r="CK168" s="28">
        <f>('3.Diagnóstico_Oportunidades'!$M$22*10000/BQ169)</f>
        <v>0</v>
      </c>
      <c r="CL168" s="28">
        <f t="shared" si="31"/>
        <v>1</v>
      </c>
      <c r="CM168" s="27">
        <f t="shared" si="32"/>
        <v>0</v>
      </c>
      <c r="CN168" s="28">
        <f t="shared" si="33"/>
        <v>0</v>
      </c>
      <c r="CO168" s="28">
        <v>18</v>
      </c>
      <c r="CP168" s="28">
        <v>16</v>
      </c>
      <c r="CQ168" s="28">
        <v>18</v>
      </c>
      <c r="CR168" s="27">
        <f>'3.Diagnóstico_Oportunidades'!N189*Criterios!CO168</f>
        <v>0</v>
      </c>
      <c r="CS168" s="27">
        <f>'3.Diagnóstico_Oportunidades'!N189*Criterios!CP168</f>
        <v>0</v>
      </c>
      <c r="CT168" s="27">
        <f>'3.Diagnóstico_Oportunidades'!N189*Criterios!CQ168</f>
        <v>0</v>
      </c>
      <c r="CW168" s="22">
        <v>1</v>
      </c>
      <c r="CX168" s="25">
        <v>3</v>
      </c>
      <c r="CY168" s="27">
        <v>2</v>
      </c>
      <c r="CZ168" s="22">
        <v>1</v>
      </c>
      <c r="DA168" s="27">
        <v>2</v>
      </c>
      <c r="DB168" s="22">
        <v>1</v>
      </c>
      <c r="DC168" s="27">
        <v>2</v>
      </c>
      <c r="DD168" s="22">
        <v>2</v>
      </c>
      <c r="DE168" s="22">
        <v>2</v>
      </c>
      <c r="DF168" s="25">
        <v>3</v>
      </c>
      <c r="DG168" s="27">
        <v>1</v>
      </c>
      <c r="DH168" s="22">
        <v>1</v>
      </c>
      <c r="DI168" s="22">
        <v>2</v>
      </c>
      <c r="DJ168" s="28">
        <f>('3.Diagnóstico_Oportunidades'!$N189*CW168)</f>
        <v>0</v>
      </c>
      <c r="DK168" s="28">
        <f>('3.Diagnóstico_Oportunidades'!$N189*CX168)</f>
        <v>0</v>
      </c>
      <c r="DL168" s="28">
        <f>('3.Diagnóstico_Oportunidades'!$N189*CY168)</f>
        <v>0</v>
      </c>
      <c r="DM168" s="28">
        <f>('3.Diagnóstico_Oportunidades'!$N189*DA168)</f>
        <v>0</v>
      </c>
      <c r="DN168" s="28">
        <f>('3.Diagnóstico_Oportunidades'!$N189*DC168)</f>
        <v>0</v>
      </c>
      <c r="DO168" s="28">
        <f>('3.Diagnóstico_Oportunidades'!$N189*DE168)</f>
        <v>0</v>
      </c>
      <c r="DP168" s="28">
        <f>('3.Diagnóstico_Oportunidades'!$N189*DF168)</f>
        <v>0</v>
      </c>
      <c r="DQ168" s="28">
        <f>('3.Diagnóstico_Oportunidades'!$N189*DG168)</f>
        <v>0</v>
      </c>
      <c r="DR168" s="28">
        <f>('3.Diagnóstico_Oportunidades'!$N189*DI168)</f>
        <v>0</v>
      </c>
      <c r="DS168" s="28">
        <f>('3.Diagnóstico_Oportunidades'!$N189*1)</f>
        <v>0</v>
      </c>
      <c r="DT168" s="28">
        <f>('3.Diagnóstico_Oportunidades'!$N189*2)</f>
        <v>0</v>
      </c>
      <c r="DU168" s="28">
        <f>('3.Diagnóstico_Oportunidades'!$N189*3)</f>
        <v>0</v>
      </c>
      <c r="DV168" s="28">
        <f>('3.Diagnóstico_Oportunidades'!$N189*DW168)</f>
        <v>0</v>
      </c>
      <c r="DW168" s="28">
        <f>('3.Diagnóstico_Oportunidades'!$N189*DX168)</f>
        <v>0</v>
      </c>
      <c r="DX168" s="28">
        <f>('3.Diagnóstico_Oportunidades'!$N189*DZ168)</f>
        <v>0</v>
      </c>
      <c r="DY168" s="28">
        <f>('3.Diagnóstico_Oportunidades'!$N189*DB168)</f>
        <v>0</v>
      </c>
      <c r="DZ168" s="28">
        <f>('3.Diagnóstico_Oportunidades'!$N189*DD168)</f>
        <v>0</v>
      </c>
      <c r="EA168" s="28">
        <f>('3.Diagnóstico_Oportunidades'!$N189*DE168)</f>
        <v>0</v>
      </c>
      <c r="EB168" s="28">
        <f>('3.Diagnóstico_Oportunidades'!$N189*DF168)</f>
        <v>0</v>
      </c>
      <c r="EC168" s="28">
        <f>('3.Diagnóstico_Oportunidades'!$N189*DH168)</f>
        <v>0</v>
      </c>
      <c r="ED168" s="28">
        <f>('3.Diagnóstico_Oportunidades'!$N189*DI168)</f>
        <v>0</v>
      </c>
      <c r="EE168" s="28">
        <f>('3.Diagnóstico_Oportunidades'!$N189*1)</f>
        <v>0</v>
      </c>
      <c r="EF168" s="28">
        <f>('3.Diagnóstico_Oportunidades'!$N189*2)</f>
        <v>0</v>
      </c>
      <c r="EG168" s="28">
        <f>('3.Diagnóstico_Oportunidades'!$N189*3)</f>
        <v>0</v>
      </c>
    </row>
    <row r="169" spans="1:137">
      <c r="A169" s="8" t="s">
        <v>215</v>
      </c>
      <c r="B169" s="98">
        <v>1</v>
      </c>
      <c r="C169" s="99">
        <v>2</v>
      </c>
      <c r="D169" s="98">
        <v>1</v>
      </c>
      <c r="E169" s="98">
        <v>2</v>
      </c>
      <c r="F169" s="98">
        <v>1</v>
      </c>
      <c r="G169" s="8" t="s">
        <v>215</v>
      </c>
      <c r="H169" s="27">
        <v>1</v>
      </c>
      <c r="I169" s="27">
        <v>1</v>
      </c>
      <c r="J169" s="27">
        <v>3</v>
      </c>
      <c r="K169" s="27">
        <v>1</v>
      </c>
      <c r="L169">
        <v>2</v>
      </c>
      <c r="M169" s="8" t="s">
        <v>215</v>
      </c>
      <c r="N169" s="27">
        <f t="shared" si="34"/>
        <v>2</v>
      </c>
      <c r="O169" s="27" t="s">
        <v>1065</v>
      </c>
      <c r="P169" s="140">
        <v>1</v>
      </c>
      <c r="Q169" s="27" t="s">
        <v>1065</v>
      </c>
      <c r="R169" s="8" t="s">
        <v>215</v>
      </c>
      <c r="S169">
        <v>2</v>
      </c>
      <c r="T169">
        <v>1</v>
      </c>
      <c r="U169">
        <v>1</v>
      </c>
      <c r="V169">
        <v>1</v>
      </c>
      <c r="W169">
        <v>2</v>
      </c>
      <c r="X169">
        <v>1</v>
      </c>
      <c r="Y169">
        <v>2</v>
      </c>
      <c r="Z169">
        <v>2</v>
      </c>
      <c r="AA169">
        <v>1</v>
      </c>
      <c r="AB169">
        <v>1</v>
      </c>
      <c r="AC169">
        <v>1</v>
      </c>
      <c r="AD169">
        <v>2</v>
      </c>
      <c r="AE169" s="8" t="s">
        <v>215</v>
      </c>
      <c r="AF169">
        <v>2</v>
      </c>
      <c r="AG169" s="21">
        <v>1</v>
      </c>
      <c r="AH169">
        <v>1</v>
      </c>
      <c r="AI169">
        <v>1</v>
      </c>
      <c r="AJ169">
        <v>2</v>
      </c>
      <c r="AK169">
        <v>1</v>
      </c>
      <c r="AL169">
        <v>1</v>
      </c>
      <c r="AM169" s="27">
        <v>1</v>
      </c>
      <c r="AN169">
        <v>1</v>
      </c>
      <c r="AO169" s="27" t="s">
        <v>1065</v>
      </c>
      <c r="AP169">
        <v>1</v>
      </c>
      <c r="AQ169">
        <v>1</v>
      </c>
      <c r="AR169">
        <v>1</v>
      </c>
      <c r="AS169" s="8" t="s">
        <v>215</v>
      </c>
      <c r="AT169" s="27" t="s">
        <v>1065</v>
      </c>
      <c r="AU169" s="27" t="s">
        <v>1065</v>
      </c>
      <c r="AV169" s="27" t="s">
        <v>1065</v>
      </c>
      <c r="AW169" s="27" t="s">
        <v>1065</v>
      </c>
      <c r="AX169" s="27" t="s">
        <v>1065</v>
      </c>
      <c r="AY169" s="27" t="s">
        <v>1065</v>
      </c>
      <c r="AZ169" s="27" t="s">
        <v>1065</v>
      </c>
      <c r="BA169" s="27" t="s">
        <v>1065</v>
      </c>
      <c r="BB169" s="27" t="s">
        <v>1065</v>
      </c>
      <c r="BC169" s="8" t="s">
        <v>215</v>
      </c>
      <c r="BD169" s="14">
        <v>219</v>
      </c>
      <c r="BE169" s="14">
        <f>((SUM('3.Diagnóstico_Oportunidades'!$M$9:$N$11))*10000)/BD169</f>
        <v>0</v>
      </c>
      <c r="BF169" s="14"/>
      <c r="BQ169" s="28">
        <v>261163.21</v>
      </c>
      <c r="BR169" s="8">
        <f>(SUM('3.Diagnóstico_Oportunidades'!$M$21:$N$22)*10000)/BQ169</f>
        <v>0</v>
      </c>
      <c r="BS169" s="28">
        <f t="shared" si="35"/>
        <v>1</v>
      </c>
      <c r="BT169" s="27">
        <f t="shared" si="36"/>
        <v>0</v>
      </c>
      <c r="BU169" s="28">
        <f>IF('3.Diagnóstico_Oportunidades'!BR169=0, 0,SUM(BS169:BT169))</f>
        <v>0</v>
      </c>
      <c r="BW169" s="124" t="s">
        <v>266</v>
      </c>
      <c r="BX169" s="28">
        <v>5</v>
      </c>
      <c r="BY169" s="28">
        <v>5</v>
      </c>
      <c r="BZ169" s="28">
        <v>5</v>
      </c>
      <c r="CA169" s="149">
        <f>'3.Diagnóstico_Oportunidades'!N190*Criterios!BX169</f>
        <v>0</v>
      </c>
      <c r="CB169" s="149">
        <f>'3.Diagnóstico_Oportunidades'!N190*Criterios!BY169</f>
        <v>0</v>
      </c>
      <c r="CC169" s="149">
        <f>'3.Diagnóstico_Oportunidades'!N190*Criterios!BZ169</f>
        <v>0</v>
      </c>
      <c r="CF169" s="8" t="s">
        <v>68</v>
      </c>
      <c r="CG169" s="120">
        <f>('3.Diagnóstico_Oportunidades'!$M$22)/(BD170/100)</f>
        <v>0</v>
      </c>
      <c r="CH169" s="28">
        <f t="shared" si="28"/>
        <v>1</v>
      </c>
      <c r="CI169" s="27">
        <f t="shared" si="29"/>
        <v>0</v>
      </c>
      <c r="CJ169" s="28">
        <f t="shared" si="30"/>
        <v>0</v>
      </c>
      <c r="CK169" s="28">
        <f>('3.Diagnóstico_Oportunidades'!$M$22*10000/BQ170)</f>
        <v>0</v>
      </c>
      <c r="CL169" s="28">
        <f t="shared" si="31"/>
        <v>1</v>
      </c>
      <c r="CM169" s="27">
        <f t="shared" si="32"/>
        <v>0</v>
      </c>
      <c r="CN169" s="28">
        <f t="shared" si="33"/>
        <v>0</v>
      </c>
      <c r="CO169" s="28">
        <v>18</v>
      </c>
      <c r="CP169" s="28">
        <v>18</v>
      </c>
      <c r="CQ169" s="28">
        <v>18</v>
      </c>
      <c r="CR169" s="27">
        <f>'3.Diagnóstico_Oportunidades'!N190*Criterios!CO169</f>
        <v>0</v>
      </c>
      <c r="CS169" s="27">
        <f>'3.Diagnóstico_Oportunidades'!N190*Criterios!CP169</f>
        <v>0</v>
      </c>
      <c r="CT169" s="27">
        <f>'3.Diagnóstico_Oportunidades'!N190*Criterios!CQ169</f>
        <v>0</v>
      </c>
      <c r="CW169" s="22">
        <v>1</v>
      </c>
      <c r="CX169" s="22">
        <v>2</v>
      </c>
      <c r="CY169" s="27">
        <v>3</v>
      </c>
      <c r="CZ169" s="22">
        <v>3</v>
      </c>
      <c r="DA169" s="27">
        <v>3</v>
      </c>
      <c r="DB169" s="22">
        <v>3</v>
      </c>
      <c r="DC169" s="27">
        <v>3</v>
      </c>
      <c r="DD169" s="22">
        <v>3</v>
      </c>
      <c r="DE169" s="22">
        <v>2</v>
      </c>
      <c r="DF169" s="22">
        <v>1</v>
      </c>
      <c r="DG169" s="27">
        <v>1</v>
      </c>
      <c r="DH169" s="22">
        <v>1</v>
      </c>
      <c r="DI169" s="22">
        <v>2</v>
      </c>
      <c r="DJ169" s="28">
        <f>('3.Diagnóstico_Oportunidades'!$N190*CW169)</f>
        <v>0</v>
      </c>
      <c r="DK169" s="28">
        <f>('3.Diagnóstico_Oportunidades'!$N190*CX169)</f>
        <v>0</v>
      </c>
      <c r="DL169" s="28">
        <f>('3.Diagnóstico_Oportunidades'!$N190*CY169)</f>
        <v>0</v>
      </c>
      <c r="DM169" s="28">
        <f>('3.Diagnóstico_Oportunidades'!$N190*DA169)</f>
        <v>0</v>
      </c>
      <c r="DN169" s="28">
        <f>('3.Diagnóstico_Oportunidades'!$N190*DC169)</f>
        <v>0</v>
      </c>
      <c r="DO169" s="28">
        <f>('3.Diagnóstico_Oportunidades'!$N190*DE169)</f>
        <v>0</v>
      </c>
      <c r="DP169" s="28">
        <f>('3.Diagnóstico_Oportunidades'!$N190*DF169)</f>
        <v>0</v>
      </c>
      <c r="DQ169" s="28">
        <f>('3.Diagnóstico_Oportunidades'!$N190*DG169)</f>
        <v>0</v>
      </c>
      <c r="DR169" s="28">
        <f>('3.Diagnóstico_Oportunidades'!$N190*DI169)</f>
        <v>0</v>
      </c>
      <c r="DS169" s="28">
        <f>('3.Diagnóstico_Oportunidades'!$N190*1)</f>
        <v>0</v>
      </c>
      <c r="DT169" s="28">
        <f>('3.Diagnóstico_Oportunidades'!$N190*2)</f>
        <v>0</v>
      </c>
      <c r="DU169" s="28">
        <f>('3.Diagnóstico_Oportunidades'!$N190*3)</f>
        <v>0</v>
      </c>
      <c r="DV169" s="28">
        <f>('3.Diagnóstico_Oportunidades'!$N190*DW169)</f>
        <v>0</v>
      </c>
      <c r="DW169" s="28">
        <f>('3.Diagnóstico_Oportunidades'!$N190*DX169)</f>
        <v>0</v>
      </c>
      <c r="DX169" s="28">
        <f>('3.Diagnóstico_Oportunidades'!$N190*DZ169)</f>
        <v>0</v>
      </c>
      <c r="DY169" s="28">
        <f>('3.Diagnóstico_Oportunidades'!$N190*DB169)</f>
        <v>0</v>
      </c>
      <c r="DZ169" s="28">
        <f>('3.Diagnóstico_Oportunidades'!$N190*DD169)</f>
        <v>0</v>
      </c>
      <c r="EA169" s="28">
        <f>('3.Diagnóstico_Oportunidades'!$N190*DE169)</f>
        <v>0</v>
      </c>
      <c r="EB169" s="28">
        <f>('3.Diagnóstico_Oportunidades'!$N190*DF169)</f>
        <v>0</v>
      </c>
      <c r="EC169" s="28">
        <f>('3.Diagnóstico_Oportunidades'!$N190*DH169)</f>
        <v>0</v>
      </c>
      <c r="ED169" s="28">
        <f>('3.Diagnóstico_Oportunidades'!$N190*DI169)</f>
        <v>0</v>
      </c>
      <c r="EE169" s="28">
        <f>('3.Diagnóstico_Oportunidades'!$N190*1)</f>
        <v>0</v>
      </c>
      <c r="EF169" s="28">
        <f>('3.Diagnóstico_Oportunidades'!$N190*2)</f>
        <v>0</v>
      </c>
      <c r="EG169" s="28">
        <f>('3.Diagnóstico_Oportunidades'!$N190*3)</f>
        <v>0</v>
      </c>
    </row>
    <row r="170" spans="1:137">
      <c r="A170" s="8" t="s">
        <v>68</v>
      </c>
      <c r="B170" s="98">
        <v>1</v>
      </c>
      <c r="C170" s="99">
        <v>3</v>
      </c>
      <c r="D170" s="98">
        <v>1</v>
      </c>
      <c r="E170" s="98">
        <v>3</v>
      </c>
      <c r="F170" s="98">
        <v>1</v>
      </c>
      <c r="G170" s="8" t="s">
        <v>68</v>
      </c>
      <c r="H170" s="27">
        <v>2</v>
      </c>
      <c r="I170" s="27">
        <v>3</v>
      </c>
      <c r="J170" s="27">
        <v>3</v>
      </c>
      <c r="K170" s="27">
        <v>1</v>
      </c>
      <c r="L170">
        <v>2</v>
      </c>
      <c r="M170" s="8" t="s">
        <v>68</v>
      </c>
      <c r="N170" s="27">
        <f t="shared" si="34"/>
        <v>2</v>
      </c>
      <c r="O170" s="27" t="s">
        <v>1065</v>
      </c>
      <c r="P170" s="140">
        <v>1</v>
      </c>
      <c r="Q170" s="27" t="s">
        <v>1065</v>
      </c>
      <c r="R170" s="8" t="s">
        <v>68</v>
      </c>
      <c r="S170">
        <v>2</v>
      </c>
      <c r="T170">
        <v>2</v>
      </c>
      <c r="U170">
        <v>2</v>
      </c>
      <c r="V170">
        <v>2</v>
      </c>
      <c r="W170">
        <v>2</v>
      </c>
      <c r="X170">
        <v>2</v>
      </c>
      <c r="Y170">
        <v>2</v>
      </c>
      <c r="Z170">
        <v>2</v>
      </c>
      <c r="AA170">
        <v>2</v>
      </c>
      <c r="AB170">
        <v>2</v>
      </c>
      <c r="AC170">
        <v>2</v>
      </c>
      <c r="AD170">
        <v>2</v>
      </c>
      <c r="AE170" s="8" t="s">
        <v>68</v>
      </c>
      <c r="AF170">
        <v>1</v>
      </c>
      <c r="AG170" s="21">
        <v>2</v>
      </c>
      <c r="AH170">
        <v>1</v>
      </c>
      <c r="AI170">
        <v>2</v>
      </c>
      <c r="AJ170">
        <v>3</v>
      </c>
      <c r="AK170">
        <v>3</v>
      </c>
      <c r="AL170">
        <v>3</v>
      </c>
      <c r="AM170" s="27">
        <v>1</v>
      </c>
      <c r="AN170">
        <v>1</v>
      </c>
      <c r="AO170" s="27" t="s">
        <v>1065</v>
      </c>
      <c r="AP170">
        <v>3</v>
      </c>
      <c r="AQ170">
        <v>2</v>
      </c>
      <c r="AR170">
        <v>1</v>
      </c>
      <c r="AS170" s="8" t="s">
        <v>68</v>
      </c>
      <c r="AT170" s="27" t="s">
        <v>1065</v>
      </c>
      <c r="AU170" s="27" t="s">
        <v>1065</v>
      </c>
      <c r="AV170" s="27" t="s">
        <v>1065</v>
      </c>
      <c r="AW170" s="27" t="s">
        <v>1065</v>
      </c>
      <c r="AX170" s="27" t="s">
        <v>1065</v>
      </c>
      <c r="AY170" s="27" t="s">
        <v>1065</v>
      </c>
      <c r="AZ170" s="27" t="s">
        <v>1065</v>
      </c>
      <c r="BA170" s="27" t="s">
        <v>1065</v>
      </c>
      <c r="BB170" s="27" t="s">
        <v>1065</v>
      </c>
      <c r="BC170" s="8" t="s">
        <v>68</v>
      </c>
      <c r="BD170" s="14">
        <v>2454</v>
      </c>
      <c r="BE170" s="14">
        <f>((SUM('3.Diagnóstico_Oportunidades'!$M$9:$N$11))*10000)/BD170</f>
        <v>0</v>
      </c>
      <c r="BF170" s="14"/>
      <c r="BQ170" s="28">
        <v>1678725.94</v>
      </c>
      <c r="BR170" s="8">
        <f>(SUM('3.Diagnóstico_Oportunidades'!$M$21:$N$22)*10000)/BQ170</f>
        <v>0</v>
      </c>
      <c r="BS170" s="28">
        <f t="shared" si="35"/>
        <v>1</v>
      </c>
      <c r="BT170" s="27">
        <f t="shared" si="36"/>
        <v>0</v>
      </c>
      <c r="BU170" s="28">
        <f>IF('3.Diagnóstico_Oportunidades'!BR170=0, 0,SUM(BS170:BT170))</f>
        <v>0</v>
      </c>
      <c r="BW170" s="124" t="s">
        <v>1181</v>
      </c>
      <c r="BX170" s="28">
        <v>6</v>
      </c>
      <c r="BY170" s="28">
        <v>6</v>
      </c>
      <c r="BZ170" s="28">
        <v>6</v>
      </c>
      <c r="CA170" s="149">
        <f>'3.Diagnóstico_Oportunidades'!N191*Criterios!BX170</f>
        <v>0</v>
      </c>
      <c r="CB170" s="149">
        <f>'3.Diagnóstico_Oportunidades'!N191*Criterios!BY170</f>
        <v>0</v>
      </c>
      <c r="CC170" s="149">
        <f>'3.Diagnóstico_Oportunidades'!N191*Criterios!BZ170</f>
        <v>0</v>
      </c>
      <c r="CF170" s="8" t="s">
        <v>165</v>
      </c>
      <c r="CG170" s="120">
        <f>('3.Diagnóstico_Oportunidades'!$M$22)/(BD171/100)</f>
        <v>0</v>
      </c>
      <c r="CH170" s="28">
        <f t="shared" si="28"/>
        <v>1</v>
      </c>
      <c r="CI170" s="27">
        <f t="shared" si="29"/>
        <v>0</v>
      </c>
      <c r="CJ170" s="28">
        <f t="shared" si="30"/>
        <v>0</v>
      </c>
      <c r="CK170" s="28">
        <f>('3.Diagnóstico_Oportunidades'!$M$22*10000/BQ171)</f>
        <v>0</v>
      </c>
      <c r="CL170" s="28">
        <f t="shared" si="31"/>
        <v>1</v>
      </c>
      <c r="CM170" s="27">
        <f t="shared" si="32"/>
        <v>0</v>
      </c>
      <c r="CN170" s="28">
        <f t="shared" si="33"/>
        <v>0</v>
      </c>
      <c r="CO170" s="28">
        <v>22</v>
      </c>
      <c r="CP170" s="28">
        <v>19</v>
      </c>
      <c r="CQ170" s="28">
        <v>22</v>
      </c>
      <c r="CR170" s="27">
        <f>'3.Diagnóstico_Oportunidades'!N191*Criterios!CO170</f>
        <v>0</v>
      </c>
      <c r="CS170" s="27">
        <f>'3.Diagnóstico_Oportunidades'!N191*Criterios!CP170</f>
        <v>0</v>
      </c>
      <c r="CT170" s="27">
        <f>'3.Diagnóstico_Oportunidades'!N191*Criterios!CQ170</f>
        <v>0</v>
      </c>
      <c r="CW170" s="22">
        <v>1</v>
      </c>
      <c r="CX170" s="25">
        <v>3</v>
      </c>
      <c r="CY170" s="27">
        <v>3</v>
      </c>
      <c r="CZ170" s="22">
        <v>2</v>
      </c>
      <c r="DA170" s="27">
        <v>3</v>
      </c>
      <c r="DB170" s="22">
        <v>2</v>
      </c>
      <c r="DC170" s="27">
        <v>3</v>
      </c>
      <c r="DD170" s="22">
        <v>2</v>
      </c>
      <c r="DE170" s="22">
        <v>3</v>
      </c>
      <c r="DF170" s="25">
        <v>3</v>
      </c>
      <c r="DG170" s="27">
        <v>1</v>
      </c>
      <c r="DH170" s="22">
        <v>1</v>
      </c>
      <c r="DI170" s="22">
        <v>2</v>
      </c>
      <c r="DJ170" s="28">
        <f>('3.Diagnóstico_Oportunidades'!$N191*CW170)</f>
        <v>0</v>
      </c>
      <c r="DK170" s="28">
        <f>('3.Diagnóstico_Oportunidades'!$N191*CX170)</f>
        <v>0</v>
      </c>
      <c r="DL170" s="28">
        <f>('3.Diagnóstico_Oportunidades'!$N191*CY170)</f>
        <v>0</v>
      </c>
      <c r="DM170" s="28">
        <f>('3.Diagnóstico_Oportunidades'!$N191*DA170)</f>
        <v>0</v>
      </c>
      <c r="DN170" s="28">
        <f>('3.Diagnóstico_Oportunidades'!$N191*DC170)</f>
        <v>0</v>
      </c>
      <c r="DO170" s="28">
        <f>('3.Diagnóstico_Oportunidades'!$N191*DE170)</f>
        <v>0</v>
      </c>
      <c r="DP170" s="28">
        <f>('3.Diagnóstico_Oportunidades'!$N191*DF170)</f>
        <v>0</v>
      </c>
      <c r="DQ170" s="28">
        <f>('3.Diagnóstico_Oportunidades'!$N191*DG170)</f>
        <v>0</v>
      </c>
      <c r="DR170" s="28">
        <f>('3.Diagnóstico_Oportunidades'!$N191*DI170)</f>
        <v>0</v>
      </c>
      <c r="DS170" s="28">
        <f>('3.Diagnóstico_Oportunidades'!$N191*1)</f>
        <v>0</v>
      </c>
      <c r="DT170" s="28">
        <f>('3.Diagnóstico_Oportunidades'!$N191*2)</f>
        <v>0</v>
      </c>
      <c r="DU170" s="28">
        <f>('3.Diagnóstico_Oportunidades'!$N191*3)</f>
        <v>0</v>
      </c>
      <c r="DV170" s="28">
        <f>('3.Diagnóstico_Oportunidades'!$N191*DW170)</f>
        <v>0</v>
      </c>
      <c r="DW170" s="28">
        <f>('3.Diagnóstico_Oportunidades'!$N191*DX170)</f>
        <v>0</v>
      </c>
      <c r="DX170" s="28">
        <f>('3.Diagnóstico_Oportunidades'!$N191*DZ170)</f>
        <v>0</v>
      </c>
      <c r="DY170" s="28">
        <f>('3.Diagnóstico_Oportunidades'!$N191*DB170)</f>
        <v>0</v>
      </c>
      <c r="DZ170" s="28">
        <f>('3.Diagnóstico_Oportunidades'!$N191*DD170)</f>
        <v>0</v>
      </c>
      <c r="EA170" s="28">
        <f>('3.Diagnóstico_Oportunidades'!$N191*DE170)</f>
        <v>0</v>
      </c>
      <c r="EB170" s="28">
        <f>('3.Diagnóstico_Oportunidades'!$N191*DF170)</f>
        <v>0</v>
      </c>
      <c r="EC170" s="28">
        <f>('3.Diagnóstico_Oportunidades'!$N191*DH170)</f>
        <v>0</v>
      </c>
      <c r="ED170" s="28">
        <f>('3.Diagnóstico_Oportunidades'!$N191*DI170)</f>
        <v>0</v>
      </c>
      <c r="EE170" s="28">
        <f>('3.Diagnóstico_Oportunidades'!$N191*1)</f>
        <v>0</v>
      </c>
      <c r="EF170" s="28">
        <f>('3.Diagnóstico_Oportunidades'!$N191*2)</f>
        <v>0</v>
      </c>
      <c r="EG170" s="28">
        <f>('3.Diagnóstico_Oportunidades'!$N191*3)</f>
        <v>0</v>
      </c>
    </row>
    <row r="171" spans="1:137">
      <c r="A171" s="8" t="s">
        <v>165</v>
      </c>
      <c r="B171" s="98">
        <v>2</v>
      </c>
      <c r="C171" s="99">
        <v>3</v>
      </c>
      <c r="D171" s="98">
        <v>2</v>
      </c>
      <c r="E171" s="98">
        <v>2</v>
      </c>
      <c r="F171" s="98">
        <v>2</v>
      </c>
      <c r="G171" s="8" t="s">
        <v>165</v>
      </c>
      <c r="H171" s="27">
        <v>2</v>
      </c>
      <c r="I171" s="27">
        <v>2</v>
      </c>
      <c r="J171" s="27">
        <v>2</v>
      </c>
      <c r="K171" s="27">
        <v>1</v>
      </c>
      <c r="L171">
        <v>2</v>
      </c>
      <c r="M171" s="8" t="s">
        <v>165</v>
      </c>
      <c r="N171" s="27">
        <f t="shared" si="34"/>
        <v>2</v>
      </c>
      <c r="O171" s="27" t="s">
        <v>1065</v>
      </c>
      <c r="P171" s="140">
        <v>1</v>
      </c>
      <c r="Q171" s="27" t="s">
        <v>1065</v>
      </c>
      <c r="R171" s="8" t="s">
        <v>165</v>
      </c>
      <c r="S171">
        <v>2</v>
      </c>
      <c r="T171">
        <v>2</v>
      </c>
      <c r="U171">
        <v>2</v>
      </c>
      <c r="V171">
        <v>2</v>
      </c>
      <c r="W171">
        <v>2</v>
      </c>
      <c r="X171">
        <v>2</v>
      </c>
      <c r="Y171">
        <v>2</v>
      </c>
      <c r="Z171">
        <v>2</v>
      </c>
      <c r="AA171">
        <v>2</v>
      </c>
      <c r="AB171">
        <v>2</v>
      </c>
      <c r="AC171">
        <v>2</v>
      </c>
      <c r="AD171">
        <v>2</v>
      </c>
      <c r="AE171" s="8" t="s">
        <v>165</v>
      </c>
      <c r="AF171">
        <v>1</v>
      </c>
      <c r="AG171" s="21">
        <v>1</v>
      </c>
      <c r="AH171">
        <v>3</v>
      </c>
      <c r="AI171">
        <v>1</v>
      </c>
      <c r="AJ171">
        <v>3</v>
      </c>
      <c r="AK171">
        <v>3</v>
      </c>
      <c r="AL171">
        <v>2</v>
      </c>
      <c r="AM171" s="27">
        <v>1</v>
      </c>
      <c r="AN171">
        <v>1</v>
      </c>
      <c r="AO171">
        <v>3</v>
      </c>
      <c r="AP171">
        <v>3</v>
      </c>
      <c r="AQ171">
        <v>2</v>
      </c>
      <c r="AR171">
        <v>3</v>
      </c>
      <c r="AS171" s="8" t="s">
        <v>165</v>
      </c>
      <c r="AT171" s="27" t="s">
        <v>1065</v>
      </c>
      <c r="AU171" s="27" t="s">
        <v>1065</v>
      </c>
      <c r="AV171" s="27" t="s">
        <v>1065</v>
      </c>
      <c r="AW171" s="27" t="s">
        <v>1065</v>
      </c>
      <c r="AX171" s="27" t="s">
        <v>1065</v>
      </c>
      <c r="AY171" s="27" t="s">
        <v>1065</v>
      </c>
      <c r="AZ171" s="27" t="s">
        <v>1065</v>
      </c>
      <c r="BA171" s="27" t="s">
        <v>1065</v>
      </c>
      <c r="BB171" s="27" t="s">
        <v>1065</v>
      </c>
      <c r="BC171" s="8" t="s">
        <v>165</v>
      </c>
      <c r="BD171" s="14">
        <v>6062</v>
      </c>
      <c r="BE171" s="14">
        <f>((SUM('3.Diagnóstico_Oportunidades'!$M$9:$N$11))*10000)/BD171</f>
        <v>0</v>
      </c>
      <c r="BF171" s="14"/>
      <c r="BQ171" s="28">
        <v>1246288.42</v>
      </c>
      <c r="BR171" s="8">
        <f>(SUM('3.Diagnóstico_Oportunidades'!$M$21:$N$22)*10000)/BQ171</f>
        <v>0</v>
      </c>
      <c r="BS171" s="28">
        <f t="shared" si="35"/>
        <v>1</v>
      </c>
      <c r="BT171" s="27">
        <f t="shared" si="36"/>
        <v>0</v>
      </c>
      <c r="BU171" s="28">
        <f>IF('3.Diagnóstico_Oportunidades'!BR171=0, 0,SUM(BS171:BT171))</f>
        <v>0</v>
      </c>
      <c r="BW171" s="124" t="s">
        <v>556</v>
      </c>
      <c r="BX171" s="28">
        <v>4</v>
      </c>
      <c r="BY171" s="28">
        <v>4</v>
      </c>
      <c r="BZ171" s="28">
        <v>4</v>
      </c>
      <c r="CA171" s="149">
        <f>'3.Diagnóstico_Oportunidades'!N192*Criterios!BX171</f>
        <v>0</v>
      </c>
      <c r="CB171" s="149">
        <f>'3.Diagnóstico_Oportunidades'!N192*Criterios!BY171</f>
        <v>0</v>
      </c>
      <c r="CC171" s="149">
        <f>'3.Diagnóstico_Oportunidades'!N192*Criterios!BZ171</f>
        <v>0</v>
      </c>
      <c r="CF171" s="8" t="s">
        <v>993</v>
      </c>
      <c r="CG171" s="120" t="e">
        <f>('3.Diagnóstico_Oportunidades'!$M$22)/(BD172/100)</f>
        <v>#DIV/0!</v>
      </c>
      <c r="CH171" s="28" t="e">
        <f t="shared" si="28"/>
        <v>#DIV/0!</v>
      </c>
      <c r="CI171" s="27" t="e">
        <f t="shared" si="29"/>
        <v>#DIV/0!</v>
      </c>
      <c r="CJ171" s="28" t="s">
        <v>1065</v>
      </c>
      <c r="CK171" s="28">
        <f>('3.Diagnóstico_Oportunidades'!$M$22*10000/BQ172)</f>
        <v>0</v>
      </c>
      <c r="CL171" s="28">
        <f t="shared" si="31"/>
        <v>1</v>
      </c>
      <c r="CM171" s="27">
        <f t="shared" si="32"/>
        <v>0</v>
      </c>
      <c r="CN171" s="28">
        <f t="shared" si="33"/>
        <v>0</v>
      </c>
      <c r="CO171" s="28">
        <v>17</v>
      </c>
      <c r="CP171" s="28">
        <v>14</v>
      </c>
      <c r="CQ171" s="28">
        <v>17</v>
      </c>
      <c r="CR171" s="27">
        <f>'3.Diagnóstico_Oportunidades'!N192*Criterios!CO171</f>
        <v>0</v>
      </c>
      <c r="CS171" s="27">
        <f>'3.Diagnóstico_Oportunidades'!N192*Criterios!CP171</f>
        <v>0</v>
      </c>
      <c r="CT171" s="27">
        <f>'3.Diagnóstico_Oportunidades'!N192*Criterios!CQ171</f>
        <v>0</v>
      </c>
      <c r="CW171" s="22">
        <v>1</v>
      </c>
      <c r="CX171" s="24">
        <v>1</v>
      </c>
      <c r="CY171" s="27">
        <v>2</v>
      </c>
      <c r="CZ171" s="22">
        <v>1</v>
      </c>
      <c r="DA171" s="27">
        <v>3</v>
      </c>
      <c r="DB171" s="22">
        <v>2</v>
      </c>
      <c r="DC171" s="27">
        <v>3</v>
      </c>
      <c r="DD171" s="22">
        <v>2</v>
      </c>
      <c r="DE171" s="22">
        <v>3</v>
      </c>
      <c r="DF171" s="24">
        <v>1</v>
      </c>
      <c r="DG171" s="27">
        <v>1</v>
      </c>
      <c r="DH171" s="22">
        <v>1</v>
      </c>
      <c r="DI171" s="22">
        <v>2</v>
      </c>
      <c r="DJ171" s="28">
        <f>('3.Diagnóstico_Oportunidades'!$N192*CW171)</f>
        <v>0</v>
      </c>
      <c r="DK171" s="28">
        <f>('3.Diagnóstico_Oportunidades'!$N192*CX171)</f>
        <v>0</v>
      </c>
      <c r="DL171" s="28">
        <f>('3.Diagnóstico_Oportunidades'!$N192*CY171)</f>
        <v>0</v>
      </c>
      <c r="DM171" s="28">
        <f>('3.Diagnóstico_Oportunidades'!$N192*DA171)</f>
        <v>0</v>
      </c>
      <c r="DN171" s="28">
        <f>('3.Diagnóstico_Oportunidades'!$N192*DC171)</f>
        <v>0</v>
      </c>
      <c r="DO171" s="28">
        <f>('3.Diagnóstico_Oportunidades'!$N192*DE171)</f>
        <v>0</v>
      </c>
      <c r="DP171" s="28">
        <f>('3.Diagnóstico_Oportunidades'!$N192*DF171)</f>
        <v>0</v>
      </c>
      <c r="DQ171" s="28">
        <f>('3.Diagnóstico_Oportunidades'!$N192*DG171)</f>
        <v>0</v>
      </c>
      <c r="DR171" s="28">
        <f>('3.Diagnóstico_Oportunidades'!$N192*DI171)</f>
        <v>0</v>
      </c>
      <c r="DS171" s="28">
        <f>('3.Diagnóstico_Oportunidades'!$N192*1)</f>
        <v>0</v>
      </c>
      <c r="DT171" s="28">
        <f>('3.Diagnóstico_Oportunidades'!$N192*2)</f>
        <v>0</v>
      </c>
      <c r="DU171" s="28">
        <f>('3.Diagnóstico_Oportunidades'!$N192*3)</f>
        <v>0</v>
      </c>
      <c r="DV171" s="28">
        <f>('3.Diagnóstico_Oportunidades'!$N192*DW171)</f>
        <v>0</v>
      </c>
      <c r="DW171" s="28">
        <f>('3.Diagnóstico_Oportunidades'!$N192*DX171)</f>
        <v>0</v>
      </c>
      <c r="DX171" s="28">
        <f>('3.Diagnóstico_Oportunidades'!$N192*DZ171)</f>
        <v>0</v>
      </c>
      <c r="DY171" s="28">
        <f>('3.Diagnóstico_Oportunidades'!$N192*DB171)</f>
        <v>0</v>
      </c>
      <c r="DZ171" s="28">
        <f>('3.Diagnóstico_Oportunidades'!$N192*DD171)</f>
        <v>0</v>
      </c>
      <c r="EA171" s="28">
        <f>('3.Diagnóstico_Oportunidades'!$N192*DE171)</f>
        <v>0</v>
      </c>
      <c r="EB171" s="28">
        <f>('3.Diagnóstico_Oportunidades'!$N192*DF171)</f>
        <v>0</v>
      </c>
      <c r="EC171" s="28">
        <f>('3.Diagnóstico_Oportunidades'!$N192*DH171)</f>
        <v>0</v>
      </c>
      <c r="ED171" s="28">
        <f>('3.Diagnóstico_Oportunidades'!$N192*DI171)</f>
        <v>0</v>
      </c>
      <c r="EE171" s="28">
        <f>('3.Diagnóstico_Oportunidades'!$N192*1)</f>
        <v>0</v>
      </c>
      <c r="EF171" s="28">
        <f>('3.Diagnóstico_Oportunidades'!$N192*2)</f>
        <v>0</v>
      </c>
      <c r="EG171" s="28">
        <f>('3.Diagnóstico_Oportunidades'!$N192*3)</f>
        <v>0</v>
      </c>
    </row>
    <row r="172" spans="1:137">
      <c r="A172" s="8" t="s">
        <v>993</v>
      </c>
      <c r="B172" s="98">
        <v>3</v>
      </c>
      <c r="C172" s="99">
        <v>3</v>
      </c>
      <c r="D172" s="98">
        <v>3</v>
      </c>
      <c r="E172" s="98">
        <v>3</v>
      </c>
      <c r="F172" s="98">
        <v>3</v>
      </c>
      <c r="G172" s="8" t="s">
        <v>993</v>
      </c>
      <c r="H172" s="27">
        <v>1</v>
      </c>
      <c r="I172" s="27"/>
      <c r="J172" s="27">
        <v>1</v>
      </c>
      <c r="K172" s="27">
        <v>1</v>
      </c>
      <c r="L172">
        <v>1</v>
      </c>
      <c r="M172" s="8" t="s">
        <v>993</v>
      </c>
      <c r="N172" s="27" t="s">
        <v>1065</v>
      </c>
      <c r="O172" s="27" t="s">
        <v>1065</v>
      </c>
      <c r="P172" s="140">
        <v>1</v>
      </c>
      <c r="Q172" s="27" t="s">
        <v>1065</v>
      </c>
      <c r="R172" s="8" t="s">
        <v>993</v>
      </c>
      <c r="S172">
        <v>1</v>
      </c>
      <c r="T172">
        <v>1</v>
      </c>
      <c r="U172">
        <v>1</v>
      </c>
      <c r="V172">
        <v>1</v>
      </c>
      <c r="W172">
        <v>1</v>
      </c>
      <c r="X172">
        <v>1</v>
      </c>
      <c r="Y172">
        <v>1</v>
      </c>
      <c r="Z172">
        <v>1</v>
      </c>
      <c r="AA172">
        <v>1</v>
      </c>
      <c r="AB172">
        <v>1</v>
      </c>
      <c r="AC172">
        <v>1</v>
      </c>
      <c r="AD172">
        <v>1</v>
      </c>
      <c r="AE172" s="8" t="s">
        <v>993</v>
      </c>
      <c r="AF172">
        <v>1</v>
      </c>
      <c r="AG172" s="21">
        <v>2</v>
      </c>
      <c r="AH172">
        <v>3</v>
      </c>
      <c r="AI172">
        <v>2</v>
      </c>
      <c r="AJ172">
        <v>2</v>
      </c>
      <c r="AK172">
        <v>3</v>
      </c>
      <c r="AL172">
        <v>2</v>
      </c>
      <c r="AM172" s="27">
        <v>2</v>
      </c>
      <c r="AN172">
        <v>1</v>
      </c>
      <c r="AO172" s="27" t="s">
        <v>1065</v>
      </c>
      <c r="AP172">
        <v>3</v>
      </c>
      <c r="AQ172">
        <v>2</v>
      </c>
      <c r="AR172">
        <v>3</v>
      </c>
      <c r="AS172" s="8" t="s">
        <v>993</v>
      </c>
      <c r="AT172" s="27" t="s">
        <v>1065</v>
      </c>
      <c r="AU172" s="27" t="s">
        <v>1065</v>
      </c>
      <c r="AV172" s="27" t="s">
        <v>1065</v>
      </c>
      <c r="AW172" s="27" t="s">
        <v>1065</v>
      </c>
      <c r="AX172" s="27" t="s">
        <v>1065</v>
      </c>
      <c r="AY172" s="27" t="s">
        <v>1065</v>
      </c>
      <c r="AZ172" s="27" t="s">
        <v>1065</v>
      </c>
      <c r="BA172" s="27" t="s">
        <v>1065</v>
      </c>
      <c r="BB172" s="27" t="s">
        <v>1065</v>
      </c>
      <c r="BC172" s="8" t="s">
        <v>993</v>
      </c>
      <c r="BD172" s="28"/>
      <c r="BE172" s="14" t="e">
        <f>((SUM('3.Diagnóstico_Oportunidades'!$M$9:$N$11))*10000)/BD172</f>
        <v>#DIV/0!</v>
      </c>
      <c r="BF172" s="14"/>
      <c r="BQ172" s="28">
        <v>130931.74</v>
      </c>
      <c r="BR172" s="8">
        <f>(SUM('3.Diagnóstico_Oportunidades'!$M$21:$N$22)*10000)/BQ172</f>
        <v>0</v>
      </c>
      <c r="BS172" s="28">
        <f t="shared" si="35"/>
        <v>1</v>
      </c>
      <c r="BT172" s="27">
        <f t="shared" si="36"/>
        <v>0</v>
      </c>
      <c r="BU172" s="28">
        <f>IF('3.Diagnóstico_Oportunidades'!BR172=0, 0,SUM(BS172:BT172))</f>
        <v>0</v>
      </c>
      <c r="BW172" s="124" t="s">
        <v>1199</v>
      </c>
      <c r="BX172" s="28">
        <v>6</v>
      </c>
      <c r="BY172" s="28">
        <v>6</v>
      </c>
      <c r="BZ172" s="28">
        <v>6</v>
      </c>
      <c r="CA172" s="149">
        <f>'3.Diagnóstico_Oportunidades'!N193*Criterios!BX172</f>
        <v>0</v>
      </c>
      <c r="CB172" s="149">
        <f>'3.Diagnóstico_Oportunidades'!N193*Criterios!BY172</f>
        <v>0</v>
      </c>
      <c r="CC172" s="149">
        <f>'3.Diagnóstico_Oportunidades'!N193*Criterios!BZ172</f>
        <v>0</v>
      </c>
      <c r="CF172" s="8" t="s">
        <v>166</v>
      </c>
      <c r="CG172" s="120">
        <f>('3.Diagnóstico_Oportunidades'!$M$22)/(BD173/100)</f>
        <v>0</v>
      </c>
      <c r="CH172" s="28">
        <f t="shared" si="28"/>
        <v>1</v>
      </c>
      <c r="CI172" s="27">
        <f t="shared" si="29"/>
        <v>0</v>
      </c>
      <c r="CJ172" s="28">
        <f t="shared" si="30"/>
        <v>0</v>
      </c>
      <c r="CK172" s="28">
        <f>('3.Diagnóstico_Oportunidades'!$M$22*10000/BQ173)</f>
        <v>0</v>
      </c>
      <c r="CL172" s="28">
        <f t="shared" si="31"/>
        <v>1</v>
      </c>
      <c r="CM172" s="27">
        <f t="shared" si="32"/>
        <v>0</v>
      </c>
      <c r="CN172" s="28">
        <f t="shared" si="33"/>
        <v>0</v>
      </c>
      <c r="CO172" s="28">
        <v>18</v>
      </c>
      <c r="CP172" s="28">
        <v>18</v>
      </c>
      <c r="CQ172" s="28">
        <v>18</v>
      </c>
      <c r="CR172" s="27">
        <f>'3.Diagnóstico_Oportunidades'!N193*Criterios!CO172</f>
        <v>0</v>
      </c>
      <c r="CS172" s="27">
        <f>'3.Diagnóstico_Oportunidades'!N193*Criterios!CP172</f>
        <v>0</v>
      </c>
      <c r="CT172" s="27">
        <f>'3.Diagnóstico_Oportunidades'!N193*Criterios!CQ172</f>
        <v>0</v>
      </c>
      <c r="CW172" s="22">
        <v>1</v>
      </c>
      <c r="CX172" s="2">
        <v>1</v>
      </c>
      <c r="CY172" s="27">
        <v>2</v>
      </c>
      <c r="CZ172" s="22">
        <v>2</v>
      </c>
      <c r="DA172" s="27">
        <v>3</v>
      </c>
      <c r="DB172" s="22">
        <v>3</v>
      </c>
      <c r="DC172" s="27">
        <v>3</v>
      </c>
      <c r="DD172" s="22">
        <v>3</v>
      </c>
      <c r="DE172" s="22">
        <v>3</v>
      </c>
      <c r="DF172" s="2">
        <v>1</v>
      </c>
      <c r="DG172" s="27">
        <v>1</v>
      </c>
      <c r="DH172" s="22">
        <v>1</v>
      </c>
      <c r="DI172" s="22">
        <v>3</v>
      </c>
      <c r="DJ172" s="28">
        <f>('3.Diagnóstico_Oportunidades'!$N193*CW172)</f>
        <v>0</v>
      </c>
      <c r="DK172" s="28">
        <f>('3.Diagnóstico_Oportunidades'!$N193*CX172)</f>
        <v>0</v>
      </c>
      <c r="DL172" s="28">
        <f>('3.Diagnóstico_Oportunidades'!$N193*CY172)</f>
        <v>0</v>
      </c>
      <c r="DM172" s="28">
        <f>('3.Diagnóstico_Oportunidades'!$N193*DA172)</f>
        <v>0</v>
      </c>
      <c r="DN172" s="28">
        <f>('3.Diagnóstico_Oportunidades'!$N193*DC172)</f>
        <v>0</v>
      </c>
      <c r="DO172" s="28">
        <f>('3.Diagnóstico_Oportunidades'!$N193*DE172)</f>
        <v>0</v>
      </c>
      <c r="DP172" s="28">
        <f>('3.Diagnóstico_Oportunidades'!$N193*DF172)</f>
        <v>0</v>
      </c>
      <c r="DQ172" s="28">
        <f>('3.Diagnóstico_Oportunidades'!$N193*DG172)</f>
        <v>0</v>
      </c>
      <c r="DR172" s="28">
        <f>('3.Diagnóstico_Oportunidades'!$N193*DI172)</f>
        <v>0</v>
      </c>
      <c r="DS172" s="28">
        <f>('3.Diagnóstico_Oportunidades'!$N193*1)</f>
        <v>0</v>
      </c>
      <c r="DT172" s="28">
        <f>('3.Diagnóstico_Oportunidades'!$N193*2)</f>
        <v>0</v>
      </c>
      <c r="DU172" s="28">
        <f>('3.Diagnóstico_Oportunidades'!$N193*3)</f>
        <v>0</v>
      </c>
      <c r="DV172" s="28">
        <f>('3.Diagnóstico_Oportunidades'!$N193*DW172)</f>
        <v>0</v>
      </c>
      <c r="DW172" s="28">
        <f>('3.Diagnóstico_Oportunidades'!$N193*DX172)</f>
        <v>0</v>
      </c>
      <c r="DX172" s="28">
        <f>('3.Diagnóstico_Oportunidades'!$N193*DZ172)</f>
        <v>0</v>
      </c>
      <c r="DY172" s="28">
        <f>('3.Diagnóstico_Oportunidades'!$N193*DB172)</f>
        <v>0</v>
      </c>
      <c r="DZ172" s="28">
        <f>('3.Diagnóstico_Oportunidades'!$N193*DD172)</f>
        <v>0</v>
      </c>
      <c r="EA172" s="28">
        <f>('3.Diagnóstico_Oportunidades'!$N193*DE172)</f>
        <v>0</v>
      </c>
      <c r="EB172" s="28">
        <f>('3.Diagnóstico_Oportunidades'!$N193*DF172)</f>
        <v>0</v>
      </c>
      <c r="EC172" s="28">
        <f>('3.Diagnóstico_Oportunidades'!$N193*DH172)</f>
        <v>0</v>
      </c>
      <c r="ED172" s="28">
        <f>('3.Diagnóstico_Oportunidades'!$N193*DI172)</f>
        <v>0</v>
      </c>
      <c r="EE172" s="28">
        <f>('3.Diagnóstico_Oportunidades'!$N193*1)</f>
        <v>0</v>
      </c>
      <c r="EF172" s="28">
        <f>('3.Diagnóstico_Oportunidades'!$N193*2)</f>
        <v>0</v>
      </c>
      <c r="EG172" s="28">
        <f>('3.Diagnóstico_Oportunidades'!$N193*3)</f>
        <v>0</v>
      </c>
    </row>
    <row r="173" spans="1:137">
      <c r="A173" s="8" t="s">
        <v>166</v>
      </c>
      <c r="B173" s="98">
        <v>3</v>
      </c>
      <c r="C173" s="99">
        <v>3</v>
      </c>
      <c r="D173" s="98">
        <v>3</v>
      </c>
      <c r="E173" s="98">
        <v>3</v>
      </c>
      <c r="F173" s="98">
        <v>3</v>
      </c>
      <c r="G173" s="8" t="s">
        <v>166</v>
      </c>
      <c r="H173" s="27">
        <v>1</v>
      </c>
      <c r="I173" s="27">
        <v>1</v>
      </c>
      <c r="J173" s="27">
        <v>1</v>
      </c>
      <c r="K173" s="27">
        <v>1</v>
      </c>
      <c r="L173">
        <v>1</v>
      </c>
      <c r="M173" s="8" t="s">
        <v>166</v>
      </c>
      <c r="N173" s="27">
        <f t="shared" si="34"/>
        <v>1</v>
      </c>
      <c r="O173" s="27" t="s">
        <v>1065</v>
      </c>
      <c r="P173" s="140">
        <v>1</v>
      </c>
      <c r="Q173" s="27" t="s">
        <v>1065</v>
      </c>
      <c r="R173" s="8" t="s">
        <v>166</v>
      </c>
      <c r="S173">
        <v>1</v>
      </c>
      <c r="T173">
        <v>1</v>
      </c>
      <c r="U173">
        <v>1</v>
      </c>
      <c r="V173">
        <v>1</v>
      </c>
      <c r="W173">
        <v>1</v>
      </c>
      <c r="X173">
        <v>1</v>
      </c>
      <c r="Y173">
        <v>1</v>
      </c>
      <c r="Z173">
        <v>1</v>
      </c>
      <c r="AA173">
        <v>1</v>
      </c>
      <c r="AB173">
        <v>1</v>
      </c>
      <c r="AC173">
        <v>1</v>
      </c>
      <c r="AD173">
        <v>1</v>
      </c>
      <c r="AE173" s="8" t="s">
        <v>166</v>
      </c>
      <c r="AF173">
        <v>1</v>
      </c>
      <c r="AG173" s="21">
        <v>2</v>
      </c>
      <c r="AH173">
        <v>3</v>
      </c>
      <c r="AI173">
        <v>2</v>
      </c>
      <c r="AJ173">
        <v>1</v>
      </c>
      <c r="AK173">
        <v>3</v>
      </c>
      <c r="AL173">
        <v>3</v>
      </c>
      <c r="AM173" s="27">
        <v>2</v>
      </c>
      <c r="AN173">
        <v>2</v>
      </c>
      <c r="AO173" s="27" t="s">
        <v>1065</v>
      </c>
      <c r="AP173">
        <v>3</v>
      </c>
      <c r="AQ173">
        <v>2</v>
      </c>
      <c r="AR173">
        <v>2</v>
      </c>
      <c r="AS173" s="8" t="s">
        <v>166</v>
      </c>
      <c r="AT173" s="27" t="s">
        <v>1065</v>
      </c>
      <c r="AU173" s="27" t="s">
        <v>1065</v>
      </c>
      <c r="AV173" s="27" t="s">
        <v>1065</v>
      </c>
      <c r="AW173" s="27" t="s">
        <v>1065</v>
      </c>
      <c r="AX173" s="27" t="s">
        <v>1065</v>
      </c>
      <c r="AY173" s="27" t="s">
        <v>1065</v>
      </c>
      <c r="AZ173" s="27" t="s">
        <v>1065</v>
      </c>
      <c r="BA173" s="27" t="s">
        <v>1065</v>
      </c>
      <c r="BB173" s="27" t="s">
        <v>1065</v>
      </c>
      <c r="BC173" s="8" t="s">
        <v>166</v>
      </c>
      <c r="BD173" s="14">
        <v>625</v>
      </c>
      <c r="BE173" s="14">
        <f>((SUM('3.Diagnóstico_Oportunidades'!$M$9:$N$11))*10000)/BD173</f>
        <v>0</v>
      </c>
      <c r="BF173" s="14"/>
      <c r="BQ173" s="28">
        <v>265345.34000000003</v>
      </c>
      <c r="BR173" s="8">
        <f>(SUM('3.Diagnóstico_Oportunidades'!$M$21:$N$22)*10000)/BQ173</f>
        <v>0</v>
      </c>
      <c r="BS173" s="28">
        <f t="shared" si="35"/>
        <v>1</v>
      </c>
      <c r="BT173" s="27">
        <f t="shared" si="36"/>
        <v>0</v>
      </c>
      <c r="BU173" s="28">
        <f>IF('3.Diagnóstico_Oportunidades'!BR173=0, 0,SUM(BS173:BT173))</f>
        <v>0</v>
      </c>
      <c r="BW173" s="124" t="s">
        <v>1171</v>
      </c>
      <c r="BX173" s="28">
        <v>5</v>
      </c>
      <c r="BY173" s="28">
        <v>5</v>
      </c>
      <c r="BZ173" s="28">
        <v>5</v>
      </c>
      <c r="CA173" s="149">
        <f>'3.Diagnóstico_Oportunidades'!N194*Criterios!BX173</f>
        <v>0</v>
      </c>
      <c r="CB173" s="149">
        <f>'3.Diagnóstico_Oportunidades'!N194*Criterios!BY173</f>
        <v>0</v>
      </c>
      <c r="CC173" s="149">
        <f>'3.Diagnóstico_Oportunidades'!N194*Criterios!BZ173</f>
        <v>0</v>
      </c>
      <c r="CF173" s="8" t="s">
        <v>69</v>
      </c>
      <c r="CG173" s="120">
        <f>('3.Diagnóstico_Oportunidades'!$M$22)/(BD174/100)</f>
        <v>0</v>
      </c>
      <c r="CH173" s="28">
        <f t="shared" si="28"/>
        <v>1</v>
      </c>
      <c r="CI173" s="27">
        <f t="shared" si="29"/>
        <v>0</v>
      </c>
      <c r="CJ173" s="28">
        <f t="shared" si="30"/>
        <v>0</v>
      </c>
      <c r="CK173" s="28">
        <f>('3.Diagnóstico_Oportunidades'!$M$22*10000/BQ174)</f>
        <v>0</v>
      </c>
      <c r="CL173" s="28">
        <f t="shared" si="31"/>
        <v>1</v>
      </c>
      <c r="CM173" s="27">
        <f t="shared" si="32"/>
        <v>0</v>
      </c>
      <c r="CN173" s="28">
        <f t="shared" si="33"/>
        <v>0</v>
      </c>
      <c r="CO173" s="28">
        <v>18</v>
      </c>
      <c r="CP173" s="28">
        <v>18</v>
      </c>
      <c r="CQ173" s="28">
        <v>18</v>
      </c>
      <c r="CR173" s="27">
        <f>'3.Diagnóstico_Oportunidades'!N194*Criterios!CO173</f>
        <v>0</v>
      </c>
      <c r="CS173" s="27">
        <f>'3.Diagnóstico_Oportunidades'!N194*Criterios!CP173</f>
        <v>0</v>
      </c>
      <c r="CT173" s="27">
        <f>'3.Diagnóstico_Oportunidades'!N194*Criterios!CQ173</f>
        <v>0</v>
      </c>
      <c r="CW173" s="22">
        <v>1</v>
      </c>
      <c r="CX173" s="2">
        <v>1</v>
      </c>
      <c r="CY173" s="27">
        <v>2</v>
      </c>
      <c r="CZ173" s="22">
        <v>2</v>
      </c>
      <c r="DA173" s="27">
        <v>3</v>
      </c>
      <c r="DB173" s="22">
        <v>3</v>
      </c>
      <c r="DC173" s="27">
        <v>3</v>
      </c>
      <c r="DD173" s="22">
        <v>3</v>
      </c>
      <c r="DE173" s="22">
        <v>3</v>
      </c>
      <c r="DF173" s="2">
        <v>1</v>
      </c>
      <c r="DG173" s="27">
        <v>1</v>
      </c>
      <c r="DH173" s="22">
        <v>1</v>
      </c>
      <c r="DI173" s="22">
        <v>3</v>
      </c>
      <c r="DJ173" s="28">
        <f>('3.Diagnóstico_Oportunidades'!$N194*CW173)</f>
        <v>0</v>
      </c>
      <c r="DK173" s="28">
        <f>('3.Diagnóstico_Oportunidades'!$N194*CX173)</f>
        <v>0</v>
      </c>
      <c r="DL173" s="28">
        <f>('3.Diagnóstico_Oportunidades'!$N194*CY173)</f>
        <v>0</v>
      </c>
      <c r="DM173" s="28">
        <f>('3.Diagnóstico_Oportunidades'!$N194*DA173)</f>
        <v>0</v>
      </c>
      <c r="DN173" s="28">
        <f>('3.Diagnóstico_Oportunidades'!$N194*DC173)</f>
        <v>0</v>
      </c>
      <c r="DO173" s="28">
        <f>('3.Diagnóstico_Oportunidades'!$N194*DE173)</f>
        <v>0</v>
      </c>
      <c r="DP173" s="28">
        <f>('3.Diagnóstico_Oportunidades'!$N194*DF173)</f>
        <v>0</v>
      </c>
      <c r="DQ173" s="28">
        <f>('3.Diagnóstico_Oportunidades'!$N194*DG173)</f>
        <v>0</v>
      </c>
      <c r="DR173" s="28">
        <f>('3.Diagnóstico_Oportunidades'!$N194*DI173)</f>
        <v>0</v>
      </c>
      <c r="DS173" s="28">
        <f>('3.Diagnóstico_Oportunidades'!$N194*1)</f>
        <v>0</v>
      </c>
      <c r="DT173" s="28">
        <f>('3.Diagnóstico_Oportunidades'!$N194*2)</f>
        <v>0</v>
      </c>
      <c r="DU173" s="28">
        <f>('3.Diagnóstico_Oportunidades'!$N194*3)</f>
        <v>0</v>
      </c>
      <c r="DV173" s="28">
        <f>('3.Diagnóstico_Oportunidades'!$N194*DW173)</f>
        <v>0</v>
      </c>
      <c r="DW173" s="28">
        <f>('3.Diagnóstico_Oportunidades'!$N194*DX173)</f>
        <v>0</v>
      </c>
      <c r="DX173" s="28">
        <f>('3.Diagnóstico_Oportunidades'!$N194*DZ173)</f>
        <v>0</v>
      </c>
      <c r="DY173" s="28">
        <f>('3.Diagnóstico_Oportunidades'!$N194*DB173)</f>
        <v>0</v>
      </c>
      <c r="DZ173" s="28">
        <f>('3.Diagnóstico_Oportunidades'!$N194*DD173)</f>
        <v>0</v>
      </c>
      <c r="EA173" s="28">
        <f>('3.Diagnóstico_Oportunidades'!$N194*DE173)</f>
        <v>0</v>
      </c>
      <c r="EB173" s="28">
        <f>('3.Diagnóstico_Oportunidades'!$N194*DF173)</f>
        <v>0</v>
      </c>
      <c r="EC173" s="28">
        <f>('3.Diagnóstico_Oportunidades'!$N194*DH173)</f>
        <v>0</v>
      </c>
      <c r="ED173" s="28">
        <f>('3.Diagnóstico_Oportunidades'!$N194*DI173)</f>
        <v>0</v>
      </c>
      <c r="EE173" s="28">
        <f>('3.Diagnóstico_Oportunidades'!$N194*1)</f>
        <v>0</v>
      </c>
      <c r="EF173" s="28">
        <f>('3.Diagnóstico_Oportunidades'!$N194*2)</f>
        <v>0</v>
      </c>
      <c r="EG173" s="28">
        <f>('3.Diagnóstico_Oportunidades'!$N194*3)</f>
        <v>0</v>
      </c>
    </row>
    <row r="174" spans="1:137">
      <c r="A174" s="8" t="s">
        <v>69</v>
      </c>
      <c r="B174" s="98">
        <v>2</v>
      </c>
      <c r="C174" s="99">
        <v>3</v>
      </c>
      <c r="D174" s="98">
        <v>2</v>
      </c>
      <c r="E174" s="98">
        <v>2</v>
      </c>
      <c r="F174" s="98">
        <v>2</v>
      </c>
      <c r="G174" s="8" t="s">
        <v>69</v>
      </c>
      <c r="H174" s="27">
        <v>1</v>
      </c>
      <c r="I174" s="27">
        <v>3</v>
      </c>
      <c r="J174" s="27">
        <v>2</v>
      </c>
      <c r="K174" s="27">
        <v>1</v>
      </c>
      <c r="L174">
        <v>1</v>
      </c>
      <c r="M174" s="8" t="s">
        <v>69</v>
      </c>
      <c r="N174" s="27">
        <f t="shared" si="34"/>
        <v>1</v>
      </c>
      <c r="O174" s="27" t="s">
        <v>1065</v>
      </c>
      <c r="P174" s="140">
        <v>1</v>
      </c>
      <c r="Q174" s="27" t="s">
        <v>1065</v>
      </c>
      <c r="R174" s="8" t="s">
        <v>69</v>
      </c>
      <c r="S174">
        <v>1</v>
      </c>
      <c r="T174">
        <v>1</v>
      </c>
      <c r="U174">
        <v>1</v>
      </c>
      <c r="V174">
        <v>1</v>
      </c>
      <c r="W174">
        <v>1</v>
      </c>
      <c r="X174">
        <v>1</v>
      </c>
      <c r="Y174">
        <v>1</v>
      </c>
      <c r="Z174">
        <v>1</v>
      </c>
      <c r="AA174">
        <v>1</v>
      </c>
      <c r="AB174">
        <v>1</v>
      </c>
      <c r="AC174">
        <v>1</v>
      </c>
      <c r="AD174">
        <v>1</v>
      </c>
      <c r="AE174" s="8" t="s">
        <v>69</v>
      </c>
      <c r="AF174">
        <v>1</v>
      </c>
      <c r="AG174" s="21">
        <v>1</v>
      </c>
      <c r="AH174">
        <v>2</v>
      </c>
      <c r="AI174">
        <v>1</v>
      </c>
      <c r="AJ174">
        <v>3</v>
      </c>
      <c r="AK174">
        <v>3</v>
      </c>
      <c r="AL174">
        <v>2</v>
      </c>
      <c r="AM174" s="27">
        <v>1</v>
      </c>
      <c r="AN174">
        <v>1</v>
      </c>
      <c r="AO174" s="27" t="s">
        <v>1065</v>
      </c>
      <c r="AP174">
        <v>3</v>
      </c>
      <c r="AQ174">
        <v>2</v>
      </c>
      <c r="AR174">
        <v>2</v>
      </c>
      <c r="AS174" s="8" t="s">
        <v>69</v>
      </c>
      <c r="AT174" s="27" t="s">
        <v>1065</v>
      </c>
      <c r="AU174" s="27" t="s">
        <v>1065</v>
      </c>
      <c r="AV174" s="27" t="s">
        <v>1065</v>
      </c>
      <c r="AW174" s="27" t="s">
        <v>1065</v>
      </c>
      <c r="AX174" s="27" t="s">
        <v>1065</v>
      </c>
      <c r="AY174" s="27" t="s">
        <v>1065</v>
      </c>
      <c r="AZ174" s="27" t="s">
        <v>1065</v>
      </c>
      <c r="BA174" s="27" t="s">
        <v>1065</v>
      </c>
      <c r="BB174" s="27" t="s">
        <v>1065</v>
      </c>
      <c r="BC174" s="8" t="s">
        <v>69</v>
      </c>
      <c r="BD174" s="14">
        <v>2363</v>
      </c>
      <c r="BE174" s="14">
        <f>((SUM('3.Diagnóstico_Oportunidades'!$M$9:$N$11))*10000)/BD174</f>
        <v>0</v>
      </c>
      <c r="BF174" s="14"/>
      <c r="BQ174" s="28">
        <v>3992555.57</v>
      </c>
      <c r="BR174" s="8">
        <f>(SUM('3.Diagnóstico_Oportunidades'!$M$21:$N$22)*10000)/BQ174</f>
        <v>0</v>
      </c>
      <c r="BS174" s="28">
        <f t="shared" si="35"/>
        <v>1</v>
      </c>
      <c r="BT174" s="27">
        <f t="shared" si="36"/>
        <v>0</v>
      </c>
      <c r="BU174" s="28">
        <f>IF('3.Diagnóstico_Oportunidades'!BR174=0, 0,SUM(BS174:BT174))</f>
        <v>0</v>
      </c>
      <c r="BW174" s="124" t="s">
        <v>1149</v>
      </c>
      <c r="BX174" s="28">
        <v>4</v>
      </c>
      <c r="BY174" s="28">
        <v>4</v>
      </c>
      <c r="BZ174" s="28">
        <v>4</v>
      </c>
      <c r="CA174" s="149">
        <f>'3.Diagnóstico_Oportunidades'!N195*Criterios!BX174</f>
        <v>0</v>
      </c>
      <c r="CB174" s="149">
        <f>'3.Diagnóstico_Oportunidades'!N195*Criterios!BY174</f>
        <v>0</v>
      </c>
      <c r="CC174" s="149">
        <f>'3.Diagnóstico_Oportunidades'!N195*Criterios!BZ174</f>
        <v>0</v>
      </c>
      <c r="CF174" s="8" t="s">
        <v>70</v>
      </c>
      <c r="CG174" s="120">
        <f>('3.Diagnóstico_Oportunidades'!$M$22)/(BD175/100)</f>
        <v>0</v>
      </c>
      <c r="CH174" s="28">
        <f t="shared" si="28"/>
        <v>1</v>
      </c>
      <c r="CI174" s="27">
        <f t="shared" si="29"/>
        <v>0</v>
      </c>
      <c r="CJ174" s="28">
        <f t="shared" si="30"/>
        <v>0</v>
      </c>
      <c r="CK174" s="28">
        <f>('3.Diagnóstico_Oportunidades'!$M$22*10000/BQ175)</f>
        <v>0</v>
      </c>
      <c r="CL174" s="28">
        <f t="shared" si="31"/>
        <v>1</v>
      </c>
      <c r="CM174" s="27">
        <f t="shared" si="32"/>
        <v>0</v>
      </c>
      <c r="CN174" s="28">
        <f t="shared" si="33"/>
        <v>0</v>
      </c>
      <c r="CO174" s="28">
        <v>16</v>
      </c>
      <c r="CP174" s="28">
        <v>16</v>
      </c>
      <c r="CQ174" s="28">
        <v>16</v>
      </c>
      <c r="CR174" s="27">
        <f>'3.Diagnóstico_Oportunidades'!N195*Criterios!CO174</f>
        <v>0</v>
      </c>
      <c r="CS174" s="27">
        <f>'3.Diagnóstico_Oportunidades'!N195*Criterios!CP174</f>
        <v>0</v>
      </c>
      <c r="CT174" s="27">
        <f>'3.Diagnóstico_Oportunidades'!N195*Criterios!CQ174</f>
        <v>0</v>
      </c>
      <c r="CW174" s="31">
        <v>1</v>
      </c>
      <c r="CX174" s="31">
        <v>1.5</v>
      </c>
      <c r="CY174" s="31">
        <v>2.5</v>
      </c>
      <c r="CZ174" s="31">
        <v>2.5</v>
      </c>
      <c r="DA174" s="31">
        <v>3</v>
      </c>
      <c r="DB174" s="31">
        <v>3</v>
      </c>
      <c r="DC174" s="31">
        <v>3</v>
      </c>
      <c r="DD174" s="31">
        <v>3</v>
      </c>
      <c r="DE174" s="31">
        <v>2</v>
      </c>
      <c r="DF174" s="31">
        <v>1</v>
      </c>
      <c r="DG174" s="31">
        <v>1</v>
      </c>
      <c r="DH174" s="31">
        <v>1</v>
      </c>
      <c r="DI174" s="31">
        <v>1</v>
      </c>
      <c r="DJ174" s="28">
        <f>('3.Diagnóstico_Oportunidades'!$N195*CW174)</f>
        <v>0</v>
      </c>
      <c r="DK174" s="28">
        <f>('3.Diagnóstico_Oportunidades'!$N195*CX174)</f>
        <v>0</v>
      </c>
      <c r="DL174" s="28">
        <f>('3.Diagnóstico_Oportunidades'!$N195*CY174)</f>
        <v>0</v>
      </c>
      <c r="DM174" s="28">
        <f>('3.Diagnóstico_Oportunidades'!$N195*DA174)</f>
        <v>0</v>
      </c>
      <c r="DN174" s="28">
        <f>('3.Diagnóstico_Oportunidades'!$N195*DC174)</f>
        <v>0</v>
      </c>
      <c r="DO174" s="28">
        <f>('3.Diagnóstico_Oportunidades'!$N195*DE174)</f>
        <v>0</v>
      </c>
      <c r="DP174" s="28">
        <f>('3.Diagnóstico_Oportunidades'!$N195*DF174)</f>
        <v>0</v>
      </c>
      <c r="DQ174" s="28">
        <f>('3.Diagnóstico_Oportunidades'!$N195*DG174)</f>
        <v>0</v>
      </c>
      <c r="DR174" s="28">
        <f>('3.Diagnóstico_Oportunidades'!$N195*DI174)</f>
        <v>0</v>
      </c>
      <c r="DS174" s="28">
        <f>('3.Diagnóstico_Oportunidades'!$N195*1)</f>
        <v>0</v>
      </c>
      <c r="DT174" s="28">
        <f>('3.Diagnóstico_Oportunidades'!$N195*2)</f>
        <v>0</v>
      </c>
      <c r="DU174" s="28">
        <f>('3.Diagnóstico_Oportunidades'!$N195*3)</f>
        <v>0</v>
      </c>
      <c r="DV174" s="28">
        <f>('3.Diagnóstico_Oportunidades'!$N195*DW174)</f>
        <v>0</v>
      </c>
      <c r="DW174" s="28">
        <f>('3.Diagnóstico_Oportunidades'!$N195*DX174)</f>
        <v>0</v>
      </c>
      <c r="DX174" s="28">
        <f>('3.Diagnóstico_Oportunidades'!$N195*DZ174)</f>
        <v>0</v>
      </c>
      <c r="DY174" s="28">
        <f>('3.Diagnóstico_Oportunidades'!$N195*DB174)</f>
        <v>0</v>
      </c>
      <c r="DZ174" s="28">
        <f>('3.Diagnóstico_Oportunidades'!$N195*DD174)</f>
        <v>0</v>
      </c>
      <c r="EA174" s="28">
        <f>('3.Diagnóstico_Oportunidades'!$N195*DE174)</f>
        <v>0</v>
      </c>
      <c r="EB174" s="28">
        <f>('3.Diagnóstico_Oportunidades'!$N195*DF174)</f>
        <v>0</v>
      </c>
      <c r="EC174" s="28">
        <f>('3.Diagnóstico_Oportunidades'!$N195*DH174)</f>
        <v>0</v>
      </c>
      <c r="ED174" s="28">
        <f>('3.Diagnóstico_Oportunidades'!$N195*DI174)</f>
        <v>0</v>
      </c>
      <c r="EE174" s="28">
        <f>('3.Diagnóstico_Oportunidades'!$N195*1)</f>
        <v>0</v>
      </c>
      <c r="EF174" s="28">
        <f>('3.Diagnóstico_Oportunidades'!$N195*2)</f>
        <v>0</v>
      </c>
      <c r="EG174" s="28">
        <f>('3.Diagnóstico_Oportunidades'!$N195*3)</f>
        <v>0</v>
      </c>
    </row>
    <row r="175" spans="1:137">
      <c r="A175" s="8" t="s">
        <v>70</v>
      </c>
      <c r="B175" s="98">
        <v>1</v>
      </c>
      <c r="C175" s="99">
        <v>3</v>
      </c>
      <c r="D175" s="98">
        <v>1</v>
      </c>
      <c r="E175" s="98">
        <v>3</v>
      </c>
      <c r="F175" s="98">
        <v>1</v>
      </c>
      <c r="G175" s="8" t="s">
        <v>70</v>
      </c>
      <c r="H175" s="27">
        <v>1</v>
      </c>
      <c r="I175" s="27">
        <v>3</v>
      </c>
      <c r="J175" s="27">
        <v>2</v>
      </c>
      <c r="K175" s="27">
        <v>1</v>
      </c>
      <c r="L175">
        <v>1</v>
      </c>
      <c r="M175" s="8" t="s">
        <v>70</v>
      </c>
      <c r="N175" s="27">
        <f t="shared" si="34"/>
        <v>1</v>
      </c>
      <c r="O175" s="27" t="s">
        <v>1065</v>
      </c>
      <c r="P175" s="140">
        <v>1</v>
      </c>
      <c r="Q175" s="27" t="s">
        <v>1065</v>
      </c>
      <c r="R175" s="8" t="s">
        <v>70</v>
      </c>
      <c r="S175">
        <v>1</v>
      </c>
      <c r="T175">
        <v>1</v>
      </c>
      <c r="U175">
        <v>1</v>
      </c>
      <c r="V175">
        <v>1</v>
      </c>
      <c r="W175">
        <v>1</v>
      </c>
      <c r="X175">
        <v>1</v>
      </c>
      <c r="Y175">
        <v>1</v>
      </c>
      <c r="Z175">
        <v>1</v>
      </c>
      <c r="AA175">
        <v>1</v>
      </c>
      <c r="AB175">
        <v>1</v>
      </c>
      <c r="AC175">
        <v>1</v>
      </c>
      <c r="AD175">
        <v>1</v>
      </c>
      <c r="AE175" s="8" t="s">
        <v>70</v>
      </c>
      <c r="AF175">
        <v>1</v>
      </c>
      <c r="AG175" s="21">
        <v>2</v>
      </c>
      <c r="AH175">
        <v>1</v>
      </c>
      <c r="AI175">
        <v>2</v>
      </c>
      <c r="AJ175">
        <v>2</v>
      </c>
      <c r="AK175">
        <v>3</v>
      </c>
      <c r="AL175">
        <v>3</v>
      </c>
      <c r="AM175" s="27">
        <v>2</v>
      </c>
      <c r="AN175">
        <v>1</v>
      </c>
      <c r="AO175" s="27" t="s">
        <v>1065</v>
      </c>
      <c r="AP175">
        <v>3</v>
      </c>
      <c r="AQ175">
        <v>2</v>
      </c>
      <c r="AR175">
        <v>2</v>
      </c>
      <c r="AS175" s="8" t="s">
        <v>70</v>
      </c>
      <c r="AT175" s="27" t="s">
        <v>1065</v>
      </c>
      <c r="AU175" s="27" t="s">
        <v>1065</v>
      </c>
      <c r="AV175" s="27" t="s">
        <v>1065</v>
      </c>
      <c r="AW175" s="27" t="s">
        <v>1065</v>
      </c>
      <c r="AX175" s="27" t="s">
        <v>1065</v>
      </c>
      <c r="AY175" s="27" t="s">
        <v>1065</v>
      </c>
      <c r="AZ175" s="27" t="s">
        <v>1065</v>
      </c>
      <c r="BA175" s="27" t="s">
        <v>1065</v>
      </c>
      <c r="BB175" s="27" t="s">
        <v>1065</v>
      </c>
      <c r="BC175" s="8" t="s">
        <v>70</v>
      </c>
      <c r="BD175" s="14">
        <v>1172</v>
      </c>
      <c r="BE175" s="14">
        <f>((SUM('3.Diagnóstico_Oportunidades'!$M$9:$N$11))*10000)/BD175</f>
        <v>0</v>
      </c>
      <c r="BF175" s="14"/>
      <c r="BQ175" s="28">
        <v>1532882.95</v>
      </c>
      <c r="BR175" s="8">
        <f>(SUM('3.Diagnóstico_Oportunidades'!$M$21:$N$22)*10000)/BQ175</f>
        <v>0</v>
      </c>
      <c r="BS175" s="28">
        <f t="shared" si="35"/>
        <v>1</v>
      </c>
      <c r="BT175" s="27">
        <f t="shared" si="36"/>
        <v>0</v>
      </c>
      <c r="BU175" s="28">
        <f>IF('3.Diagnóstico_Oportunidades'!BR175=0, 0,SUM(BS175:BT175))</f>
        <v>0</v>
      </c>
      <c r="BW175" s="124" t="s">
        <v>267</v>
      </c>
      <c r="BX175" s="28">
        <v>4</v>
      </c>
      <c r="BY175" s="28">
        <v>4</v>
      </c>
      <c r="BZ175" s="28">
        <v>4</v>
      </c>
      <c r="CA175" s="149">
        <f>'3.Diagnóstico_Oportunidades'!N196*Criterios!BX175</f>
        <v>0</v>
      </c>
      <c r="CB175" s="149">
        <f>'3.Diagnóstico_Oportunidades'!N196*Criterios!BY175</f>
        <v>0</v>
      </c>
      <c r="CC175" s="149">
        <f>'3.Diagnóstico_Oportunidades'!N196*Criterios!BZ175</f>
        <v>0</v>
      </c>
      <c r="CF175" s="8" t="s">
        <v>71</v>
      </c>
      <c r="CG175" s="120">
        <f>('3.Diagnóstico_Oportunidades'!$M$22)/(BD176/100)</f>
        <v>0</v>
      </c>
      <c r="CH175" s="28">
        <f t="shared" si="28"/>
        <v>1</v>
      </c>
      <c r="CI175" s="27">
        <f t="shared" si="29"/>
        <v>0</v>
      </c>
      <c r="CJ175" s="28">
        <f t="shared" si="30"/>
        <v>0</v>
      </c>
      <c r="CK175" s="28">
        <f>('3.Diagnóstico_Oportunidades'!$M$22*10000/BQ176)</f>
        <v>0</v>
      </c>
      <c r="CL175" s="28">
        <f t="shared" si="31"/>
        <v>1</v>
      </c>
      <c r="CM175" s="27">
        <f t="shared" si="32"/>
        <v>0</v>
      </c>
      <c r="CN175" s="28">
        <f t="shared" si="33"/>
        <v>0</v>
      </c>
      <c r="CO175" s="28">
        <v>16</v>
      </c>
      <c r="CP175" s="28">
        <v>16</v>
      </c>
      <c r="CQ175" s="28">
        <v>16</v>
      </c>
      <c r="CR175" s="27">
        <f>'3.Diagnóstico_Oportunidades'!N196*Criterios!CO175</f>
        <v>0</v>
      </c>
      <c r="CS175" s="27">
        <f>'3.Diagnóstico_Oportunidades'!N196*Criterios!CP175</f>
        <v>0</v>
      </c>
      <c r="CT175" s="27">
        <f>'3.Diagnóstico_Oportunidades'!N196*Criterios!CQ175</f>
        <v>0</v>
      </c>
      <c r="CW175" s="22">
        <v>1</v>
      </c>
      <c r="CX175" s="22">
        <v>2</v>
      </c>
      <c r="CY175" s="27">
        <v>2</v>
      </c>
      <c r="CZ175" s="22">
        <v>2</v>
      </c>
      <c r="DA175" s="27">
        <v>3</v>
      </c>
      <c r="DB175" s="22">
        <v>3</v>
      </c>
      <c r="DC175" s="27">
        <v>3</v>
      </c>
      <c r="DD175" s="22">
        <v>3</v>
      </c>
      <c r="DE175" s="22">
        <v>2</v>
      </c>
      <c r="DF175" s="22">
        <v>1</v>
      </c>
      <c r="DG175" s="27">
        <v>1</v>
      </c>
      <c r="DH175" s="22">
        <v>1</v>
      </c>
      <c r="DI175" s="22">
        <v>1</v>
      </c>
      <c r="DJ175" s="28">
        <f>('3.Diagnóstico_Oportunidades'!$N196*CW175)</f>
        <v>0</v>
      </c>
      <c r="DK175" s="28">
        <f>('3.Diagnóstico_Oportunidades'!$N196*CX175)</f>
        <v>0</v>
      </c>
      <c r="DL175" s="28">
        <f>('3.Diagnóstico_Oportunidades'!$N196*CY175)</f>
        <v>0</v>
      </c>
      <c r="DM175" s="28">
        <f>('3.Diagnóstico_Oportunidades'!$N196*DA175)</f>
        <v>0</v>
      </c>
      <c r="DN175" s="28">
        <f>('3.Diagnóstico_Oportunidades'!$N196*DC175)</f>
        <v>0</v>
      </c>
      <c r="DO175" s="28">
        <f>('3.Diagnóstico_Oportunidades'!$N196*DE175)</f>
        <v>0</v>
      </c>
      <c r="DP175" s="28">
        <f>('3.Diagnóstico_Oportunidades'!$N196*DF175)</f>
        <v>0</v>
      </c>
      <c r="DQ175" s="28">
        <f>('3.Diagnóstico_Oportunidades'!$N196*DG175)</f>
        <v>0</v>
      </c>
      <c r="DR175" s="28">
        <f>('3.Diagnóstico_Oportunidades'!$N196*DI175)</f>
        <v>0</v>
      </c>
      <c r="DS175" s="28">
        <f>('3.Diagnóstico_Oportunidades'!$N196*1)</f>
        <v>0</v>
      </c>
      <c r="DT175" s="28">
        <f>('3.Diagnóstico_Oportunidades'!$N196*2)</f>
        <v>0</v>
      </c>
      <c r="DU175" s="28">
        <f>('3.Diagnóstico_Oportunidades'!$N196*3)</f>
        <v>0</v>
      </c>
      <c r="DV175" s="28">
        <f>('3.Diagnóstico_Oportunidades'!$N196*DW175)</f>
        <v>0</v>
      </c>
      <c r="DW175" s="28">
        <f>('3.Diagnóstico_Oportunidades'!$N196*DX175)</f>
        <v>0</v>
      </c>
      <c r="DX175" s="28">
        <f>('3.Diagnóstico_Oportunidades'!$N196*DZ175)</f>
        <v>0</v>
      </c>
      <c r="DY175" s="28">
        <f>('3.Diagnóstico_Oportunidades'!$N196*DB175)</f>
        <v>0</v>
      </c>
      <c r="DZ175" s="28">
        <f>('3.Diagnóstico_Oportunidades'!$N196*DD175)</f>
        <v>0</v>
      </c>
      <c r="EA175" s="28">
        <f>('3.Diagnóstico_Oportunidades'!$N196*DE175)</f>
        <v>0</v>
      </c>
      <c r="EB175" s="28">
        <f>('3.Diagnóstico_Oportunidades'!$N196*DF175)</f>
        <v>0</v>
      </c>
      <c r="EC175" s="28">
        <f>('3.Diagnóstico_Oportunidades'!$N196*DH175)</f>
        <v>0</v>
      </c>
      <c r="ED175" s="28">
        <f>('3.Diagnóstico_Oportunidades'!$N196*DI175)</f>
        <v>0</v>
      </c>
      <c r="EE175" s="28">
        <f>('3.Diagnóstico_Oportunidades'!$N196*1)</f>
        <v>0</v>
      </c>
      <c r="EF175" s="28">
        <f>('3.Diagnóstico_Oportunidades'!$N196*2)</f>
        <v>0</v>
      </c>
      <c r="EG175" s="28">
        <f>('3.Diagnóstico_Oportunidades'!$N196*3)</f>
        <v>0</v>
      </c>
    </row>
    <row r="176" spans="1:137">
      <c r="A176" s="8" t="s">
        <v>71</v>
      </c>
      <c r="B176" s="98">
        <v>3</v>
      </c>
      <c r="C176" s="99">
        <v>3</v>
      </c>
      <c r="D176" s="98">
        <v>2</v>
      </c>
      <c r="E176" s="98">
        <v>3</v>
      </c>
      <c r="F176" s="98">
        <v>3</v>
      </c>
      <c r="G176" s="8" t="s">
        <v>71</v>
      </c>
      <c r="H176" s="27">
        <v>1</v>
      </c>
      <c r="I176" s="27">
        <v>1</v>
      </c>
      <c r="J176" s="27">
        <v>2</v>
      </c>
      <c r="K176" s="27">
        <v>2</v>
      </c>
      <c r="L176">
        <v>1</v>
      </c>
      <c r="M176" s="8" t="s">
        <v>71</v>
      </c>
      <c r="N176" s="27">
        <f t="shared" si="34"/>
        <v>1</v>
      </c>
      <c r="O176" s="27" t="s">
        <v>1065</v>
      </c>
      <c r="P176" s="140">
        <v>2</v>
      </c>
      <c r="Q176" s="27" t="s">
        <v>1065</v>
      </c>
      <c r="R176" s="8" t="s">
        <v>71</v>
      </c>
      <c r="S176">
        <v>2</v>
      </c>
      <c r="T176">
        <v>1</v>
      </c>
      <c r="U176">
        <v>1</v>
      </c>
      <c r="V176">
        <v>1</v>
      </c>
      <c r="W176">
        <v>2</v>
      </c>
      <c r="X176">
        <v>1</v>
      </c>
      <c r="Y176">
        <v>1</v>
      </c>
      <c r="Z176">
        <v>1</v>
      </c>
      <c r="AA176">
        <v>1</v>
      </c>
      <c r="AB176">
        <v>2</v>
      </c>
      <c r="AC176">
        <v>1</v>
      </c>
      <c r="AD176">
        <v>1</v>
      </c>
      <c r="AE176" s="8" t="s">
        <v>71</v>
      </c>
      <c r="AF176">
        <v>1</v>
      </c>
      <c r="AG176" s="21">
        <v>2</v>
      </c>
      <c r="AH176">
        <v>3</v>
      </c>
      <c r="AI176">
        <v>2</v>
      </c>
      <c r="AJ176">
        <v>2</v>
      </c>
      <c r="AK176">
        <v>3</v>
      </c>
      <c r="AL176">
        <v>3</v>
      </c>
      <c r="AM176" s="27">
        <v>2</v>
      </c>
      <c r="AN176">
        <v>2</v>
      </c>
      <c r="AO176" s="27" t="s">
        <v>1065</v>
      </c>
      <c r="AP176">
        <v>3</v>
      </c>
      <c r="AQ176">
        <v>2</v>
      </c>
      <c r="AR176">
        <v>3</v>
      </c>
      <c r="AS176" s="8" t="s">
        <v>71</v>
      </c>
      <c r="AT176" s="27" t="s">
        <v>1065</v>
      </c>
      <c r="AU176" s="27" t="s">
        <v>1065</v>
      </c>
      <c r="AV176" s="27" t="s">
        <v>1065</v>
      </c>
      <c r="AW176" s="27" t="s">
        <v>1065</v>
      </c>
      <c r="AX176" s="27" t="s">
        <v>1065</v>
      </c>
      <c r="AY176" s="27" t="s">
        <v>1065</v>
      </c>
      <c r="AZ176" s="27" t="s">
        <v>1065</v>
      </c>
      <c r="BA176" s="27" t="s">
        <v>1065</v>
      </c>
      <c r="BB176" s="27" t="s">
        <v>1065</v>
      </c>
      <c r="BC176" s="8" t="s">
        <v>71</v>
      </c>
      <c r="BD176" s="14">
        <v>521</v>
      </c>
      <c r="BE176" s="14">
        <f>((SUM('3.Diagnóstico_Oportunidades'!$M$9:$N$11))*10000)/BD176</f>
        <v>0</v>
      </c>
      <c r="BF176" s="14"/>
      <c r="BQ176" s="28">
        <v>280809.18</v>
      </c>
      <c r="BR176" s="8">
        <f>(SUM('3.Diagnóstico_Oportunidades'!$M$21:$N$22)*10000)/BQ176</f>
        <v>0</v>
      </c>
      <c r="BS176" s="28">
        <f t="shared" si="35"/>
        <v>1</v>
      </c>
      <c r="BT176" s="27">
        <f t="shared" si="36"/>
        <v>0</v>
      </c>
      <c r="BU176" s="28">
        <f>IF('3.Diagnóstico_Oportunidades'!BR176=0, 0,SUM(BS176:BT176))</f>
        <v>0</v>
      </c>
      <c r="BW176" s="124" t="s">
        <v>1182</v>
      </c>
      <c r="BX176" s="28">
        <v>5</v>
      </c>
      <c r="BY176" s="28">
        <v>5</v>
      </c>
      <c r="BZ176" s="28">
        <v>5</v>
      </c>
      <c r="CA176" s="149">
        <f>'3.Diagnóstico_Oportunidades'!N197*Criterios!BX176</f>
        <v>0</v>
      </c>
      <c r="CB176" s="149">
        <f>'3.Diagnóstico_Oportunidades'!N197*Criterios!BY176</f>
        <v>0</v>
      </c>
      <c r="CC176" s="149">
        <f>'3.Diagnóstico_Oportunidades'!N197*Criterios!BZ176</f>
        <v>0</v>
      </c>
      <c r="CF176" s="8" t="s">
        <v>72</v>
      </c>
      <c r="CG176" s="120">
        <f>('3.Diagnóstico_Oportunidades'!$M$22)/(BD177/100)</f>
        <v>0</v>
      </c>
      <c r="CH176" s="28">
        <f t="shared" si="28"/>
        <v>1</v>
      </c>
      <c r="CI176" s="27">
        <f t="shared" si="29"/>
        <v>0</v>
      </c>
      <c r="CJ176" s="28">
        <f t="shared" si="30"/>
        <v>0</v>
      </c>
      <c r="CK176" s="28">
        <f>('3.Diagnóstico_Oportunidades'!$M$22*10000/BQ177)</f>
        <v>0</v>
      </c>
      <c r="CL176" s="28">
        <f t="shared" si="31"/>
        <v>1</v>
      </c>
      <c r="CM176" s="27">
        <f t="shared" si="32"/>
        <v>0</v>
      </c>
      <c r="CN176" s="28">
        <f t="shared" si="33"/>
        <v>0</v>
      </c>
      <c r="CO176" s="28">
        <v>14</v>
      </c>
      <c r="CP176" s="28">
        <v>14</v>
      </c>
      <c r="CQ176" s="28">
        <v>14</v>
      </c>
      <c r="CR176" s="27">
        <f>'3.Diagnóstico_Oportunidades'!N197*Criterios!CO176</f>
        <v>0</v>
      </c>
      <c r="CS176" s="27">
        <f>'3.Diagnóstico_Oportunidades'!N197*Criterios!CP176</f>
        <v>0</v>
      </c>
      <c r="CT176" s="27">
        <f>'3.Diagnóstico_Oportunidades'!N197*Criterios!CQ176</f>
        <v>0</v>
      </c>
      <c r="CW176" s="22">
        <v>1</v>
      </c>
      <c r="CX176" s="27">
        <v>3</v>
      </c>
      <c r="CY176" s="27">
        <v>3</v>
      </c>
      <c r="CZ176" s="22">
        <v>3</v>
      </c>
      <c r="DA176" s="27">
        <v>1</v>
      </c>
      <c r="DB176" s="22">
        <v>1</v>
      </c>
      <c r="DC176" s="27">
        <v>1</v>
      </c>
      <c r="DD176" s="22">
        <v>1</v>
      </c>
      <c r="DE176" s="22">
        <v>1</v>
      </c>
      <c r="DF176" s="27">
        <v>2</v>
      </c>
      <c r="DG176" s="27">
        <v>1</v>
      </c>
      <c r="DH176" s="22">
        <v>1</v>
      </c>
      <c r="DI176" s="22">
        <v>1</v>
      </c>
      <c r="DJ176" s="28">
        <f>('3.Diagnóstico_Oportunidades'!$N197*CW176)</f>
        <v>0</v>
      </c>
      <c r="DK176" s="28">
        <f>('3.Diagnóstico_Oportunidades'!$N197*CX176)</f>
        <v>0</v>
      </c>
      <c r="DL176" s="28">
        <f>('3.Diagnóstico_Oportunidades'!$N197*CY176)</f>
        <v>0</v>
      </c>
      <c r="DM176" s="28">
        <f>('3.Diagnóstico_Oportunidades'!$N197*DA176)</f>
        <v>0</v>
      </c>
      <c r="DN176" s="28">
        <f>('3.Diagnóstico_Oportunidades'!$N197*DC176)</f>
        <v>0</v>
      </c>
      <c r="DO176" s="28">
        <f>('3.Diagnóstico_Oportunidades'!$N197*DE176)</f>
        <v>0</v>
      </c>
      <c r="DP176" s="28">
        <f>('3.Diagnóstico_Oportunidades'!$N197*DF176)</f>
        <v>0</v>
      </c>
      <c r="DQ176" s="28">
        <f>('3.Diagnóstico_Oportunidades'!$N197*DG176)</f>
        <v>0</v>
      </c>
      <c r="DR176" s="28">
        <f>('3.Diagnóstico_Oportunidades'!$N197*DI176)</f>
        <v>0</v>
      </c>
      <c r="DS176" s="28">
        <f>('3.Diagnóstico_Oportunidades'!$N197*1)</f>
        <v>0</v>
      </c>
      <c r="DT176" s="28">
        <f>('3.Diagnóstico_Oportunidades'!$N197*2)</f>
        <v>0</v>
      </c>
      <c r="DU176" s="28">
        <f>('3.Diagnóstico_Oportunidades'!$N197*3)</f>
        <v>0</v>
      </c>
      <c r="DV176" s="28">
        <f>('3.Diagnóstico_Oportunidades'!$N197*DW176)</f>
        <v>0</v>
      </c>
      <c r="DW176" s="28">
        <f>('3.Diagnóstico_Oportunidades'!$N197*DX176)</f>
        <v>0</v>
      </c>
      <c r="DX176" s="28">
        <f>('3.Diagnóstico_Oportunidades'!$N197*DZ176)</f>
        <v>0</v>
      </c>
      <c r="DY176" s="28">
        <f>('3.Diagnóstico_Oportunidades'!$N197*DB176)</f>
        <v>0</v>
      </c>
      <c r="DZ176" s="28">
        <f>('3.Diagnóstico_Oportunidades'!$N197*DD176)</f>
        <v>0</v>
      </c>
      <c r="EA176" s="28">
        <f>('3.Diagnóstico_Oportunidades'!$N197*DE176)</f>
        <v>0</v>
      </c>
      <c r="EB176" s="28">
        <f>('3.Diagnóstico_Oportunidades'!$N197*DF176)</f>
        <v>0</v>
      </c>
      <c r="EC176" s="28">
        <f>('3.Diagnóstico_Oportunidades'!$N197*DH176)</f>
        <v>0</v>
      </c>
      <c r="ED176" s="28">
        <f>('3.Diagnóstico_Oportunidades'!$N197*DI176)</f>
        <v>0</v>
      </c>
      <c r="EE176" s="28">
        <f>('3.Diagnóstico_Oportunidades'!$N197*1)</f>
        <v>0</v>
      </c>
      <c r="EF176" s="28">
        <f>('3.Diagnóstico_Oportunidades'!$N197*2)</f>
        <v>0</v>
      </c>
      <c r="EG176" s="28">
        <f>('3.Diagnóstico_Oportunidades'!$N197*3)</f>
        <v>0</v>
      </c>
    </row>
    <row r="177" spans="1:137">
      <c r="A177" s="8" t="s">
        <v>72</v>
      </c>
      <c r="B177" s="98">
        <v>1</v>
      </c>
      <c r="C177" s="99">
        <v>3</v>
      </c>
      <c r="D177" s="98">
        <v>1</v>
      </c>
      <c r="E177" s="98">
        <v>3</v>
      </c>
      <c r="F177" s="98">
        <v>1</v>
      </c>
      <c r="G177" s="8" t="s">
        <v>72</v>
      </c>
      <c r="H177" s="27">
        <v>1</v>
      </c>
      <c r="I177" s="27">
        <v>2</v>
      </c>
      <c r="J177" s="27">
        <v>2</v>
      </c>
      <c r="K177" s="27">
        <v>2</v>
      </c>
      <c r="L177">
        <v>2</v>
      </c>
      <c r="M177" s="8" t="s">
        <v>72</v>
      </c>
      <c r="N177" s="27">
        <f t="shared" si="34"/>
        <v>2</v>
      </c>
      <c r="O177" s="27" t="s">
        <v>1065</v>
      </c>
      <c r="P177" s="140">
        <v>2</v>
      </c>
      <c r="Q177" s="27" t="s">
        <v>1065</v>
      </c>
      <c r="R177" s="8" t="s">
        <v>72</v>
      </c>
      <c r="S177">
        <v>2</v>
      </c>
      <c r="T177">
        <v>1</v>
      </c>
      <c r="U177">
        <v>2</v>
      </c>
      <c r="V177">
        <v>1</v>
      </c>
      <c r="W177">
        <v>2</v>
      </c>
      <c r="X177">
        <v>2</v>
      </c>
      <c r="Y177">
        <v>2</v>
      </c>
      <c r="Z177">
        <v>2</v>
      </c>
      <c r="AA177">
        <v>2</v>
      </c>
      <c r="AB177">
        <v>2</v>
      </c>
      <c r="AC177">
        <v>1</v>
      </c>
      <c r="AD177">
        <v>2</v>
      </c>
      <c r="AE177" s="8" t="s">
        <v>72</v>
      </c>
      <c r="AF177">
        <v>1</v>
      </c>
      <c r="AG177" s="21">
        <v>2</v>
      </c>
      <c r="AH177">
        <v>1</v>
      </c>
      <c r="AI177">
        <v>2</v>
      </c>
      <c r="AJ177">
        <v>2</v>
      </c>
      <c r="AK177">
        <v>3</v>
      </c>
      <c r="AL177">
        <v>3</v>
      </c>
      <c r="AM177" s="27">
        <v>2</v>
      </c>
      <c r="AN177">
        <v>1</v>
      </c>
      <c r="AO177" s="27" t="s">
        <v>1065</v>
      </c>
      <c r="AP177">
        <v>3</v>
      </c>
      <c r="AQ177">
        <v>1</v>
      </c>
      <c r="AR177">
        <v>2</v>
      </c>
      <c r="AS177" s="8" t="s">
        <v>72</v>
      </c>
      <c r="AT177" s="27" t="s">
        <v>1065</v>
      </c>
      <c r="AU177" s="27" t="s">
        <v>1065</v>
      </c>
      <c r="AV177" s="27" t="s">
        <v>1065</v>
      </c>
      <c r="AW177" s="27" t="s">
        <v>1065</v>
      </c>
      <c r="AX177" s="27" t="s">
        <v>1065</v>
      </c>
      <c r="AY177" s="27" t="s">
        <v>1065</v>
      </c>
      <c r="AZ177" s="27" t="s">
        <v>1065</v>
      </c>
      <c r="BA177" s="27" t="s">
        <v>1065</v>
      </c>
      <c r="BB177" s="27" t="s">
        <v>1065</v>
      </c>
      <c r="BC177" s="8" t="s">
        <v>72</v>
      </c>
      <c r="BD177" s="14">
        <v>5072</v>
      </c>
      <c r="BE177" s="14">
        <f>((SUM('3.Diagnóstico_Oportunidades'!$M$9:$N$11))*10000)/BD177</f>
        <v>0</v>
      </c>
      <c r="BF177" s="14"/>
      <c r="BQ177" s="28">
        <v>1242652.97</v>
      </c>
      <c r="BR177" s="8">
        <f>(SUM('3.Diagnóstico_Oportunidades'!$M$21:$N$22)*10000)/BQ177</f>
        <v>0</v>
      </c>
      <c r="BS177" s="28">
        <f t="shared" si="35"/>
        <v>1</v>
      </c>
      <c r="BT177" s="27">
        <f t="shared" si="36"/>
        <v>0</v>
      </c>
      <c r="BU177" s="28">
        <f>IF('3.Diagnóstico_Oportunidades'!BR177=0, 0,SUM(BS177:BT177))</f>
        <v>0</v>
      </c>
      <c r="BW177" s="124" t="s">
        <v>557</v>
      </c>
      <c r="BX177" s="28">
        <v>3</v>
      </c>
      <c r="BY177" s="28">
        <v>3</v>
      </c>
      <c r="BZ177" s="28">
        <v>3</v>
      </c>
      <c r="CA177" s="149">
        <f>'3.Diagnóstico_Oportunidades'!N198*Criterios!BX177</f>
        <v>0</v>
      </c>
      <c r="CB177" s="149">
        <f>'3.Diagnóstico_Oportunidades'!N198*Criterios!BY177</f>
        <v>0</v>
      </c>
      <c r="CC177" s="149">
        <f>'3.Diagnóstico_Oportunidades'!N198*Criterios!BZ177</f>
        <v>0</v>
      </c>
      <c r="CF177" s="8" t="s">
        <v>73</v>
      </c>
      <c r="CG177" s="120">
        <f>('3.Diagnóstico_Oportunidades'!$M$22)/(BD178/100)</f>
        <v>0</v>
      </c>
      <c r="CH177" s="28">
        <f t="shared" si="28"/>
        <v>1</v>
      </c>
      <c r="CI177" s="27">
        <f t="shared" si="29"/>
        <v>0</v>
      </c>
      <c r="CJ177" s="28">
        <f t="shared" si="30"/>
        <v>0</v>
      </c>
      <c r="CK177" s="28">
        <f>('3.Diagnóstico_Oportunidades'!$M$22*10000/BQ178)</f>
        <v>0</v>
      </c>
      <c r="CL177" s="28">
        <f t="shared" si="31"/>
        <v>1</v>
      </c>
      <c r="CM177" s="27">
        <f t="shared" si="32"/>
        <v>0</v>
      </c>
      <c r="CN177" s="28">
        <f t="shared" si="33"/>
        <v>0</v>
      </c>
      <c r="CO177" s="28">
        <v>16</v>
      </c>
      <c r="CP177" s="28">
        <v>16</v>
      </c>
      <c r="CQ177" s="28">
        <v>16</v>
      </c>
      <c r="CR177" s="27">
        <f>'3.Diagnóstico_Oportunidades'!N198*Criterios!CO177</f>
        <v>0</v>
      </c>
      <c r="CS177" s="27">
        <f>'3.Diagnóstico_Oportunidades'!N198*Criterios!CP177</f>
        <v>0</v>
      </c>
      <c r="CT177" s="27">
        <f>'3.Diagnóstico_Oportunidades'!N198*Criterios!CQ177</f>
        <v>0</v>
      </c>
      <c r="CW177" s="22">
        <v>1</v>
      </c>
      <c r="CX177" s="24">
        <v>1</v>
      </c>
      <c r="CY177" s="27">
        <v>3</v>
      </c>
      <c r="CZ177" s="22">
        <v>3</v>
      </c>
      <c r="DA177" s="27">
        <v>3</v>
      </c>
      <c r="DB177" s="22">
        <v>3</v>
      </c>
      <c r="DC177" s="27">
        <v>3</v>
      </c>
      <c r="DD177" s="22">
        <v>3</v>
      </c>
      <c r="DE177" s="22">
        <v>2</v>
      </c>
      <c r="DF177" s="24">
        <v>1</v>
      </c>
      <c r="DG177" s="27">
        <v>1</v>
      </c>
      <c r="DH177" s="22">
        <v>1</v>
      </c>
      <c r="DI177" s="22">
        <v>1</v>
      </c>
      <c r="DJ177" s="28">
        <f>('3.Diagnóstico_Oportunidades'!$N198*CW177)</f>
        <v>0</v>
      </c>
      <c r="DK177" s="28">
        <f>('3.Diagnóstico_Oportunidades'!$N198*CX177)</f>
        <v>0</v>
      </c>
      <c r="DL177" s="28">
        <f>('3.Diagnóstico_Oportunidades'!$N198*CY177)</f>
        <v>0</v>
      </c>
      <c r="DM177" s="28">
        <f>('3.Diagnóstico_Oportunidades'!$N198*DA177)</f>
        <v>0</v>
      </c>
      <c r="DN177" s="28">
        <f>('3.Diagnóstico_Oportunidades'!$N198*DC177)</f>
        <v>0</v>
      </c>
      <c r="DO177" s="28">
        <f>('3.Diagnóstico_Oportunidades'!$N198*DE177)</f>
        <v>0</v>
      </c>
      <c r="DP177" s="28">
        <f>('3.Diagnóstico_Oportunidades'!$N198*DF177)</f>
        <v>0</v>
      </c>
      <c r="DQ177" s="28">
        <f>('3.Diagnóstico_Oportunidades'!$N198*DG177)</f>
        <v>0</v>
      </c>
      <c r="DR177" s="28">
        <f>('3.Diagnóstico_Oportunidades'!$N198*DI177)</f>
        <v>0</v>
      </c>
      <c r="DS177" s="28">
        <f>('3.Diagnóstico_Oportunidades'!$N198*1)</f>
        <v>0</v>
      </c>
      <c r="DT177" s="28">
        <f>('3.Diagnóstico_Oportunidades'!$N198*2)</f>
        <v>0</v>
      </c>
      <c r="DU177" s="28">
        <f>('3.Diagnóstico_Oportunidades'!$N198*3)</f>
        <v>0</v>
      </c>
      <c r="DV177" s="28">
        <f>('3.Diagnóstico_Oportunidades'!$N198*DW177)</f>
        <v>0</v>
      </c>
      <c r="DW177" s="28">
        <f>('3.Diagnóstico_Oportunidades'!$N198*DX177)</f>
        <v>0</v>
      </c>
      <c r="DX177" s="28">
        <f>('3.Diagnóstico_Oportunidades'!$N198*DZ177)</f>
        <v>0</v>
      </c>
      <c r="DY177" s="28">
        <f>('3.Diagnóstico_Oportunidades'!$N198*DB177)</f>
        <v>0</v>
      </c>
      <c r="DZ177" s="28">
        <f>('3.Diagnóstico_Oportunidades'!$N198*DD177)</f>
        <v>0</v>
      </c>
      <c r="EA177" s="28">
        <f>('3.Diagnóstico_Oportunidades'!$N198*DE177)</f>
        <v>0</v>
      </c>
      <c r="EB177" s="28">
        <f>('3.Diagnóstico_Oportunidades'!$N198*DF177)</f>
        <v>0</v>
      </c>
      <c r="EC177" s="28">
        <f>('3.Diagnóstico_Oportunidades'!$N198*DH177)</f>
        <v>0</v>
      </c>
      <c r="ED177" s="28">
        <f>('3.Diagnóstico_Oportunidades'!$N198*DI177)</f>
        <v>0</v>
      </c>
      <c r="EE177" s="28">
        <f>('3.Diagnóstico_Oportunidades'!$N198*1)</f>
        <v>0</v>
      </c>
      <c r="EF177" s="28">
        <f>('3.Diagnóstico_Oportunidades'!$N198*2)</f>
        <v>0</v>
      </c>
      <c r="EG177" s="28">
        <f>('3.Diagnóstico_Oportunidades'!$N198*3)</f>
        <v>0</v>
      </c>
    </row>
    <row r="178" spans="1:137">
      <c r="A178" s="8" t="s">
        <v>73</v>
      </c>
      <c r="B178" s="98">
        <v>1</v>
      </c>
      <c r="C178" s="99">
        <v>3</v>
      </c>
      <c r="D178" s="98">
        <v>1</v>
      </c>
      <c r="E178" s="98">
        <v>3</v>
      </c>
      <c r="F178" s="98">
        <v>1</v>
      </c>
      <c r="G178" s="8" t="s">
        <v>73</v>
      </c>
      <c r="H178" s="27">
        <v>1</v>
      </c>
      <c r="I178" s="27">
        <v>3</v>
      </c>
      <c r="J178" s="27">
        <v>2</v>
      </c>
      <c r="K178" s="27">
        <v>1</v>
      </c>
      <c r="L178">
        <v>1</v>
      </c>
      <c r="M178" s="8" t="s">
        <v>73</v>
      </c>
      <c r="N178" s="27">
        <f t="shared" si="34"/>
        <v>1</v>
      </c>
      <c r="O178" s="27" t="s">
        <v>1065</v>
      </c>
      <c r="P178" s="140">
        <v>1</v>
      </c>
      <c r="Q178" s="27" t="s">
        <v>1065</v>
      </c>
      <c r="R178" s="8" t="s">
        <v>73</v>
      </c>
      <c r="S178">
        <v>1</v>
      </c>
      <c r="T178">
        <v>1</v>
      </c>
      <c r="U178">
        <v>1</v>
      </c>
      <c r="V178">
        <v>1</v>
      </c>
      <c r="W178">
        <v>1</v>
      </c>
      <c r="X178">
        <v>1</v>
      </c>
      <c r="Y178">
        <v>1</v>
      </c>
      <c r="Z178">
        <v>1</v>
      </c>
      <c r="AA178">
        <v>1</v>
      </c>
      <c r="AB178">
        <v>1</v>
      </c>
      <c r="AC178">
        <v>1</v>
      </c>
      <c r="AD178">
        <v>1</v>
      </c>
      <c r="AE178" s="8" t="s">
        <v>73</v>
      </c>
      <c r="AF178">
        <v>1</v>
      </c>
      <c r="AG178" s="21">
        <v>3</v>
      </c>
      <c r="AH178">
        <v>1</v>
      </c>
      <c r="AI178">
        <v>3</v>
      </c>
      <c r="AJ178">
        <v>3</v>
      </c>
      <c r="AK178">
        <v>3</v>
      </c>
      <c r="AL178">
        <v>3</v>
      </c>
      <c r="AM178" s="27">
        <v>1</v>
      </c>
      <c r="AN178">
        <v>3</v>
      </c>
      <c r="AO178" s="27" t="s">
        <v>1065</v>
      </c>
      <c r="AP178">
        <v>3</v>
      </c>
      <c r="AQ178">
        <v>2</v>
      </c>
      <c r="AR178">
        <v>2</v>
      </c>
      <c r="AS178" s="8" t="s">
        <v>73</v>
      </c>
      <c r="AT178" s="27" t="s">
        <v>1065</v>
      </c>
      <c r="AU178" s="27" t="s">
        <v>1065</v>
      </c>
      <c r="AV178" s="27" t="s">
        <v>1065</v>
      </c>
      <c r="AW178" s="27" t="s">
        <v>1065</v>
      </c>
      <c r="AX178" s="27" t="s">
        <v>1065</v>
      </c>
      <c r="AY178" s="27" t="s">
        <v>1065</v>
      </c>
      <c r="AZ178" s="27" t="s">
        <v>1065</v>
      </c>
      <c r="BA178" s="27" t="s">
        <v>1065</v>
      </c>
      <c r="BB178" s="27" t="s">
        <v>1065</v>
      </c>
      <c r="BC178" s="8" t="s">
        <v>73</v>
      </c>
      <c r="BD178" s="14">
        <v>992</v>
      </c>
      <c r="BE178" s="14">
        <f>((SUM('3.Diagnóstico_Oportunidades'!$M$9:$N$11))*10000)/BD178</f>
        <v>0</v>
      </c>
      <c r="BF178" s="14"/>
      <c r="BQ178" s="28">
        <v>764725.95</v>
      </c>
      <c r="BR178" s="8">
        <f>(SUM('3.Diagnóstico_Oportunidades'!$M$21:$N$22)*10000)/BQ178</f>
        <v>0</v>
      </c>
      <c r="BS178" s="28">
        <f t="shared" si="35"/>
        <v>1</v>
      </c>
      <c r="BT178" s="27">
        <f t="shared" si="36"/>
        <v>0</v>
      </c>
      <c r="BU178" s="28">
        <f>IF('3.Diagnóstico_Oportunidades'!BR178=0, 0,SUM(BS178:BT178))</f>
        <v>0</v>
      </c>
      <c r="BW178" s="124" t="s">
        <v>532</v>
      </c>
      <c r="BX178" s="28">
        <v>6</v>
      </c>
      <c r="BY178" s="28">
        <v>7</v>
      </c>
      <c r="BZ178" s="28">
        <v>6</v>
      </c>
      <c r="CA178" s="149">
        <f>'3.Diagnóstico_Oportunidades'!N199*Criterios!BX178</f>
        <v>0</v>
      </c>
      <c r="CB178" s="149">
        <f>'3.Diagnóstico_Oportunidades'!N199*Criterios!BY178</f>
        <v>0</v>
      </c>
      <c r="CC178" s="149">
        <f>'3.Diagnóstico_Oportunidades'!N199*Criterios!BZ178</f>
        <v>0</v>
      </c>
      <c r="CF178" s="8" t="s">
        <v>167</v>
      </c>
      <c r="CG178" s="120">
        <f>('3.Diagnóstico_Oportunidades'!$M$22)/(BD179/100)</f>
        <v>0</v>
      </c>
      <c r="CH178" s="28">
        <f t="shared" si="28"/>
        <v>1</v>
      </c>
      <c r="CI178" s="27">
        <f t="shared" si="29"/>
        <v>0</v>
      </c>
      <c r="CJ178" s="28">
        <f t="shared" si="30"/>
        <v>0</v>
      </c>
      <c r="CK178" s="28">
        <f>('3.Diagnóstico_Oportunidades'!$M$22*10000/BQ179)</f>
        <v>0</v>
      </c>
      <c r="CL178" s="28">
        <f t="shared" si="31"/>
        <v>1</v>
      </c>
      <c r="CM178" s="27">
        <f t="shared" si="32"/>
        <v>0</v>
      </c>
      <c r="CN178" s="28">
        <f t="shared" si="33"/>
        <v>0</v>
      </c>
      <c r="CO178" s="28">
        <v>15</v>
      </c>
      <c r="CP178" s="28">
        <v>13</v>
      </c>
      <c r="CQ178" s="28">
        <v>15</v>
      </c>
      <c r="CR178" s="27">
        <f>'3.Diagnóstico_Oportunidades'!N199*Criterios!CO178</f>
        <v>0</v>
      </c>
      <c r="CS178" s="27">
        <f>'3.Diagnóstico_Oportunidades'!N199*Criterios!CP178</f>
        <v>0</v>
      </c>
      <c r="CT178" s="27">
        <f>'3.Diagnóstico_Oportunidades'!N199*Criterios!CQ178</f>
        <v>0</v>
      </c>
      <c r="CW178" s="22">
        <v>1</v>
      </c>
      <c r="CX178" s="22">
        <v>2</v>
      </c>
      <c r="CY178" s="27">
        <v>2</v>
      </c>
      <c r="CZ178" s="22">
        <v>1</v>
      </c>
      <c r="DA178" s="27">
        <v>2</v>
      </c>
      <c r="DB178" s="22">
        <v>1</v>
      </c>
      <c r="DC178" s="27">
        <v>2</v>
      </c>
      <c r="DD178" s="22">
        <v>1</v>
      </c>
      <c r="DE178" s="22">
        <v>1</v>
      </c>
      <c r="DF178" s="24">
        <v>1</v>
      </c>
      <c r="DG178" s="27">
        <v>1</v>
      </c>
      <c r="DH178" s="22">
        <v>2</v>
      </c>
      <c r="DI178" s="22">
        <v>3</v>
      </c>
      <c r="DJ178" s="28">
        <f>('3.Diagnóstico_Oportunidades'!$N199*CW178)</f>
        <v>0</v>
      </c>
      <c r="DK178" s="28">
        <f>('3.Diagnóstico_Oportunidades'!$N199*CX178)</f>
        <v>0</v>
      </c>
      <c r="DL178" s="28">
        <f>('3.Diagnóstico_Oportunidades'!$N199*CY178)</f>
        <v>0</v>
      </c>
      <c r="DM178" s="28">
        <f>('3.Diagnóstico_Oportunidades'!$N199*DA178)</f>
        <v>0</v>
      </c>
      <c r="DN178" s="28">
        <f>('3.Diagnóstico_Oportunidades'!$N199*DC178)</f>
        <v>0</v>
      </c>
      <c r="DO178" s="28">
        <f>('3.Diagnóstico_Oportunidades'!$N199*DE178)</f>
        <v>0</v>
      </c>
      <c r="DP178" s="28">
        <f>('3.Diagnóstico_Oportunidades'!$N199*DF178)</f>
        <v>0</v>
      </c>
      <c r="DQ178" s="28">
        <f>('3.Diagnóstico_Oportunidades'!$N199*DG178)</f>
        <v>0</v>
      </c>
      <c r="DR178" s="28">
        <f>('3.Diagnóstico_Oportunidades'!$N199*DI178)</f>
        <v>0</v>
      </c>
      <c r="DS178" s="28">
        <f>('3.Diagnóstico_Oportunidades'!$N199*1)</f>
        <v>0</v>
      </c>
      <c r="DT178" s="28">
        <f>('3.Diagnóstico_Oportunidades'!$N199*2)</f>
        <v>0</v>
      </c>
      <c r="DU178" s="28">
        <f>('3.Diagnóstico_Oportunidades'!$N199*3)</f>
        <v>0</v>
      </c>
      <c r="DV178" s="28">
        <f>('3.Diagnóstico_Oportunidades'!$N199*DW178)</f>
        <v>0</v>
      </c>
      <c r="DW178" s="28">
        <f>('3.Diagnóstico_Oportunidades'!$N199*DX178)</f>
        <v>0</v>
      </c>
      <c r="DX178" s="28">
        <f>('3.Diagnóstico_Oportunidades'!$N199*DZ178)</f>
        <v>0</v>
      </c>
      <c r="DY178" s="28">
        <f>('3.Diagnóstico_Oportunidades'!$N199*DB178)</f>
        <v>0</v>
      </c>
      <c r="DZ178" s="28">
        <f>('3.Diagnóstico_Oportunidades'!$N199*DD178)</f>
        <v>0</v>
      </c>
      <c r="EA178" s="28">
        <f>('3.Diagnóstico_Oportunidades'!$N199*DE178)</f>
        <v>0</v>
      </c>
      <c r="EB178" s="28">
        <f>('3.Diagnóstico_Oportunidades'!$N199*DF178)</f>
        <v>0</v>
      </c>
      <c r="EC178" s="28">
        <f>('3.Diagnóstico_Oportunidades'!$N199*DH178)</f>
        <v>0</v>
      </c>
      <c r="ED178" s="28">
        <f>('3.Diagnóstico_Oportunidades'!$N199*DI178)</f>
        <v>0</v>
      </c>
      <c r="EE178" s="28">
        <f>('3.Diagnóstico_Oportunidades'!$N199*1)</f>
        <v>0</v>
      </c>
      <c r="EF178" s="28">
        <f>('3.Diagnóstico_Oportunidades'!$N199*2)</f>
        <v>0</v>
      </c>
      <c r="EG178" s="28">
        <f>('3.Diagnóstico_Oportunidades'!$N199*3)</f>
        <v>0</v>
      </c>
    </row>
    <row r="179" spans="1:137">
      <c r="A179" s="8" t="s">
        <v>167</v>
      </c>
      <c r="B179" s="98">
        <v>2</v>
      </c>
      <c r="C179" s="99">
        <v>3</v>
      </c>
      <c r="D179" s="98">
        <v>2</v>
      </c>
      <c r="E179" s="98">
        <v>3</v>
      </c>
      <c r="F179" s="98">
        <v>2</v>
      </c>
      <c r="G179" s="8" t="s">
        <v>167</v>
      </c>
      <c r="H179" s="27">
        <v>1</v>
      </c>
      <c r="I179" s="27">
        <v>2</v>
      </c>
      <c r="J179" s="27">
        <v>2</v>
      </c>
      <c r="K179" s="27">
        <v>1</v>
      </c>
      <c r="L179">
        <v>2</v>
      </c>
      <c r="M179" s="8" t="s">
        <v>167</v>
      </c>
      <c r="N179" s="27">
        <f t="shared" si="34"/>
        <v>2</v>
      </c>
      <c r="O179" s="27" t="s">
        <v>1065</v>
      </c>
      <c r="P179" s="140">
        <v>1</v>
      </c>
      <c r="Q179" s="27" t="s">
        <v>1065</v>
      </c>
      <c r="R179" s="8" t="s">
        <v>167</v>
      </c>
      <c r="S179">
        <v>1</v>
      </c>
      <c r="T179">
        <v>1</v>
      </c>
      <c r="U179">
        <v>1</v>
      </c>
      <c r="V179">
        <v>1</v>
      </c>
      <c r="W179">
        <v>2</v>
      </c>
      <c r="X179">
        <v>1</v>
      </c>
      <c r="Y179">
        <v>2</v>
      </c>
      <c r="Z179">
        <v>2</v>
      </c>
      <c r="AA179">
        <v>1</v>
      </c>
      <c r="AB179">
        <v>2</v>
      </c>
      <c r="AC179">
        <v>1</v>
      </c>
      <c r="AD179">
        <v>2</v>
      </c>
      <c r="AE179" s="8" t="s">
        <v>167</v>
      </c>
      <c r="AF179">
        <v>1</v>
      </c>
      <c r="AG179" s="21">
        <v>2</v>
      </c>
      <c r="AH179">
        <v>2</v>
      </c>
      <c r="AI179">
        <v>2</v>
      </c>
      <c r="AJ179">
        <v>3</v>
      </c>
      <c r="AK179">
        <v>3</v>
      </c>
      <c r="AL179">
        <v>3</v>
      </c>
      <c r="AM179" s="27">
        <v>1</v>
      </c>
      <c r="AN179">
        <v>2</v>
      </c>
      <c r="AO179" s="27" t="s">
        <v>1065</v>
      </c>
      <c r="AP179">
        <v>3</v>
      </c>
      <c r="AQ179">
        <v>2</v>
      </c>
      <c r="AR179">
        <v>2</v>
      </c>
      <c r="AS179" s="8" t="s">
        <v>167</v>
      </c>
      <c r="AT179" s="27" t="s">
        <v>1065</v>
      </c>
      <c r="AU179" s="27" t="s">
        <v>1065</v>
      </c>
      <c r="AV179" s="27" t="s">
        <v>1065</v>
      </c>
      <c r="AW179" s="27" t="s">
        <v>1065</v>
      </c>
      <c r="AX179" s="27" t="s">
        <v>1065</v>
      </c>
      <c r="AY179" s="27" t="s">
        <v>1065</v>
      </c>
      <c r="AZ179" s="27" t="s">
        <v>1065</v>
      </c>
      <c r="BA179" s="27" t="s">
        <v>1065</v>
      </c>
      <c r="BB179" s="27" t="s">
        <v>1065</v>
      </c>
      <c r="BC179" s="8" t="s">
        <v>167</v>
      </c>
      <c r="BD179" s="14">
        <v>1983</v>
      </c>
      <c r="BE179" s="14">
        <f>((SUM('3.Diagnóstico_Oportunidades'!$M$9:$N$11))*10000)/BD179</f>
        <v>0</v>
      </c>
      <c r="BF179" s="14"/>
      <c r="BQ179" s="28">
        <v>673056.03</v>
      </c>
      <c r="BR179" s="8">
        <f>(SUM('3.Diagnóstico_Oportunidades'!$M$21:$N$22)*10000)/BQ179</f>
        <v>0</v>
      </c>
      <c r="BS179" s="28">
        <f t="shared" si="35"/>
        <v>1</v>
      </c>
      <c r="BT179" s="27">
        <f t="shared" si="36"/>
        <v>0</v>
      </c>
      <c r="BU179" s="28">
        <f>IF('3.Diagnóstico_Oportunidades'!BR179=0, 0,SUM(BS179:BT179))</f>
        <v>0</v>
      </c>
      <c r="BW179" s="124" t="s">
        <v>533</v>
      </c>
      <c r="BX179" s="28">
        <v>5</v>
      </c>
      <c r="BY179" s="28">
        <v>5</v>
      </c>
      <c r="BZ179" s="28">
        <v>5</v>
      </c>
      <c r="CA179" s="149">
        <f>'3.Diagnóstico_Oportunidades'!N200*Criterios!BX179</f>
        <v>0</v>
      </c>
      <c r="CB179" s="149">
        <f>'3.Diagnóstico_Oportunidades'!N200*Criterios!BY179</f>
        <v>0</v>
      </c>
      <c r="CC179" s="149">
        <f>'3.Diagnóstico_Oportunidades'!N200*Criterios!BZ179</f>
        <v>0</v>
      </c>
      <c r="CF179" s="8" t="s">
        <v>74</v>
      </c>
      <c r="CG179" s="120">
        <f>('3.Diagnóstico_Oportunidades'!$M$22)/(BD180/100)</f>
        <v>0</v>
      </c>
      <c r="CH179" s="28">
        <f t="shared" si="28"/>
        <v>1</v>
      </c>
      <c r="CI179" s="27">
        <f t="shared" si="29"/>
        <v>0</v>
      </c>
      <c r="CJ179" s="28">
        <f t="shared" si="30"/>
        <v>0</v>
      </c>
      <c r="CK179" s="28">
        <f>('3.Diagnóstico_Oportunidades'!$M$22*10000/BQ180)</f>
        <v>0</v>
      </c>
      <c r="CL179" s="28">
        <f t="shared" si="31"/>
        <v>1</v>
      </c>
      <c r="CM179" s="27">
        <f t="shared" si="32"/>
        <v>0</v>
      </c>
      <c r="CN179" s="28">
        <f t="shared" si="33"/>
        <v>0</v>
      </c>
      <c r="CO179" s="28">
        <v>15</v>
      </c>
      <c r="CP179" s="28">
        <v>17</v>
      </c>
      <c r="CQ179" s="28">
        <v>15</v>
      </c>
      <c r="CR179" s="27">
        <f>'3.Diagnóstico_Oportunidades'!N200*Criterios!CO179</f>
        <v>0</v>
      </c>
      <c r="CS179" s="27">
        <f>'3.Diagnóstico_Oportunidades'!N200*Criterios!CP179</f>
        <v>0</v>
      </c>
      <c r="CT179" s="27">
        <f>'3.Diagnóstico_Oportunidades'!N200*Criterios!CQ179</f>
        <v>0</v>
      </c>
      <c r="CW179" s="22">
        <v>1</v>
      </c>
      <c r="CX179" s="27">
        <v>2</v>
      </c>
      <c r="CY179" s="27">
        <v>2</v>
      </c>
      <c r="CZ179" s="22">
        <v>3</v>
      </c>
      <c r="DA179" s="27">
        <v>2</v>
      </c>
      <c r="DB179" s="22">
        <v>3</v>
      </c>
      <c r="DC179" s="27">
        <v>3</v>
      </c>
      <c r="DD179" s="22">
        <v>3</v>
      </c>
      <c r="DE179" s="22">
        <v>1</v>
      </c>
      <c r="DF179" s="24">
        <v>1</v>
      </c>
      <c r="DG179" s="27">
        <v>1</v>
      </c>
      <c r="DH179" s="22">
        <v>1</v>
      </c>
      <c r="DI179" s="22">
        <v>2</v>
      </c>
      <c r="DJ179" s="28">
        <f>('3.Diagnóstico_Oportunidades'!$N200*CW179)</f>
        <v>0</v>
      </c>
      <c r="DK179" s="28">
        <f>('3.Diagnóstico_Oportunidades'!$N200*CX179)</f>
        <v>0</v>
      </c>
      <c r="DL179" s="28">
        <f>('3.Diagnóstico_Oportunidades'!$N200*CY179)</f>
        <v>0</v>
      </c>
      <c r="DM179" s="28">
        <f>('3.Diagnóstico_Oportunidades'!$N200*DA179)</f>
        <v>0</v>
      </c>
      <c r="DN179" s="28">
        <f>('3.Diagnóstico_Oportunidades'!$N200*DC179)</f>
        <v>0</v>
      </c>
      <c r="DO179" s="28">
        <f>('3.Diagnóstico_Oportunidades'!$N200*DE179)</f>
        <v>0</v>
      </c>
      <c r="DP179" s="28">
        <f>('3.Diagnóstico_Oportunidades'!$N200*DF179)</f>
        <v>0</v>
      </c>
      <c r="DQ179" s="28">
        <f>('3.Diagnóstico_Oportunidades'!$N200*DG179)</f>
        <v>0</v>
      </c>
      <c r="DR179" s="28">
        <f>('3.Diagnóstico_Oportunidades'!$N200*DI179)</f>
        <v>0</v>
      </c>
      <c r="DS179" s="28">
        <f>('3.Diagnóstico_Oportunidades'!$N200*1)</f>
        <v>0</v>
      </c>
      <c r="DT179" s="28">
        <f>('3.Diagnóstico_Oportunidades'!$N200*2)</f>
        <v>0</v>
      </c>
      <c r="DU179" s="28">
        <f>('3.Diagnóstico_Oportunidades'!$N200*3)</f>
        <v>0</v>
      </c>
      <c r="DV179" s="28">
        <f>('3.Diagnóstico_Oportunidades'!$N200*DW179)</f>
        <v>0</v>
      </c>
      <c r="DW179" s="28">
        <f>('3.Diagnóstico_Oportunidades'!$N200*DX179)</f>
        <v>0</v>
      </c>
      <c r="DX179" s="28">
        <f>('3.Diagnóstico_Oportunidades'!$N200*DZ179)</f>
        <v>0</v>
      </c>
      <c r="DY179" s="28">
        <f>('3.Diagnóstico_Oportunidades'!$N200*DB179)</f>
        <v>0</v>
      </c>
      <c r="DZ179" s="28">
        <f>('3.Diagnóstico_Oportunidades'!$N200*DD179)</f>
        <v>0</v>
      </c>
      <c r="EA179" s="28">
        <f>('3.Diagnóstico_Oportunidades'!$N200*DE179)</f>
        <v>0</v>
      </c>
      <c r="EB179" s="28">
        <f>('3.Diagnóstico_Oportunidades'!$N200*DF179)</f>
        <v>0</v>
      </c>
      <c r="EC179" s="28">
        <f>('3.Diagnóstico_Oportunidades'!$N200*DH179)</f>
        <v>0</v>
      </c>
      <c r="ED179" s="28">
        <f>('3.Diagnóstico_Oportunidades'!$N200*DI179)</f>
        <v>0</v>
      </c>
      <c r="EE179" s="28">
        <f>('3.Diagnóstico_Oportunidades'!$N200*1)</f>
        <v>0</v>
      </c>
      <c r="EF179" s="28">
        <f>('3.Diagnóstico_Oportunidades'!$N200*2)</f>
        <v>0</v>
      </c>
      <c r="EG179" s="28">
        <f>('3.Diagnóstico_Oportunidades'!$N200*3)</f>
        <v>0</v>
      </c>
    </row>
    <row r="180" spans="1:137">
      <c r="A180" s="8" t="s">
        <v>74</v>
      </c>
      <c r="B180" s="98">
        <v>1</v>
      </c>
      <c r="C180" s="99">
        <v>3</v>
      </c>
      <c r="D180" s="98">
        <v>1</v>
      </c>
      <c r="E180" s="98">
        <v>3</v>
      </c>
      <c r="F180" s="98">
        <v>1</v>
      </c>
      <c r="G180" s="8" t="s">
        <v>74</v>
      </c>
      <c r="H180" s="27">
        <v>1</v>
      </c>
      <c r="I180" s="27">
        <v>1</v>
      </c>
      <c r="J180" s="27">
        <v>2</v>
      </c>
      <c r="K180" s="27">
        <v>1</v>
      </c>
      <c r="L180">
        <v>1</v>
      </c>
      <c r="M180" s="8" t="s">
        <v>74</v>
      </c>
      <c r="N180" s="27">
        <f t="shared" si="34"/>
        <v>1</v>
      </c>
      <c r="O180" s="27" t="s">
        <v>1065</v>
      </c>
      <c r="P180" s="140">
        <v>1</v>
      </c>
      <c r="Q180" s="27" t="s">
        <v>1065</v>
      </c>
      <c r="R180" s="8" t="s">
        <v>74</v>
      </c>
      <c r="S180">
        <v>1</v>
      </c>
      <c r="T180">
        <v>1</v>
      </c>
      <c r="U180">
        <v>1</v>
      </c>
      <c r="V180">
        <v>1</v>
      </c>
      <c r="W180">
        <v>1</v>
      </c>
      <c r="X180">
        <v>1</v>
      </c>
      <c r="Y180">
        <v>1</v>
      </c>
      <c r="Z180">
        <v>1</v>
      </c>
      <c r="AA180">
        <v>1</v>
      </c>
      <c r="AB180">
        <v>1</v>
      </c>
      <c r="AC180">
        <v>1</v>
      </c>
      <c r="AD180">
        <v>1</v>
      </c>
      <c r="AE180" s="8" t="s">
        <v>74</v>
      </c>
      <c r="AF180">
        <v>1</v>
      </c>
      <c r="AG180" s="21">
        <v>3</v>
      </c>
      <c r="AH180">
        <v>1</v>
      </c>
      <c r="AI180">
        <v>2</v>
      </c>
      <c r="AJ180">
        <v>2</v>
      </c>
      <c r="AK180">
        <v>3</v>
      </c>
      <c r="AL180">
        <v>3</v>
      </c>
      <c r="AM180" s="27">
        <v>2</v>
      </c>
      <c r="AN180">
        <v>1</v>
      </c>
      <c r="AO180" s="27" t="s">
        <v>1065</v>
      </c>
      <c r="AP180">
        <v>3</v>
      </c>
      <c r="AQ180">
        <v>2</v>
      </c>
      <c r="AR180">
        <v>2</v>
      </c>
      <c r="AS180" s="8" t="s">
        <v>74</v>
      </c>
      <c r="AT180" s="27" t="s">
        <v>1065</v>
      </c>
      <c r="AU180" s="27" t="s">
        <v>1065</v>
      </c>
      <c r="AV180" s="27" t="s">
        <v>1065</v>
      </c>
      <c r="AW180" s="27" t="s">
        <v>1065</v>
      </c>
      <c r="AX180" s="27" t="s">
        <v>1065</v>
      </c>
      <c r="AY180" s="27" t="s">
        <v>1065</v>
      </c>
      <c r="AZ180" s="27" t="s">
        <v>1065</v>
      </c>
      <c r="BA180" s="27" t="s">
        <v>1065</v>
      </c>
      <c r="BB180" s="27" t="s">
        <v>1065</v>
      </c>
      <c r="BC180" s="8" t="s">
        <v>74</v>
      </c>
      <c r="BD180" s="14">
        <v>379</v>
      </c>
      <c r="BE180" s="14">
        <f>((SUM('3.Diagnóstico_Oportunidades'!$M$9:$N$11))*10000)/BD180</f>
        <v>0</v>
      </c>
      <c r="BF180" s="14"/>
      <c r="BQ180" s="28">
        <v>424288.78</v>
      </c>
      <c r="BR180" s="8">
        <f>(SUM('3.Diagnóstico_Oportunidades'!$M$21:$N$22)*10000)/BQ180</f>
        <v>0</v>
      </c>
      <c r="BS180" s="28">
        <f t="shared" si="35"/>
        <v>1</v>
      </c>
      <c r="BT180" s="27">
        <f t="shared" si="36"/>
        <v>0</v>
      </c>
      <c r="BU180" s="28">
        <f>IF('3.Diagnóstico_Oportunidades'!BR180=0, 0,SUM(BS180:BT180))</f>
        <v>0</v>
      </c>
      <c r="BW180" s="124" t="s">
        <v>534</v>
      </c>
      <c r="BX180" s="28">
        <v>6</v>
      </c>
      <c r="BY180" s="28">
        <v>6</v>
      </c>
      <c r="BZ180" s="28">
        <v>6</v>
      </c>
      <c r="CA180" s="149">
        <f>'3.Diagnóstico_Oportunidades'!N201*Criterios!BX180</f>
        <v>0</v>
      </c>
      <c r="CB180" s="149">
        <f>'3.Diagnóstico_Oportunidades'!N201*Criterios!BY180</f>
        <v>0</v>
      </c>
      <c r="CC180" s="149">
        <f>'3.Diagnóstico_Oportunidades'!N201*Criterios!BZ180</f>
        <v>0</v>
      </c>
      <c r="CF180" s="8" t="s">
        <v>75</v>
      </c>
      <c r="CG180" s="120">
        <f>('3.Diagnóstico_Oportunidades'!$M$22)/(BD181/100)</f>
        <v>0</v>
      </c>
      <c r="CH180" s="28">
        <f t="shared" si="28"/>
        <v>1</v>
      </c>
      <c r="CI180" s="27">
        <f t="shared" si="29"/>
        <v>0</v>
      </c>
      <c r="CJ180" s="28">
        <f t="shared" si="30"/>
        <v>0</v>
      </c>
      <c r="CK180" s="28">
        <f>('3.Diagnóstico_Oportunidades'!$M$22*10000/BQ181)</f>
        <v>0</v>
      </c>
      <c r="CL180" s="28">
        <f>IF(CK180&lt;7, 1,0)+IF(CK180&gt;19,3,0)</f>
        <v>1</v>
      </c>
      <c r="CM180" s="27">
        <f t="shared" si="32"/>
        <v>0</v>
      </c>
      <c r="CN180" s="28">
        <f t="shared" si="33"/>
        <v>0</v>
      </c>
      <c r="CO180" s="28">
        <v>17</v>
      </c>
      <c r="CP180" s="28">
        <v>18</v>
      </c>
      <c r="CQ180" s="28">
        <v>17</v>
      </c>
      <c r="CR180" s="27">
        <f>'3.Diagnóstico_Oportunidades'!N201*Criterios!CO180</f>
        <v>0</v>
      </c>
      <c r="CS180" s="27">
        <f>'3.Diagnóstico_Oportunidades'!N201*Criterios!CP180</f>
        <v>0</v>
      </c>
      <c r="CT180" s="27">
        <f>'3.Diagnóstico_Oportunidades'!N201*Criterios!CQ180</f>
        <v>0</v>
      </c>
      <c r="CW180" s="22">
        <v>1</v>
      </c>
      <c r="CX180" s="27">
        <v>2</v>
      </c>
      <c r="CY180" s="27">
        <v>2</v>
      </c>
      <c r="CZ180" s="22">
        <v>3</v>
      </c>
      <c r="DA180" s="27">
        <v>3</v>
      </c>
      <c r="DB180" s="22">
        <v>3</v>
      </c>
      <c r="DC180" s="27">
        <v>3</v>
      </c>
      <c r="DD180" s="22">
        <v>3</v>
      </c>
      <c r="DE180" s="22">
        <v>1</v>
      </c>
      <c r="DF180" s="24">
        <v>1</v>
      </c>
      <c r="DG180" s="27">
        <v>1</v>
      </c>
      <c r="DH180" s="22">
        <v>1</v>
      </c>
      <c r="DI180" s="22">
        <v>3</v>
      </c>
      <c r="DJ180" s="28">
        <f>('3.Diagnóstico_Oportunidades'!$N201*CW180)</f>
        <v>0</v>
      </c>
      <c r="DK180" s="28">
        <f>('3.Diagnóstico_Oportunidades'!$N201*CX180)</f>
        <v>0</v>
      </c>
      <c r="DL180" s="28">
        <f>('3.Diagnóstico_Oportunidades'!$N201*CY180)</f>
        <v>0</v>
      </c>
      <c r="DM180" s="28">
        <f>('3.Diagnóstico_Oportunidades'!$N201*DA180)</f>
        <v>0</v>
      </c>
      <c r="DN180" s="28">
        <f>('3.Diagnóstico_Oportunidades'!$N201*DC180)</f>
        <v>0</v>
      </c>
      <c r="DO180" s="28">
        <f>('3.Diagnóstico_Oportunidades'!$N201*DE180)</f>
        <v>0</v>
      </c>
      <c r="DP180" s="28">
        <f>('3.Diagnóstico_Oportunidades'!$N201*DF180)</f>
        <v>0</v>
      </c>
      <c r="DQ180" s="28">
        <f>('3.Diagnóstico_Oportunidades'!$N201*DG180)</f>
        <v>0</v>
      </c>
      <c r="DR180" s="28">
        <f>('3.Diagnóstico_Oportunidades'!$N201*DI180)</f>
        <v>0</v>
      </c>
      <c r="DS180" s="28">
        <f>('3.Diagnóstico_Oportunidades'!$N201*1)</f>
        <v>0</v>
      </c>
      <c r="DT180" s="28">
        <f>('3.Diagnóstico_Oportunidades'!$N201*2)</f>
        <v>0</v>
      </c>
      <c r="DU180" s="28">
        <f>('3.Diagnóstico_Oportunidades'!$N201*3)</f>
        <v>0</v>
      </c>
      <c r="DV180" s="28">
        <f>('3.Diagnóstico_Oportunidades'!$N201*DW180)</f>
        <v>0</v>
      </c>
      <c r="DW180" s="28">
        <f>('3.Diagnóstico_Oportunidades'!$N201*DX180)</f>
        <v>0</v>
      </c>
      <c r="DX180" s="28">
        <f>('3.Diagnóstico_Oportunidades'!$N201*DZ180)</f>
        <v>0</v>
      </c>
      <c r="DY180" s="28">
        <f>('3.Diagnóstico_Oportunidades'!$N201*DB180)</f>
        <v>0</v>
      </c>
      <c r="DZ180" s="28">
        <f>('3.Diagnóstico_Oportunidades'!$N201*DD180)</f>
        <v>0</v>
      </c>
      <c r="EA180" s="28">
        <f>('3.Diagnóstico_Oportunidades'!$N201*DE180)</f>
        <v>0</v>
      </c>
      <c r="EB180" s="28">
        <f>('3.Diagnóstico_Oportunidades'!$N201*DF180)</f>
        <v>0</v>
      </c>
      <c r="EC180" s="28">
        <f>('3.Diagnóstico_Oportunidades'!$N201*DH180)</f>
        <v>0</v>
      </c>
      <c r="ED180" s="28">
        <f>('3.Diagnóstico_Oportunidades'!$N201*DI180)</f>
        <v>0</v>
      </c>
      <c r="EE180" s="28">
        <f>('3.Diagnóstico_Oportunidades'!$N201*1)</f>
        <v>0</v>
      </c>
      <c r="EF180" s="28">
        <f>('3.Diagnóstico_Oportunidades'!$N201*2)</f>
        <v>0</v>
      </c>
      <c r="EG180" s="28">
        <f>('3.Diagnóstico_Oportunidades'!$N201*3)</f>
        <v>0</v>
      </c>
    </row>
    <row r="181" spans="1:137">
      <c r="A181" s="8" t="s">
        <v>75</v>
      </c>
      <c r="B181" s="98">
        <v>1</v>
      </c>
      <c r="C181" s="99">
        <v>3</v>
      </c>
      <c r="D181" s="98">
        <v>1</v>
      </c>
      <c r="E181" s="98">
        <v>3</v>
      </c>
      <c r="F181" s="98">
        <v>1</v>
      </c>
      <c r="G181" s="8" t="s">
        <v>75</v>
      </c>
      <c r="H181" s="27">
        <v>1</v>
      </c>
      <c r="I181" s="27">
        <v>3</v>
      </c>
      <c r="J181" s="27">
        <v>2</v>
      </c>
      <c r="K181" s="27">
        <v>1</v>
      </c>
      <c r="L181">
        <v>2</v>
      </c>
      <c r="M181" s="8" t="s">
        <v>75</v>
      </c>
      <c r="N181" s="27">
        <f t="shared" si="34"/>
        <v>2</v>
      </c>
      <c r="O181" s="27" t="s">
        <v>1065</v>
      </c>
      <c r="P181" s="140">
        <v>1</v>
      </c>
      <c r="Q181" s="27" t="s">
        <v>1065</v>
      </c>
      <c r="R181" s="8" t="s">
        <v>75</v>
      </c>
      <c r="S181">
        <v>1</v>
      </c>
      <c r="T181">
        <v>1</v>
      </c>
      <c r="U181">
        <v>2</v>
      </c>
      <c r="V181">
        <v>1</v>
      </c>
      <c r="W181">
        <v>2</v>
      </c>
      <c r="X181">
        <v>1</v>
      </c>
      <c r="Y181">
        <v>2</v>
      </c>
      <c r="Z181">
        <v>2</v>
      </c>
      <c r="AA181">
        <v>2</v>
      </c>
      <c r="AB181">
        <v>2</v>
      </c>
      <c r="AC181">
        <v>1</v>
      </c>
      <c r="AD181">
        <v>2</v>
      </c>
      <c r="AE181" s="8" t="s">
        <v>75</v>
      </c>
      <c r="AF181">
        <v>1</v>
      </c>
      <c r="AG181" s="21">
        <v>2</v>
      </c>
      <c r="AH181">
        <v>1</v>
      </c>
      <c r="AI181">
        <v>2</v>
      </c>
      <c r="AJ181">
        <v>3</v>
      </c>
      <c r="AK181">
        <v>3</v>
      </c>
      <c r="AL181">
        <v>3</v>
      </c>
      <c r="AM181" s="27">
        <v>1</v>
      </c>
      <c r="AN181">
        <v>1</v>
      </c>
      <c r="AO181">
        <v>2</v>
      </c>
      <c r="AP181">
        <v>3</v>
      </c>
      <c r="AQ181">
        <v>2</v>
      </c>
      <c r="AR181">
        <v>1</v>
      </c>
      <c r="AS181" s="8" t="s">
        <v>75</v>
      </c>
      <c r="AT181" s="27" t="s">
        <v>1065</v>
      </c>
      <c r="AU181" s="27" t="s">
        <v>1065</v>
      </c>
      <c r="AV181" s="27" t="s">
        <v>1065</v>
      </c>
      <c r="AW181" s="27" t="s">
        <v>1065</v>
      </c>
      <c r="AX181" s="27" t="s">
        <v>1065</v>
      </c>
      <c r="AY181" s="27" t="s">
        <v>1065</v>
      </c>
      <c r="AZ181" s="27" t="s">
        <v>1065</v>
      </c>
      <c r="BA181" s="27" t="s">
        <v>1065</v>
      </c>
      <c r="BB181" s="27" t="s">
        <v>1065</v>
      </c>
      <c r="BC181" s="8" t="s">
        <v>75</v>
      </c>
      <c r="BD181" s="14">
        <v>422</v>
      </c>
      <c r="BE181" s="14">
        <f>((SUM('3.Diagnóstico_Oportunidades'!$M$9:$N$11))*10000)/BD181</f>
        <v>0</v>
      </c>
      <c r="BF181" s="14"/>
      <c r="BQ181" s="28">
        <v>284541.59000000003</v>
      </c>
      <c r="BR181" s="8">
        <f>(SUM('3.Diagnóstico_Oportunidades'!$M$21:$N$22)*10000)/BQ181</f>
        <v>0</v>
      </c>
      <c r="BS181" s="28">
        <f t="shared" si="35"/>
        <v>1</v>
      </c>
      <c r="BT181" s="27">
        <f t="shared" si="36"/>
        <v>0</v>
      </c>
      <c r="BU181" s="28">
        <f>IF('3.Diagnóstico_Oportunidades'!BR181=0, 0,SUM(BS181:BT181))</f>
        <v>0</v>
      </c>
      <c r="BW181" s="124" t="s">
        <v>535</v>
      </c>
      <c r="BX181" s="28">
        <v>6</v>
      </c>
      <c r="BY181" s="28">
        <v>6</v>
      </c>
      <c r="BZ181" s="28">
        <v>6</v>
      </c>
      <c r="CA181" s="149">
        <f>'3.Diagnóstico_Oportunidades'!N202*Criterios!BX181</f>
        <v>0</v>
      </c>
      <c r="CB181" s="149">
        <f>'3.Diagnóstico_Oportunidades'!N202*Criterios!BY181</f>
        <v>0</v>
      </c>
      <c r="CC181" s="149">
        <f>'3.Diagnóstico_Oportunidades'!N202*Criterios!BZ181</f>
        <v>0</v>
      </c>
      <c r="CF181" s="8" t="s">
        <v>76</v>
      </c>
      <c r="CG181" s="120">
        <f>('3.Diagnóstico_Oportunidades'!$M$22)/(BD182/100)</f>
        <v>0</v>
      </c>
      <c r="CH181" s="28">
        <f t="shared" si="28"/>
        <v>1</v>
      </c>
      <c r="CI181" s="27">
        <f t="shared" si="29"/>
        <v>0</v>
      </c>
      <c r="CJ181" s="28">
        <f t="shared" si="30"/>
        <v>0</v>
      </c>
      <c r="CK181" s="28">
        <f>('3.Diagnóstico_Oportunidades'!$M$22*10000/BQ182)</f>
        <v>0</v>
      </c>
      <c r="CL181" s="28">
        <f t="shared" ref="CL181:CL244" si="37">IF(CK181&lt;7, 1,0)+IF(CK181&gt;19,3,0)</f>
        <v>1</v>
      </c>
      <c r="CM181" s="27">
        <f t="shared" si="32"/>
        <v>0</v>
      </c>
      <c r="CN181" s="28">
        <f t="shared" si="33"/>
        <v>0</v>
      </c>
      <c r="CO181" s="28">
        <v>13</v>
      </c>
      <c r="CP181" s="28">
        <v>15</v>
      </c>
      <c r="CQ181" s="28">
        <v>13</v>
      </c>
      <c r="CR181" s="27">
        <f>'3.Diagnóstico_Oportunidades'!N202*Criterios!CO181</f>
        <v>0</v>
      </c>
      <c r="CS181" s="27">
        <f>'3.Diagnóstico_Oportunidades'!N202*Criterios!CP181</f>
        <v>0</v>
      </c>
      <c r="CT181" s="27">
        <f>'3.Diagnóstico_Oportunidades'!N202*Criterios!CQ181</f>
        <v>0</v>
      </c>
      <c r="CW181" s="22">
        <v>1</v>
      </c>
      <c r="CX181" s="27">
        <v>2</v>
      </c>
      <c r="CY181" s="27">
        <v>2</v>
      </c>
      <c r="CZ181" s="22">
        <v>2</v>
      </c>
      <c r="DA181" s="27">
        <v>1</v>
      </c>
      <c r="DB181" s="22">
        <v>2</v>
      </c>
      <c r="DC181" s="27">
        <v>1</v>
      </c>
      <c r="DD181" s="22">
        <v>2</v>
      </c>
      <c r="DE181" s="22">
        <v>1</v>
      </c>
      <c r="DF181" s="24">
        <v>1</v>
      </c>
      <c r="DG181" s="27">
        <v>1</v>
      </c>
      <c r="DH181" s="22">
        <v>1</v>
      </c>
      <c r="DI181" s="22">
        <v>3</v>
      </c>
      <c r="DJ181" s="28">
        <f>('3.Diagnóstico_Oportunidades'!$N202*CW181)</f>
        <v>0</v>
      </c>
      <c r="DK181" s="28">
        <f>('3.Diagnóstico_Oportunidades'!$N202*CX181)</f>
        <v>0</v>
      </c>
      <c r="DL181" s="28">
        <f>('3.Diagnóstico_Oportunidades'!$N202*CY181)</f>
        <v>0</v>
      </c>
      <c r="DM181" s="28">
        <f>('3.Diagnóstico_Oportunidades'!$N202*DA181)</f>
        <v>0</v>
      </c>
      <c r="DN181" s="28">
        <f>('3.Diagnóstico_Oportunidades'!$N202*DC181)</f>
        <v>0</v>
      </c>
      <c r="DO181" s="28">
        <f>('3.Diagnóstico_Oportunidades'!$N202*DE181)</f>
        <v>0</v>
      </c>
      <c r="DP181" s="28">
        <f>('3.Diagnóstico_Oportunidades'!$N202*DF181)</f>
        <v>0</v>
      </c>
      <c r="DQ181" s="28">
        <f>('3.Diagnóstico_Oportunidades'!$N202*DG181)</f>
        <v>0</v>
      </c>
      <c r="DR181" s="28">
        <f>('3.Diagnóstico_Oportunidades'!$N202*DI181)</f>
        <v>0</v>
      </c>
      <c r="DS181" s="28">
        <f>('3.Diagnóstico_Oportunidades'!$N202*1)</f>
        <v>0</v>
      </c>
      <c r="DT181" s="28">
        <f>('3.Diagnóstico_Oportunidades'!$N202*2)</f>
        <v>0</v>
      </c>
      <c r="DU181" s="28">
        <f>('3.Diagnóstico_Oportunidades'!$N202*3)</f>
        <v>0</v>
      </c>
      <c r="DV181" s="28">
        <f>('3.Diagnóstico_Oportunidades'!$N202*DW181)</f>
        <v>0</v>
      </c>
      <c r="DW181" s="28">
        <f>('3.Diagnóstico_Oportunidades'!$N202*DX181)</f>
        <v>0</v>
      </c>
      <c r="DX181" s="28">
        <f>('3.Diagnóstico_Oportunidades'!$N202*DZ181)</f>
        <v>0</v>
      </c>
      <c r="DY181" s="28">
        <f>('3.Diagnóstico_Oportunidades'!$N202*DB181)</f>
        <v>0</v>
      </c>
      <c r="DZ181" s="28">
        <f>('3.Diagnóstico_Oportunidades'!$N202*DD181)</f>
        <v>0</v>
      </c>
      <c r="EA181" s="28">
        <f>('3.Diagnóstico_Oportunidades'!$N202*DE181)</f>
        <v>0</v>
      </c>
      <c r="EB181" s="28">
        <f>('3.Diagnóstico_Oportunidades'!$N202*DF181)</f>
        <v>0</v>
      </c>
      <c r="EC181" s="28">
        <f>('3.Diagnóstico_Oportunidades'!$N202*DH181)</f>
        <v>0</v>
      </c>
      <c r="ED181" s="28">
        <f>('3.Diagnóstico_Oportunidades'!$N202*DI181)</f>
        <v>0</v>
      </c>
      <c r="EE181" s="28">
        <f>('3.Diagnóstico_Oportunidades'!$N202*1)</f>
        <v>0</v>
      </c>
      <c r="EF181" s="28">
        <f>('3.Diagnóstico_Oportunidades'!$N202*2)</f>
        <v>0</v>
      </c>
      <c r="EG181" s="28">
        <f>('3.Diagnóstico_Oportunidades'!$N202*3)</f>
        <v>0</v>
      </c>
    </row>
    <row r="182" spans="1:137">
      <c r="A182" s="8" t="s">
        <v>76</v>
      </c>
      <c r="B182" s="98">
        <v>1</v>
      </c>
      <c r="C182" s="99">
        <v>3</v>
      </c>
      <c r="D182" s="98">
        <v>1</v>
      </c>
      <c r="E182" s="98">
        <v>3</v>
      </c>
      <c r="F182" s="98">
        <v>1</v>
      </c>
      <c r="G182" s="8" t="s">
        <v>76</v>
      </c>
      <c r="H182" s="27">
        <v>1</v>
      </c>
      <c r="I182" s="27">
        <v>1</v>
      </c>
      <c r="J182" s="27">
        <v>2</v>
      </c>
      <c r="K182" s="27">
        <v>1</v>
      </c>
      <c r="L182">
        <v>1</v>
      </c>
      <c r="M182" s="8" t="s">
        <v>76</v>
      </c>
      <c r="N182" s="27">
        <f t="shared" si="34"/>
        <v>1</v>
      </c>
      <c r="O182" s="27" t="s">
        <v>1065</v>
      </c>
      <c r="P182" s="140">
        <v>1</v>
      </c>
      <c r="Q182" s="27" t="s">
        <v>1065</v>
      </c>
      <c r="R182" s="8" t="s">
        <v>76</v>
      </c>
      <c r="S182">
        <v>1</v>
      </c>
      <c r="T182">
        <v>1</v>
      </c>
      <c r="U182">
        <v>1</v>
      </c>
      <c r="V182">
        <v>1</v>
      </c>
      <c r="W182">
        <v>1</v>
      </c>
      <c r="X182">
        <v>1</v>
      </c>
      <c r="Y182">
        <v>1</v>
      </c>
      <c r="Z182">
        <v>1</v>
      </c>
      <c r="AA182">
        <v>1</v>
      </c>
      <c r="AB182">
        <v>1</v>
      </c>
      <c r="AC182">
        <v>1</v>
      </c>
      <c r="AD182">
        <v>1</v>
      </c>
      <c r="AE182" s="8" t="s">
        <v>76</v>
      </c>
      <c r="AF182">
        <v>1</v>
      </c>
      <c r="AG182" s="21">
        <v>2</v>
      </c>
      <c r="AH182">
        <v>1</v>
      </c>
      <c r="AI182">
        <v>2</v>
      </c>
      <c r="AJ182">
        <v>3</v>
      </c>
      <c r="AK182">
        <v>3</v>
      </c>
      <c r="AL182">
        <v>3</v>
      </c>
      <c r="AM182" s="27">
        <v>1</v>
      </c>
      <c r="AN182">
        <v>2</v>
      </c>
      <c r="AO182" s="27" t="s">
        <v>1065</v>
      </c>
      <c r="AP182">
        <v>3</v>
      </c>
      <c r="AQ182">
        <v>2</v>
      </c>
      <c r="AR182">
        <v>2</v>
      </c>
      <c r="AS182" s="8" t="s">
        <v>76</v>
      </c>
      <c r="AT182" s="27" t="s">
        <v>1065</v>
      </c>
      <c r="AU182" s="27" t="s">
        <v>1065</v>
      </c>
      <c r="AV182" s="27" t="s">
        <v>1065</v>
      </c>
      <c r="AW182" s="27" t="s">
        <v>1065</v>
      </c>
      <c r="AX182" s="27" t="s">
        <v>1065</v>
      </c>
      <c r="AY182" s="27" t="s">
        <v>1065</v>
      </c>
      <c r="AZ182" s="27" t="s">
        <v>1065</v>
      </c>
      <c r="BA182" s="27" t="s">
        <v>1065</v>
      </c>
      <c r="BB182" s="27" t="s">
        <v>1065</v>
      </c>
      <c r="BC182" s="8" t="s">
        <v>76</v>
      </c>
      <c r="BD182" s="14">
        <v>753</v>
      </c>
      <c r="BE182" s="14">
        <f>((SUM('3.Diagnóstico_Oportunidades'!$M$9:$N$11))*10000)/BD182</f>
        <v>0</v>
      </c>
      <c r="BF182" s="14"/>
      <c r="BQ182" s="28">
        <v>607554.49</v>
      </c>
      <c r="BR182" s="8">
        <f>(SUM('3.Diagnóstico_Oportunidades'!$M$21:$N$22)*10000)/BQ182</f>
        <v>0</v>
      </c>
      <c r="BS182" s="28">
        <f t="shared" si="35"/>
        <v>1</v>
      </c>
      <c r="BT182" s="27">
        <f t="shared" si="36"/>
        <v>0</v>
      </c>
      <c r="BU182" s="28">
        <f>IF('3.Diagnóstico_Oportunidades'!BR182=0, 0,SUM(BS182:BT182))</f>
        <v>0</v>
      </c>
      <c r="BW182" s="124" t="s">
        <v>1200</v>
      </c>
      <c r="BX182" s="28">
        <v>7.5</v>
      </c>
      <c r="BY182" s="28">
        <v>7.5</v>
      </c>
      <c r="BZ182" s="28">
        <v>7.5</v>
      </c>
      <c r="CA182" s="149">
        <f>'3.Diagnóstico_Oportunidades'!N203*Criterios!BX182</f>
        <v>0</v>
      </c>
      <c r="CB182" s="149">
        <f>'3.Diagnóstico_Oportunidades'!N203*Criterios!BY182</f>
        <v>0</v>
      </c>
      <c r="CC182" s="149">
        <f>'3.Diagnóstico_Oportunidades'!N203*Criterios!BZ182</f>
        <v>0</v>
      </c>
      <c r="CF182" s="8" t="s">
        <v>949</v>
      </c>
      <c r="CG182" s="120">
        <f>('3.Diagnóstico_Oportunidades'!$M$22)/(BD183/100)</f>
        <v>0</v>
      </c>
      <c r="CH182" s="28">
        <f t="shared" si="28"/>
        <v>1</v>
      </c>
      <c r="CI182" s="27">
        <f t="shared" si="29"/>
        <v>0</v>
      </c>
      <c r="CJ182" s="28">
        <f t="shared" si="30"/>
        <v>0</v>
      </c>
      <c r="CK182" s="28">
        <f>('3.Diagnóstico_Oportunidades'!$M$22*10000/BQ183)</f>
        <v>0</v>
      </c>
      <c r="CL182" s="28">
        <f t="shared" si="37"/>
        <v>1</v>
      </c>
      <c r="CM182" s="27">
        <f t="shared" si="32"/>
        <v>0</v>
      </c>
      <c r="CN182" s="28">
        <f t="shared" si="33"/>
        <v>0</v>
      </c>
      <c r="CO182" s="28">
        <v>15.5</v>
      </c>
      <c r="CP182" s="28">
        <v>15.5</v>
      </c>
      <c r="CQ182" s="28">
        <v>15.5</v>
      </c>
      <c r="CR182" s="27">
        <f>'3.Diagnóstico_Oportunidades'!N203*Criterios!CO182</f>
        <v>0</v>
      </c>
      <c r="CS182" s="27">
        <f>'3.Diagnóstico_Oportunidades'!N203*Criterios!CP182</f>
        <v>0</v>
      </c>
      <c r="CT182" s="27">
        <f>'3.Diagnóstico_Oportunidades'!N203*Criterios!CQ182</f>
        <v>0</v>
      </c>
      <c r="CW182" s="31">
        <v>1</v>
      </c>
      <c r="CX182" s="31">
        <v>2</v>
      </c>
      <c r="CY182" s="31">
        <v>1.5</v>
      </c>
      <c r="CZ182" s="31">
        <v>1.5</v>
      </c>
      <c r="DA182" s="31">
        <v>1</v>
      </c>
      <c r="DB182" s="31">
        <v>1</v>
      </c>
      <c r="DC182" s="31">
        <v>1</v>
      </c>
      <c r="DD182" s="31">
        <v>1</v>
      </c>
      <c r="DE182" s="31">
        <v>2.5</v>
      </c>
      <c r="DF182" s="31">
        <v>1</v>
      </c>
      <c r="DG182" s="31">
        <v>2.5</v>
      </c>
      <c r="DH182" s="31">
        <v>2.5</v>
      </c>
      <c r="DI182" s="31">
        <v>3</v>
      </c>
      <c r="DJ182" s="28">
        <f>('3.Diagnóstico_Oportunidades'!$N203*CW182)</f>
        <v>0</v>
      </c>
      <c r="DK182" s="28">
        <f>('3.Diagnóstico_Oportunidades'!$N203*CX182)</f>
        <v>0</v>
      </c>
      <c r="DL182" s="28">
        <f>('3.Diagnóstico_Oportunidades'!$N203*CY182)</f>
        <v>0</v>
      </c>
      <c r="DM182" s="28">
        <f>('3.Diagnóstico_Oportunidades'!$N203*DA182)</f>
        <v>0</v>
      </c>
      <c r="DN182" s="28">
        <f>('3.Diagnóstico_Oportunidades'!$N203*DC182)</f>
        <v>0</v>
      </c>
      <c r="DO182" s="28">
        <f>('3.Diagnóstico_Oportunidades'!$N203*DE182)</f>
        <v>0</v>
      </c>
      <c r="DP182" s="28">
        <f>('3.Diagnóstico_Oportunidades'!$N203*DF182)</f>
        <v>0</v>
      </c>
      <c r="DQ182" s="28">
        <f>('3.Diagnóstico_Oportunidades'!$N203*DG182)</f>
        <v>0</v>
      </c>
      <c r="DR182" s="28">
        <f>('3.Diagnóstico_Oportunidades'!$N203*DI182)</f>
        <v>0</v>
      </c>
      <c r="DS182" s="28">
        <f>('3.Diagnóstico_Oportunidades'!$N203*1)</f>
        <v>0</v>
      </c>
      <c r="DT182" s="28">
        <f>('3.Diagnóstico_Oportunidades'!$N203*2)</f>
        <v>0</v>
      </c>
      <c r="DU182" s="28">
        <f>('3.Diagnóstico_Oportunidades'!$N203*3)</f>
        <v>0</v>
      </c>
      <c r="DV182" s="28">
        <f>('3.Diagnóstico_Oportunidades'!$N203*DW182)</f>
        <v>0</v>
      </c>
      <c r="DW182" s="28">
        <f>('3.Diagnóstico_Oportunidades'!$N203*DX182)</f>
        <v>0</v>
      </c>
      <c r="DX182" s="28">
        <f>('3.Diagnóstico_Oportunidades'!$N203*DZ182)</f>
        <v>0</v>
      </c>
      <c r="DY182" s="28">
        <f>('3.Diagnóstico_Oportunidades'!$N203*DB182)</f>
        <v>0</v>
      </c>
      <c r="DZ182" s="28">
        <f>('3.Diagnóstico_Oportunidades'!$N203*DD182)</f>
        <v>0</v>
      </c>
      <c r="EA182" s="28">
        <f>('3.Diagnóstico_Oportunidades'!$N203*DE182)</f>
        <v>0</v>
      </c>
      <c r="EB182" s="28">
        <f>('3.Diagnóstico_Oportunidades'!$N203*DF182)</f>
        <v>0</v>
      </c>
      <c r="EC182" s="28">
        <f>('3.Diagnóstico_Oportunidades'!$N203*DH182)</f>
        <v>0</v>
      </c>
      <c r="ED182" s="28">
        <f>('3.Diagnóstico_Oportunidades'!$N203*DI182)</f>
        <v>0</v>
      </c>
      <c r="EE182" s="28">
        <f>('3.Diagnóstico_Oportunidades'!$N203*1)</f>
        <v>0</v>
      </c>
      <c r="EF182" s="28">
        <f>('3.Diagnóstico_Oportunidades'!$N203*2)</f>
        <v>0</v>
      </c>
      <c r="EG182" s="28">
        <f>('3.Diagnóstico_Oportunidades'!$N203*3)</f>
        <v>0</v>
      </c>
    </row>
    <row r="183" spans="1:137">
      <c r="A183" s="8" t="s">
        <v>949</v>
      </c>
      <c r="B183" s="98">
        <v>1</v>
      </c>
      <c r="C183" s="99">
        <v>1</v>
      </c>
      <c r="D183" s="98">
        <v>1</v>
      </c>
      <c r="E183" s="98">
        <v>1</v>
      </c>
      <c r="F183" s="98">
        <v>1</v>
      </c>
      <c r="G183" s="8" t="s">
        <v>949</v>
      </c>
      <c r="H183" s="27">
        <v>1</v>
      </c>
      <c r="I183" s="27">
        <v>1</v>
      </c>
      <c r="J183" s="27">
        <v>3</v>
      </c>
      <c r="K183" s="27">
        <v>2</v>
      </c>
      <c r="L183">
        <v>2</v>
      </c>
      <c r="M183" s="8" t="s">
        <v>949</v>
      </c>
      <c r="N183" s="27">
        <f t="shared" si="34"/>
        <v>2</v>
      </c>
      <c r="O183" s="27" t="s">
        <v>1065</v>
      </c>
      <c r="P183" s="140">
        <v>2</v>
      </c>
      <c r="Q183" s="27" t="s">
        <v>1065</v>
      </c>
      <c r="R183" s="8" t="s">
        <v>949</v>
      </c>
      <c r="S183">
        <v>2</v>
      </c>
      <c r="T183">
        <v>1</v>
      </c>
      <c r="U183">
        <v>2</v>
      </c>
      <c r="V183">
        <v>1</v>
      </c>
      <c r="W183">
        <v>2</v>
      </c>
      <c r="X183">
        <v>1</v>
      </c>
      <c r="Y183">
        <v>2</v>
      </c>
      <c r="Z183">
        <v>2</v>
      </c>
      <c r="AA183">
        <v>2</v>
      </c>
      <c r="AB183">
        <v>2</v>
      </c>
      <c r="AC183">
        <v>1</v>
      </c>
      <c r="AD183">
        <v>2</v>
      </c>
      <c r="AE183" s="8" t="s">
        <v>949</v>
      </c>
      <c r="AF183">
        <v>2</v>
      </c>
      <c r="AG183" s="21">
        <v>1</v>
      </c>
      <c r="AH183">
        <v>1</v>
      </c>
      <c r="AI183">
        <v>1</v>
      </c>
      <c r="AJ183">
        <v>1</v>
      </c>
      <c r="AK183">
        <v>1</v>
      </c>
      <c r="AL183">
        <v>1</v>
      </c>
      <c r="AM183" s="27">
        <v>1</v>
      </c>
      <c r="AN183">
        <v>1</v>
      </c>
      <c r="AO183" s="27" t="s">
        <v>1065</v>
      </c>
      <c r="AP183">
        <v>1</v>
      </c>
      <c r="AQ183">
        <v>1</v>
      </c>
      <c r="AR183">
        <v>1</v>
      </c>
      <c r="AS183" s="8" t="s">
        <v>949</v>
      </c>
      <c r="AT183" s="27" t="s">
        <v>1065</v>
      </c>
      <c r="AU183" s="27" t="s">
        <v>1065</v>
      </c>
      <c r="AV183" s="27" t="s">
        <v>1065</v>
      </c>
      <c r="AW183" s="27" t="s">
        <v>1065</v>
      </c>
      <c r="AX183" s="27" t="s">
        <v>1065</v>
      </c>
      <c r="AY183" s="27" t="s">
        <v>1065</v>
      </c>
      <c r="AZ183" s="27" t="s">
        <v>1065</v>
      </c>
      <c r="BA183" s="27" t="s">
        <v>1065</v>
      </c>
      <c r="BB183" s="27" t="s">
        <v>1065</v>
      </c>
      <c r="BC183" s="8" t="s">
        <v>949</v>
      </c>
      <c r="BD183" s="14">
        <v>209</v>
      </c>
      <c r="BE183" s="14">
        <f>((SUM('3.Diagnóstico_Oportunidades'!$M$9:$N$11))*10000)/BD183</f>
        <v>0</v>
      </c>
      <c r="BF183" s="14"/>
      <c r="BQ183" s="28">
        <v>254089.69</v>
      </c>
      <c r="BR183" s="8">
        <f>(SUM('3.Diagnóstico_Oportunidades'!$M$21:$N$22)*10000)/BQ183</f>
        <v>0</v>
      </c>
      <c r="BS183" s="28">
        <f t="shared" si="35"/>
        <v>1</v>
      </c>
      <c r="BT183" s="27">
        <f t="shared" si="36"/>
        <v>0</v>
      </c>
      <c r="BU183" s="28">
        <f>IF('3.Diagnóstico_Oportunidades'!BR183=0, 0,SUM(BS183:BT183))</f>
        <v>0</v>
      </c>
      <c r="BW183" s="124" t="s">
        <v>1150</v>
      </c>
      <c r="BX183" s="28">
        <v>8</v>
      </c>
      <c r="BY183" s="28">
        <v>8</v>
      </c>
      <c r="BZ183" s="28">
        <v>8</v>
      </c>
      <c r="CA183" s="149">
        <f>'3.Diagnóstico_Oportunidades'!N204*Criterios!BX183</f>
        <v>0</v>
      </c>
      <c r="CB183" s="149">
        <f>'3.Diagnóstico_Oportunidades'!N204*Criterios!BY183</f>
        <v>0</v>
      </c>
      <c r="CC183" s="149">
        <f>'3.Diagnóstico_Oportunidades'!N204*Criterios!BZ183</f>
        <v>0</v>
      </c>
      <c r="CF183" s="8" t="s">
        <v>77</v>
      </c>
      <c r="CG183" s="120">
        <f>('3.Diagnóstico_Oportunidades'!$M$22)/(BD184/100)</f>
        <v>0</v>
      </c>
      <c r="CH183" s="28">
        <f t="shared" si="28"/>
        <v>1</v>
      </c>
      <c r="CI183" s="27">
        <f t="shared" si="29"/>
        <v>0</v>
      </c>
      <c r="CJ183" s="28">
        <f t="shared" si="30"/>
        <v>0</v>
      </c>
      <c r="CK183" s="28">
        <f>('3.Diagnóstico_Oportunidades'!$M$22*10000/BQ184)</f>
        <v>0</v>
      </c>
      <c r="CL183" s="28">
        <f t="shared" si="37"/>
        <v>1</v>
      </c>
      <c r="CM183" s="27">
        <f t="shared" si="32"/>
        <v>0</v>
      </c>
      <c r="CN183" s="28">
        <f t="shared" si="33"/>
        <v>0</v>
      </c>
      <c r="CO183" s="28">
        <v>15</v>
      </c>
      <c r="CP183" s="28">
        <v>15</v>
      </c>
      <c r="CQ183" s="28">
        <v>15</v>
      </c>
      <c r="CR183" s="27">
        <f>'3.Diagnóstico_Oportunidades'!N204*Criterios!CO183</f>
        <v>0</v>
      </c>
      <c r="CS183" s="27">
        <f>'3.Diagnóstico_Oportunidades'!N204*Criterios!CP183</f>
        <v>0</v>
      </c>
      <c r="CT183" s="27">
        <f>'3.Diagnóstico_Oportunidades'!N204*Criterios!CQ183</f>
        <v>0</v>
      </c>
      <c r="CW183" s="22">
        <v>1</v>
      </c>
      <c r="CX183" s="22">
        <v>2</v>
      </c>
      <c r="CY183" s="22">
        <v>1</v>
      </c>
      <c r="CZ183" s="22">
        <v>1</v>
      </c>
      <c r="DA183" s="22">
        <v>1</v>
      </c>
      <c r="DB183" s="22">
        <v>1</v>
      </c>
      <c r="DC183" s="22">
        <v>1</v>
      </c>
      <c r="DD183" s="22">
        <v>1</v>
      </c>
      <c r="DE183" s="22">
        <v>2</v>
      </c>
      <c r="DF183" s="24">
        <v>1</v>
      </c>
      <c r="DG183" s="22">
        <v>3</v>
      </c>
      <c r="DH183" s="22">
        <v>3</v>
      </c>
      <c r="DI183" s="22">
        <v>3</v>
      </c>
      <c r="DJ183" s="28">
        <f>('3.Diagnóstico_Oportunidades'!$N204*CW183)</f>
        <v>0</v>
      </c>
      <c r="DK183" s="28">
        <f>('3.Diagnóstico_Oportunidades'!$N204*CX183)</f>
        <v>0</v>
      </c>
      <c r="DL183" s="28">
        <f>('3.Diagnóstico_Oportunidades'!$N204*CY183)</f>
        <v>0</v>
      </c>
      <c r="DM183" s="28">
        <f>('3.Diagnóstico_Oportunidades'!$N204*DA183)</f>
        <v>0</v>
      </c>
      <c r="DN183" s="28">
        <f>('3.Diagnóstico_Oportunidades'!$N204*DC183)</f>
        <v>0</v>
      </c>
      <c r="DO183" s="28">
        <f>('3.Diagnóstico_Oportunidades'!$N204*DE183)</f>
        <v>0</v>
      </c>
      <c r="DP183" s="28">
        <f>('3.Diagnóstico_Oportunidades'!$N204*DF183)</f>
        <v>0</v>
      </c>
      <c r="DQ183" s="28">
        <f>('3.Diagnóstico_Oportunidades'!$N204*DG183)</f>
        <v>0</v>
      </c>
      <c r="DR183" s="28">
        <f>('3.Diagnóstico_Oportunidades'!$N204*DI183)</f>
        <v>0</v>
      </c>
      <c r="DS183" s="28">
        <f>('3.Diagnóstico_Oportunidades'!$N204*1)</f>
        <v>0</v>
      </c>
      <c r="DT183" s="28">
        <f>('3.Diagnóstico_Oportunidades'!$N204*2)</f>
        <v>0</v>
      </c>
      <c r="DU183" s="28">
        <f>('3.Diagnóstico_Oportunidades'!$N204*3)</f>
        <v>0</v>
      </c>
      <c r="DV183" s="28">
        <f>('3.Diagnóstico_Oportunidades'!$N204*DW183)</f>
        <v>0</v>
      </c>
      <c r="DW183" s="28">
        <f>('3.Diagnóstico_Oportunidades'!$N204*DX183)</f>
        <v>0</v>
      </c>
      <c r="DX183" s="28">
        <f>('3.Diagnóstico_Oportunidades'!$N204*DZ183)</f>
        <v>0</v>
      </c>
      <c r="DY183" s="28">
        <f>('3.Diagnóstico_Oportunidades'!$N204*DB183)</f>
        <v>0</v>
      </c>
      <c r="DZ183" s="28">
        <f>('3.Diagnóstico_Oportunidades'!$N204*DD183)</f>
        <v>0</v>
      </c>
      <c r="EA183" s="28">
        <f>('3.Diagnóstico_Oportunidades'!$N204*DE183)</f>
        <v>0</v>
      </c>
      <c r="EB183" s="28">
        <f>('3.Diagnóstico_Oportunidades'!$N204*DF183)</f>
        <v>0</v>
      </c>
      <c r="EC183" s="28">
        <f>('3.Diagnóstico_Oportunidades'!$N204*DH183)</f>
        <v>0</v>
      </c>
      <c r="ED183" s="28">
        <f>('3.Diagnóstico_Oportunidades'!$N204*DI183)</f>
        <v>0</v>
      </c>
      <c r="EE183" s="28">
        <f>('3.Diagnóstico_Oportunidades'!$N204*1)</f>
        <v>0</v>
      </c>
      <c r="EF183" s="28">
        <f>('3.Diagnóstico_Oportunidades'!$N204*2)</f>
        <v>0</v>
      </c>
      <c r="EG183" s="28">
        <f>('3.Diagnóstico_Oportunidades'!$N204*3)</f>
        <v>0</v>
      </c>
    </row>
    <row r="184" spans="1:137">
      <c r="A184" s="8" t="s">
        <v>77</v>
      </c>
      <c r="B184" s="98">
        <v>1</v>
      </c>
      <c r="C184" s="99">
        <v>3</v>
      </c>
      <c r="D184" s="98">
        <v>1</v>
      </c>
      <c r="E184" s="98">
        <v>3</v>
      </c>
      <c r="F184" s="98">
        <v>1</v>
      </c>
      <c r="G184" s="8" t="s">
        <v>77</v>
      </c>
      <c r="H184" s="27">
        <v>1</v>
      </c>
      <c r="I184" s="27">
        <v>1</v>
      </c>
      <c r="J184" s="27">
        <v>3</v>
      </c>
      <c r="K184" s="27">
        <v>1</v>
      </c>
      <c r="L184">
        <v>1</v>
      </c>
      <c r="M184" s="8" t="s">
        <v>77</v>
      </c>
      <c r="N184" s="27">
        <f t="shared" si="34"/>
        <v>1</v>
      </c>
      <c r="O184" s="27" t="s">
        <v>1065</v>
      </c>
      <c r="P184" s="140">
        <v>1</v>
      </c>
      <c r="Q184" s="27" t="s">
        <v>1065</v>
      </c>
      <c r="R184" s="8" t="s">
        <v>77</v>
      </c>
      <c r="S184">
        <v>1</v>
      </c>
      <c r="T184">
        <v>1</v>
      </c>
      <c r="U184">
        <v>1</v>
      </c>
      <c r="V184">
        <v>1</v>
      </c>
      <c r="W184">
        <v>1</v>
      </c>
      <c r="X184">
        <v>1</v>
      </c>
      <c r="Y184">
        <v>1</v>
      </c>
      <c r="Z184">
        <v>1</v>
      </c>
      <c r="AA184">
        <v>1</v>
      </c>
      <c r="AB184">
        <v>1</v>
      </c>
      <c r="AC184">
        <v>1</v>
      </c>
      <c r="AD184">
        <v>1</v>
      </c>
      <c r="AE184" s="8" t="s">
        <v>77</v>
      </c>
      <c r="AF184">
        <v>1</v>
      </c>
      <c r="AG184" s="21">
        <v>2</v>
      </c>
      <c r="AH184">
        <v>1</v>
      </c>
      <c r="AI184">
        <v>2</v>
      </c>
      <c r="AJ184">
        <v>2</v>
      </c>
      <c r="AK184">
        <v>3</v>
      </c>
      <c r="AL184">
        <v>3</v>
      </c>
      <c r="AM184" s="27">
        <v>1</v>
      </c>
      <c r="AN184">
        <v>1</v>
      </c>
      <c r="AO184" s="27" t="s">
        <v>1065</v>
      </c>
      <c r="AP184">
        <v>3</v>
      </c>
      <c r="AQ184">
        <v>2</v>
      </c>
      <c r="AR184">
        <v>2</v>
      </c>
      <c r="AS184" s="8" t="s">
        <v>77</v>
      </c>
      <c r="AT184" s="27" t="s">
        <v>1065</v>
      </c>
      <c r="AU184" s="27" t="s">
        <v>1065</v>
      </c>
      <c r="AV184" s="27" t="s">
        <v>1065</v>
      </c>
      <c r="AW184" s="27" t="s">
        <v>1065</v>
      </c>
      <c r="AX184" s="27" t="s">
        <v>1065</v>
      </c>
      <c r="AY184" s="27" t="s">
        <v>1065</v>
      </c>
      <c r="AZ184" s="27" t="s">
        <v>1065</v>
      </c>
      <c r="BA184" s="27" t="s">
        <v>1065</v>
      </c>
      <c r="BB184" s="27" t="s">
        <v>1065</v>
      </c>
      <c r="BC184" s="8" t="s">
        <v>77</v>
      </c>
      <c r="BD184" s="14">
        <v>408</v>
      </c>
      <c r="BE184" s="14">
        <f>((SUM('3.Diagnóstico_Oportunidades'!$M$9:$N$11))*10000)/BD184</f>
        <v>0</v>
      </c>
      <c r="BF184" s="14"/>
      <c r="BQ184" s="28">
        <v>409265.35</v>
      </c>
      <c r="BR184" s="8">
        <f>(SUM('3.Diagnóstico_Oportunidades'!$M$21:$N$22)*10000)/BQ184</f>
        <v>0</v>
      </c>
      <c r="BS184" s="28">
        <f t="shared" si="35"/>
        <v>1</v>
      </c>
      <c r="BT184" s="27">
        <f t="shared" si="36"/>
        <v>0</v>
      </c>
      <c r="BU184" s="28">
        <f>IF('3.Diagnóstico_Oportunidades'!BR184=0, 0,SUM(BS184:BT184))</f>
        <v>0</v>
      </c>
      <c r="BW184" s="124" t="s">
        <v>1183</v>
      </c>
      <c r="BX184" s="28">
        <v>8</v>
      </c>
      <c r="BY184" s="28">
        <v>9</v>
      </c>
      <c r="BZ184" s="28">
        <v>8</v>
      </c>
      <c r="CA184" s="149">
        <f>'3.Diagnóstico_Oportunidades'!N205*Criterios!BX184</f>
        <v>0</v>
      </c>
      <c r="CB184" s="149">
        <f>'3.Diagnóstico_Oportunidades'!N205*Criterios!BY184</f>
        <v>0</v>
      </c>
      <c r="CC184" s="149">
        <f>'3.Diagnóstico_Oportunidades'!N205*Criterios!BZ184</f>
        <v>0</v>
      </c>
      <c r="CF184" s="8" t="s">
        <v>78</v>
      </c>
      <c r="CG184" s="120">
        <f>('3.Diagnóstico_Oportunidades'!$M$22)/(BD185/100)</f>
        <v>0</v>
      </c>
      <c r="CH184" s="28">
        <f t="shared" si="28"/>
        <v>1</v>
      </c>
      <c r="CI184" s="27">
        <f t="shared" si="29"/>
        <v>0</v>
      </c>
      <c r="CJ184" s="28">
        <f t="shared" si="30"/>
        <v>0</v>
      </c>
      <c r="CK184" s="28">
        <f>('3.Diagnóstico_Oportunidades'!$M$22*10000/BQ185)</f>
        <v>0</v>
      </c>
      <c r="CL184" s="28">
        <f t="shared" si="37"/>
        <v>1</v>
      </c>
      <c r="CM184" s="27">
        <f t="shared" si="32"/>
        <v>0</v>
      </c>
      <c r="CN184" s="28">
        <f t="shared" si="33"/>
        <v>0</v>
      </c>
      <c r="CO184" s="28">
        <v>23</v>
      </c>
      <c r="CP184" s="28">
        <v>20</v>
      </c>
      <c r="CQ184" s="28">
        <v>23</v>
      </c>
      <c r="CR184" s="27">
        <f>'3.Diagnóstico_Oportunidades'!N205*Criterios!CO184</f>
        <v>0</v>
      </c>
      <c r="CS184" s="27">
        <f>'3.Diagnóstico_Oportunidades'!N205*Criterios!CP184</f>
        <v>0</v>
      </c>
      <c r="CT184" s="27">
        <f>'3.Diagnóstico_Oportunidades'!N205*Criterios!CQ184</f>
        <v>0</v>
      </c>
      <c r="CW184" s="25">
        <v>3</v>
      </c>
      <c r="CX184" s="25">
        <v>3</v>
      </c>
      <c r="CY184" s="27">
        <v>3</v>
      </c>
      <c r="CZ184" s="22">
        <v>1</v>
      </c>
      <c r="DA184" s="27">
        <v>2</v>
      </c>
      <c r="DB184" s="22">
        <v>1</v>
      </c>
      <c r="DC184" s="27">
        <v>2</v>
      </c>
      <c r="DD184" s="22">
        <v>1</v>
      </c>
      <c r="DE184" s="22">
        <v>3</v>
      </c>
      <c r="DF184" s="25">
        <v>2</v>
      </c>
      <c r="DG184" s="27">
        <v>2</v>
      </c>
      <c r="DH184" s="22">
        <v>3</v>
      </c>
      <c r="DI184" s="22">
        <v>3</v>
      </c>
      <c r="DJ184" s="28">
        <f>('3.Diagnóstico_Oportunidades'!$N205*CW184)</f>
        <v>0</v>
      </c>
      <c r="DK184" s="28">
        <f>('3.Diagnóstico_Oportunidades'!$N205*CX184)</f>
        <v>0</v>
      </c>
      <c r="DL184" s="28">
        <f>('3.Diagnóstico_Oportunidades'!$N205*CY184)</f>
        <v>0</v>
      </c>
      <c r="DM184" s="28">
        <f>('3.Diagnóstico_Oportunidades'!$N205*DA184)</f>
        <v>0</v>
      </c>
      <c r="DN184" s="28">
        <f>('3.Diagnóstico_Oportunidades'!$N205*DC184)</f>
        <v>0</v>
      </c>
      <c r="DO184" s="28">
        <f>('3.Diagnóstico_Oportunidades'!$N205*DE184)</f>
        <v>0</v>
      </c>
      <c r="DP184" s="28">
        <f>('3.Diagnóstico_Oportunidades'!$N205*DF184)</f>
        <v>0</v>
      </c>
      <c r="DQ184" s="28">
        <f>('3.Diagnóstico_Oportunidades'!$N205*DG184)</f>
        <v>0</v>
      </c>
      <c r="DR184" s="28">
        <f>('3.Diagnóstico_Oportunidades'!$N205*DI184)</f>
        <v>0</v>
      </c>
      <c r="DS184" s="28">
        <f>('3.Diagnóstico_Oportunidades'!$N205*1)</f>
        <v>0</v>
      </c>
      <c r="DT184" s="28">
        <f>('3.Diagnóstico_Oportunidades'!$N205*2)</f>
        <v>0</v>
      </c>
      <c r="DU184" s="28">
        <f>('3.Diagnóstico_Oportunidades'!$N205*3)</f>
        <v>0</v>
      </c>
      <c r="DV184" s="28">
        <f>('3.Diagnóstico_Oportunidades'!$N205*DW184)</f>
        <v>0</v>
      </c>
      <c r="DW184" s="28">
        <f>('3.Diagnóstico_Oportunidades'!$N205*DX184)</f>
        <v>0</v>
      </c>
      <c r="DX184" s="28">
        <f>('3.Diagnóstico_Oportunidades'!$N205*DZ184)</f>
        <v>0</v>
      </c>
      <c r="DY184" s="28">
        <f>('3.Diagnóstico_Oportunidades'!$N205*DB184)</f>
        <v>0</v>
      </c>
      <c r="DZ184" s="28">
        <f>('3.Diagnóstico_Oportunidades'!$N205*DD184)</f>
        <v>0</v>
      </c>
      <c r="EA184" s="28">
        <f>('3.Diagnóstico_Oportunidades'!$N205*DE184)</f>
        <v>0</v>
      </c>
      <c r="EB184" s="28">
        <f>('3.Diagnóstico_Oportunidades'!$N205*DF184)</f>
        <v>0</v>
      </c>
      <c r="EC184" s="28">
        <f>('3.Diagnóstico_Oportunidades'!$N205*DH184)</f>
        <v>0</v>
      </c>
      <c r="ED184" s="28">
        <f>('3.Diagnóstico_Oportunidades'!$N205*DI184)</f>
        <v>0</v>
      </c>
      <c r="EE184" s="28">
        <f>('3.Diagnóstico_Oportunidades'!$N205*1)</f>
        <v>0</v>
      </c>
      <c r="EF184" s="28">
        <f>('3.Diagnóstico_Oportunidades'!$N205*2)</f>
        <v>0</v>
      </c>
      <c r="EG184" s="28">
        <f>('3.Diagnóstico_Oportunidades'!$N205*3)</f>
        <v>0</v>
      </c>
    </row>
    <row r="185" spans="1:137">
      <c r="A185" s="8" t="s">
        <v>78</v>
      </c>
      <c r="B185" s="98">
        <v>2</v>
      </c>
      <c r="C185" s="99">
        <v>3</v>
      </c>
      <c r="D185" s="98">
        <v>1</v>
      </c>
      <c r="E185" s="98">
        <v>2</v>
      </c>
      <c r="F185" s="98">
        <v>2</v>
      </c>
      <c r="G185" s="8" t="s">
        <v>78</v>
      </c>
      <c r="H185" s="27">
        <v>1</v>
      </c>
      <c r="I185" s="27">
        <v>2</v>
      </c>
      <c r="J185" s="27">
        <v>2</v>
      </c>
      <c r="K185" s="27">
        <v>1</v>
      </c>
      <c r="L185">
        <v>1</v>
      </c>
      <c r="M185" s="8" t="s">
        <v>78</v>
      </c>
      <c r="N185" s="27">
        <f t="shared" si="34"/>
        <v>1</v>
      </c>
      <c r="O185" s="27" t="s">
        <v>1065</v>
      </c>
      <c r="P185" s="140">
        <v>1</v>
      </c>
      <c r="Q185" s="27" t="s">
        <v>1065</v>
      </c>
      <c r="R185" s="8" t="s">
        <v>78</v>
      </c>
      <c r="S185">
        <v>1</v>
      </c>
      <c r="T185">
        <v>1</v>
      </c>
      <c r="U185">
        <v>1</v>
      </c>
      <c r="V185">
        <v>1</v>
      </c>
      <c r="W185">
        <v>1</v>
      </c>
      <c r="X185">
        <v>1</v>
      </c>
      <c r="Y185">
        <v>1</v>
      </c>
      <c r="Z185">
        <v>1</v>
      </c>
      <c r="AA185">
        <v>1</v>
      </c>
      <c r="AB185">
        <v>1</v>
      </c>
      <c r="AC185">
        <v>1</v>
      </c>
      <c r="AD185">
        <v>1</v>
      </c>
      <c r="AE185" s="8" t="s">
        <v>78</v>
      </c>
      <c r="AF185">
        <v>1</v>
      </c>
      <c r="AG185" s="21">
        <v>1</v>
      </c>
      <c r="AH185">
        <v>3</v>
      </c>
      <c r="AI185">
        <v>1</v>
      </c>
      <c r="AJ185">
        <v>2</v>
      </c>
      <c r="AK185">
        <v>3</v>
      </c>
      <c r="AL185">
        <v>3</v>
      </c>
      <c r="AM185" s="27">
        <v>2</v>
      </c>
      <c r="AN185">
        <v>1</v>
      </c>
      <c r="AO185">
        <v>2</v>
      </c>
      <c r="AP185">
        <v>3</v>
      </c>
      <c r="AQ185">
        <v>3</v>
      </c>
      <c r="AR185">
        <v>3</v>
      </c>
      <c r="AS185" s="8" t="s">
        <v>78</v>
      </c>
      <c r="AT185" s="27" t="s">
        <v>1065</v>
      </c>
      <c r="AU185" s="27" t="s">
        <v>1065</v>
      </c>
      <c r="AV185" s="27" t="s">
        <v>1065</v>
      </c>
      <c r="AW185" s="27" t="s">
        <v>1065</v>
      </c>
      <c r="AX185" s="27" t="s">
        <v>1065</v>
      </c>
      <c r="AY185" s="27" t="s">
        <v>1065</v>
      </c>
      <c r="AZ185" s="27" t="s">
        <v>1065</v>
      </c>
      <c r="BA185" s="27" t="s">
        <v>1065</v>
      </c>
      <c r="BB185" s="27" t="s">
        <v>1065</v>
      </c>
      <c r="BC185" s="8" t="s">
        <v>78</v>
      </c>
      <c r="BD185" s="14">
        <v>1862</v>
      </c>
      <c r="BE185" s="14">
        <f>((SUM('3.Diagnóstico_Oportunidades'!$M$9:$N$11))*10000)/BD185</f>
        <v>0</v>
      </c>
      <c r="BF185" s="14"/>
      <c r="BQ185" s="28">
        <v>484814.65</v>
      </c>
      <c r="BR185" s="8">
        <f>(SUM('3.Diagnóstico_Oportunidades'!$M$21:$N$22)*10000)/BQ185</f>
        <v>0</v>
      </c>
      <c r="BS185" s="28">
        <f t="shared" si="35"/>
        <v>1</v>
      </c>
      <c r="BT185" s="27">
        <f t="shared" si="36"/>
        <v>0</v>
      </c>
      <c r="BU185" s="28">
        <f>IF('3.Diagnóstico_Oportunidades'!BR185=0, 0,SUM(BS185:BT185))</f>
        <v>0</v>
      </c>
      <c r="BW185" s="124" t="s">
        <v>268</v>
      </c>
      <c r="BX185" s="28">
        <v>7</v>
      </c>
      <c r="BY185" s="28">
        <v>7</v>
      </c>
      <c r="BZ185" s="28">
        <v>7</v>
      </c>
      <c r="CA185" s="149">
        <f>'3.Diagnóstico_Oportunidades'!N206*Criterios!BX185</f>
        <v>0</v>
      </c>
      <c r="CB185" s="149">
        <f>'3.Diagnóstico_Oportunidades'!N206*Criterios!BY185</f>
        <v>0</v>
      </c>
      <c r="CC185" s="149">
        <f>'3.Diagnóstico_Oportunidades'!N206*Criterios!BZ185</f>
        <v>0</v>
      </c>
      <c r="CF185" s="8" t="s">
        <v>79</v>
      </c>
      <c r="CG185" s="120">
        <f>('3.Diagnóstico_Oportunidades'!$M$22)/(BD186/100)</f>
        <v>0</v>
      </c>
      <c r="CH185" s="28">
        <f t="shared" si="28"/>
        <v>1</v>
      </c>
      <c r="CI185" s="27">
        <f t="shared" si="29"/>
        <v>0</v>
      </c>
      <c r="CJ185" s="28">
        <f t="shared" si="30"/>
        <v>0</v>
      </c>
      <c r="CK185" s="28">
        <f>('3.Diagnóstico_Oportunidades'!$M$22*10000/BQ186)</f>
        <v>0</v>
      </c>
      <c r="CL185" s="28">
        <f t="shared" si="37"/>
        <v>1</v>
      </c>
      <c r="CM185" s="27">
        <f t="shared" si="32"/>
        <v>0</v>
      </c>
      <c r="CN185" s="28">
        <f t="shared" si="33"/>
        <v>0</v>
      </c>
      <c r="CO185" s="28">
        <v>16</v>
      </c>
      <c r="CP185" s="28">
        <v>16</v>
      </c>
      <c r="CQ185" s="28">
        <v>16</v>
      </c>
      <c r="CR185" s="27">
        <f>'3.Diagnóstico_Oportunidades'!N206*Criterios!CO185</f>
        <v>0</v>
      </c>
      <c r="CS185" s="27">
        <f>'3.Diagnóstico_Oportunidades'!N206*Criterios!CP185</f>
        <v>0</v>
      </c>
      <c r="CT185" s="27">
        <f>'3.Diagnóstico_Oportunidades'!N206*Criterios!CQ185</f>
        <v>0</v>
      </c>
      <c r="CW185" s="22">
        <v>1</v>
      </c>
      <c r="CX185" s="22">
        <v>2</v>
      </c>
      <c r="CY185" s="22">
        <v>2</v>
      </c>
      <c r="CZ185" s="22">
        <v>2</v>
      </c>
      <c r="DA185" s="22">
        <v>1</v>
      </c>
      <c r="DB185" s="22">
        <v>1</v>
      </c>
      <c r="DC185" s="22">
        <v>1</v>
      </c>
      <c r="DD185" s="22">
        <v>1</v>
      </c>
      <c r="DE185" s="22">
        <v>3</v>
      </c>
      <c r="DF185" s="22">
        <v>1</v>
      </c>
      <c r="DG185" s="22">
        <v>2</v>
      </c>
      <c r="DH185" s="22">
        <v>2</v>
      </c>
      <c r="DI185" s="22">
        <v>3</v>
      </c>
      <c r="DJ185" s="28">
        <f>('3.Diagnóstico_Oportunidades'!$N206*CW185)</f>
        <v>0</v>
      </c>
      <c r="DK185" s="28">
        <f>('3.Diagnóstico_Oportunidades'!$N206*CX185)</f>
        <v>0</v>
      </c>
      <c r="DL185" s="28">
        <f>('3.Diagnóstico_Oportunidades'!$N206*CY185)</f>
        <v>0</v>
      </c>
      <c r="DM185" s="28">
        <f>('3.Diagnóstico_Oportunidades'!$N206*DA185)</f>
        <v>0</v>
      </c>
      <c r="DN185" s="28">
        <f>('3.Diagnóstico_Oportunidades'!$N206*DC185)</f>
        <v>0</v>
      </c>
      <c r="DO185" s="28">
        <f>('3.Diagnóstico_Oportunidades'!$N206*DE185)</f>
        <v>0</v>
      </c>
      <c r="DP185" s="28">
        <f>('3.Diagnóstico_Oportunidades'!$N206*DF185)</f>
        <v>0</v>
      </c>
      <c r="DQ185" s="28">
        <f>('3.Diagnóstico_Oportunidades'!$N206*DG185)</f>
        <v>0</v>
      </c>
      <c r="DR185" s="28">
        <f>('3.Diagnóstico_Oportunidades'!$N206*DI185)</f>
        <v>0</v>
      </c>
      <c r="DS185" s="28">
        <f>('3.Diagnóstico_Oportunidades'!$N206*1)</f>
        <v>0</v>
      </c>
      <c r="DT185" s="28">
        <f>('3.Diagnóstico_Oportunidades'!$N206*2)</f>
        <v>0</v>
      </c>
      <c r="DU185" s="28">
        <f>('3.Diagnóstico_Oportunidades'!$N206*3)</f>
        <v>0</v>
      </c>
      <c r="DV185" s="28">
        <f>('3.Diagnóstico_Oportunidades'!$N206*DW185)</f>
        <v>0</v>
      </c>
      <c r="DW185" s="28">
        <f>('3.Diagnóstico_Oportunidades'!$N206*DX185)</f>
        <v>0</v>
      </c>
      <c r="DX185" s="28">
        <f>('3.Diagnóstico_Oportunidades'!$N206*DZ185)</f>
        <v>0</v>
      </c>
      <c r="DY185" s="28">
        <f>('3.Diagnóstico_Oportunidades'!$N206*DB185)</f>
        <v>0</v>
      </c>
      <c r="DZ185" s="28">
        <f>('3.Diagnóstico_Oportunidades'!$N206*DD185)</f>
        <v>0</v>
      </c>
      <c r="EA185" s="28">
        <f>('3.Diagnóstico_Oportunidades'!$N206*DE185)</f>
        <v>0</v>
      </c>
      <c r="EB185" s="28">
        <f>('3.Diagnóstico_Oportunidades'!$N206*DF185)</f>
        <v>0</v>
      </c>
      <c r="EC185" s="28">
        <f>('3.Diagnóstico_Oportunidades'!$N206*DH185)</f>
        <v>0</v>
      </c>
      <c r="ED185" s="28">
        <f>('3.Diagnóstico_Oportunidades'!$N206*DI185)</f>
        <v>0</v>
      </c>
      <c r="EE185" s="28">
        <f>('3.Diagnóstico_Oportunidades'!$N206*1)</f>
        <v>0</v>
      </c>
      <c r="EF185" s="28">
        <f>('3.Diagnóstico_Oportunidades'!$N206*2)</f>
        <v>0</v>
      </c>
      <c r="EG185" s="28">
        <f>('3.Diagnóstico_Oportunidades'!$N206*3)</f>
        <v>0</v>
      </c>
    </row>
    <row r="186" spans="1:137">
      <c r="A186" s="8" t="s">
        <v>79</v>
      </c>
      <c r="B186" s="98">
        <v>2</v>
      </c>
      <c r="C186" s="99">
        <v>3</v>
      </c>
      <c r="D186" s="98">
        <v>1</v>
      </c>
      <c r="E186" s="98">
        <v>2</v>
      </c>
      <c r="F186" s="98">
        <v>2</v>
      </c>
      <c r="G186" s="8" t="s">
        <v>79</v>
      </c>
      <c r="H186" s="27">
        <v>2</v>
      </c>
      <c r="I186" s="27">
        <v>3</v>
      </c>
      <c r="J186" s="27">
        <v>3</v>
      </c>
      <c r="K186" s="27">
        <v>1</v>
      </c>
      <c r="L186">
        <v>2</v>
      </c>
      <c r="M186" s="8" t="s">
        <v>79</v>
      </c>
      <c r="N186" s="27">
        <f t="shared" si="34"/>
        <v>2</v>
      </c>
      <c r="O186" s="27" t="s">
        <v>1065</v>
      </c>
      <c r="P186" s="140">
        <v>1</v>
      </c>
      <c r="Q186" s="27" t="s">
        <v>1065</v>
      </c>
      <c r="R186" s="8" t="s">
        <v>79</v>
      </c>
      <c r="S186">
        <v>2</v>
      </c>
      <c r="T186">
        <v>2</v>
      </c>
      <c r="U186">
        <v>2</v>
      </c>
      <c r="V186">
        <v>2</v>
      </c>
      <c r="W186">
        <v>2</v>
      </c>
      <c r="X186">
        <v>2</v>
      </c>
      <c r="Y186">
        <v>2</v>
      </c>
      <c r="Z186">
        <v>2</v>
      </c>
      <c r="AA186">
        <v>2</v>
      </c>
      <c r="AB186">
        <v>2</v>
      </c>
      <c r="AC186">
        <v>2</v>
      </c>
      <c r="AD186">
        <v>2</v>
      </c>
      <c r="AE186" s="8" t="s">
        <v>79</v>
      </c>
      <c r="AF186">
        <v>1</v>
      </c>
      <c r="AG186" s="21">
        <v>1</v>
      </c>
      <c r="AH186">
        <v>1</v>
      </c>
      <c r="AI186">
        <v>1</v>
      </c>
      <c r="AJ186">
        <v>3</v>
      </c>
      <c r="AK186">
        <v>3</v>
      </c>
      <c r="AL186">
        <v>2</v>
      </c>
      <c r="AM186" s="27">
        <v>1</v>
      </c>
      <c r="AN186">
        <v>1</v>
      </c>
      <c r="AO186" s="27" t="s">
        <v>1065</v>
      </c>
      <c r="AP186">
        <v>3</v>
      </c>
      <c r="AQ186">
        <v>2</v>
      </c>
      <c r="AR186">
        <v>2</v>
      </c>
      <c r="AS186" s="8" t="s">
        <v>79</v>
      </c>
      <c r="AT186" s="27" t="s">
        <v>1065</v>
      </c>
      <c r="AU186" s="27" t="s">
        <v>1065</v>
      </c>
      <c r="AV186" s="27" t="s">
        <v>1065</v>
      </c>
      <c r="AW186" s="27" t="s">
        <v>1065</v>
      </c>
      <c r="AX186" s="27" t="s">
        <v>1065</v>
      </c>
      <c r="AY186" s="27" t="s">
        <v>1065</v>
      </c>
      <c r="AZ186" s="27" t="s">
        <v>1065</v>
      </c>
      <c r="BA186" s="27" t="s">
        <v>1065</v>
      </c>
      <c r="BB186" s="27" t="s">
        <v>1065</v>
      </c>
      <c r="BC186" s="8" t="s">
        <v>79</v>
      </c>
      <c r="BD186" s="14">
        <v>17701</v>
      </c>
      <c r="BE186" s="14">
        <f>((SUM('3.Diagnóstico_Oportunidades'!$M$9:$N$11))*10000)/BD186</f>
        <v>0</v>
      </c>
      <c r="BF186" s="14"/>
      <c r="BQ186" s="28">
        <v>7794190.6200000001</v>
      </c>
      <c r="BR186" s="8">
        <f>(SUM('3.Diagnóstico_Oportunidades'!$M$21:$N$22)*10000)/BQ186</f>
        <v>0</v>
      </c>
      <c r="BS186" s="28">
        <f t="shared" si="35"/>
        <v>1</v>
      </c>
      <c r="BT186" s="27">
        <f t="shared" si="36"/>
        <v>0</v>
      </c>
      <c r="BU186" s="28">
        <f>IF('3.Diagnóstico_Oportunidades'!BR186=0, 0,SUM(BS186:BT186))</f>
        <v>0</v>
      </c>
      <c r="BW186" s="125" t="s">
        <v>1151</v>
      </c>
      <c r="BX186" s="28">
        <v>7</v>
      </c>
      <c r="BY186" s="28">
        <v>7</v>
      </c>
      <c r="BZ186" s="28">
        <v>7</v>
      </c>
      <c r="CA186" s="149">
        <f>'3.Diagnóstico_Oportunidades'!N207*Criterios!BX186</f>
        <v>0</v>
      </c>
      <c r="CB186" s="149">
        <f>'3.Diagnóstico_Oportunidades'!N207*Criterios!BY186</f>
        <v>0</v>
      </c>
      <c r="CC186" s="149">
        <f>'3.Diagnóstico_Oportunidades'!N207*Criterios!BZ186</f>
        <v>0</v>
      </c>
      <c r="CF186" s="8" t="s">
        <v>80</v>
      </c>
      <c r="CG186" s="120">
        <f>('3.Diagnóstico_Oportunidades'!$M$22)/(BD187/100)</f>
        <v>0</v>
      </c>
      <c r="CH186" s="28">
        <f t="shared" si="28"/>
        <v>1</v>
      </c>
      <c r="CI186" s="27">
        <f t="shared" si="29"/>
        <v>0</v>
      </c>
      <c r="CJ186" s="28">
        <f t="shared" si="30"/>
        <v>0</v>
      </c>
      <c r="CK186" s="28">
        <f>('3.Diagnóstico_Oportunidades'!$M$22*10000/BQ187)</f>
        <v>0</v>
      </c>
      <c r="CL186" s="28">
        <f t="shared" si="37"/>
        <v>1</v>
      </c>
      <c r="CM186" s="27">
        <f t="shared" si="32"/>
        <v>0</v>
      </c>
      <c r="CN186" s="28">
        <f t="shared" si="33"/>
        <v>0</v>
      </c>
      <c r="CO186" s="28">
        <v>18</v>
      </c>
      <c r="CP186" s="28">
        <v>18</v>
      </c>
      <c r="CQ186" s="28">
        <v>18</v>
      </c>
      <c r="CR186" s="27">
        <f>'3.Diagnóstico_Oportunidades'!N207*Criterios!CO186</f>
        <v>0</v>
      </c>
      <c r="CS186" s="27">
        <f>'3.Diagnóstico_Oportunidades'!N207*Criterios!CP186</f>
        <v>0</v>
      </c>
      <c r="CT186" s="27">
        <f>'3.Diagnóstico_Oportunidades'!N207*Criterios!CQ186</f>
        <v>0</v>
      </c>
      <c r="CW186" s="22">
        <v>1</v>
      </c>
      <c r="CX186" s="22">
        <v>2</v>
      </c>
      <c r="CY186" s="27">
        <v>2</v>
      </c>
      <c r="CZ186" s="22">
        <v>2</v>
      </c>
      <c r="DA186" s="27">
        <v>2</v>
      </c>
      <c r="DB186" s="22">
        <v>2</v>
      </c>
      <c r="DC186" s="27">
        <v>2</v>
      </c>
      <c r="DD186" s="22">
        <v>2</v>
      </c>
      <c r="DE186" s="22">
        <v>3</v>
      </c>
      <c r="DF186" s="22">
        <v>1</v>
      </c>
      <c r="DG186" s="27">
        <v>3</v>
      </c>
      <c r="DH186" s="22">
        <v>3</v>
      </c>
      <c r="DI186" s="22">
        <v>2</v>
      </c>
      <c r="DJ186" s="28">
        <f>('3.Diagnóstico_Oportunidades'!$N207*CW186)</f>
        <v>0</v>
      </c>
      <c r="DK186" s="28">
        <f>('3.Diagnóstico_Oportunidades'!$N207*CX186)</f>
        <v>0</v>
      </c>
      <c r="DL186" s="28">
        <f>('3.Diagnóstico_Oportunidades'!$N207*CY186)</f>
        <v>0</v>
      </c>
      <c r="DM186" s="28">
        <f>('3.Diagnóstico_Oportunidades'!$N207*DA186)</f>
        <v>0</v>
      </c>
      <c r="DN186" s="28">
        <f>('3.Diagnóstico_Oportunidades'!$N207*DC186)</f>
        <v>0</v>
      </c>
      <c r="DO186" s="28">
        <f>('3.Diagnóstico_Oportunidades'!$N207*DE186)</f>
        <v>0</v>
      </c>
      <c r="DP186" s="28">
        <f>('3.Diagnóstico_Oportunidades'!$N207*DF186)</f>
        <v>0</v>
      </c>
      <c r="DQ186" s="28">
        <f>('3.Diagnóstico_Oportunidades'!$N207*DG186)</f>
        <v>0</v>
      </c>
      <c r="DR186" s="28">
        <f>('3.Diagnóstico_Oportunidades'!$N207*DI186)</f>
        <v>0</v>
      </c>
      <c r="DS186" s="28">
        <f>('3.Diagnóstico_Oportunidades'!$N207*1)</f>
        <v>0</v>
      </c>
      <c r="DT186" s="28">
        <f>('3.Diagnóstico_Oportunidades'!$N207*2)</f>
        <v>0</v>
      </c>
      <c r="DU186" s="28">
        <f>('3.Diagnóstico_Oportunidades'!$N207*3)</f>
        <v>0</v>
      </c>
      <c r="DV186" s="28">
        <f>('3.Diagnóstico_Oportunidades'!$N207*DW186)</f>
        <v>0</v>
      </c>
      <c r="DW186" s="28">
        <f>('3.Diagnóstico_Oportunidades'!$N207*DX186)</f>
        <v>0</v>
      </c>
      <c r="DX186" s="28">
        <f>('3.Diagnóstico_Oportunidades'!$N207*DZ186)</f>
        <v>0</v>
      </c>
      <c r="DY186" s="28">
        <f>('3.Diagnóstico_Oportunidades'!$N207*DB186)</f>
        <v>0</v>
      </c>
      <c r="DZ186" s="28">
        <f>('3.Diagnóstico_Oportunidades'!$N207*DD186)</f>
        <v>0</v>
      </c>
      <c r="EA186" s="28">
        <f>('3.Diagnóstico_Oportunidades'!$N207*DE186)</f>
        <v>0</v>
      </c>
      <c r="EB186" s="28">
        <f>('3.Diagnóstico_Oportunidades'!$N207*DF186)</f>
        <v>0</v>
      </c>
      <c r="EC186" s="28">
        <f>('3.Diagnóstico_Oportunidades'!$N207*DH186)</f>
        <v>0</v>
      </c>
      <c r="ED186" s="28">
        <f>('3.Diagnóstico_Oportunidades'!$N207*DI186)</f>
        <v>0</v>
      </c>
      <c r="EE186" s="28">
        <f>('3.Diagnóstico_Oportunidades'!$N207*1)</f>
        <v>0</v>
      </c>
      <c r="EF186" s="28">
        <f>('3.Diagnóstico_Oportunidades'!$N207*2)</f>
        <v>0</v>
      </c>
      <c r="EG186" s="28">
        <f>('3.Diagnóstico_Oportunidades'!$N207*3)</f>
        <v>0</v>
      </c>
    </row>
    <row r="187" spans="1:137">
      <c r="A187" s="8" t="s">
        <v>80</v>
      </c>
      <c r="B187" s="98">
        <v>1</v>
      </c>
      <c r="C187" s="99">
        <v>2</v>
      </c>
      <c r="D187" s="98">
        <v>1</v>
      </c>
      <c r="E187" s="98">
        <v>3</v>
      </c>
      <c r="F187" s="98">
        <v>1</v>
      </c>
      <c r="G187" s="8" t="s">
        <v>80</v>
      </c>
      <c r="H187" s="27">
        <v>1</v>
      </c>
      <c r="I187" s="27">
        <v>1</v>
      </c>
      <c r="J187" s="27">
        <v>1</v>
      </c>
      <c r="K187" s="27">
        <v>1</v>
      </c>
      <c r="L187">
        <v>1</v>
      </c>
      <c r="M187" s="8" t="s">
        <v>80</v>
      </c>
      <c r="N187" s="27">
        <f t="shared" si="34"/>
        <v>1</v>
      </c>
      <c r="O187" s="27" t="s">
        <v>1065</v>
      </c>
      <c r="P187" s="140">
        <v>1</v>
      </c>
      <c r="Q187" s="27" t="s">
        <v>1065</v>
      </c>
      <c r="R187" s="8" t="s">
        <v>80</v>
      </c>
      <c r="S187">
        <v>1</v>
      </c>
      <c r="T187">
        <v>1</v>
      </c>
      <c r="U187">
        <v>1</v>
      </c>
      <c r="V187">
        <v>1</v>
      </c>
      <c r="W187">
        <v>1</v>
      </c>
      <c r="X187">
        <v>1</v>
      </c>
      <c r="Y187">
        <v>1</v>
      </c>
      <c r="Z187">
        <v>1</v>
      </c>
      <c r="AA187">
        <v>1</v>
      </c>
      <c r="AB187">
        <v>1</v>
      </c>
      <c r="AC187">
        <v>1</v>
      </c>
      <c r="AD187">
        <v>1</v>
      </c>
      <c r="AE187" s="8" t="s">
        <v>80</v>
      </c>
      <c r="AF187">
        <v>1</v>
      </c>
      <c r="AG187" s="21">
        <v>2</v>
      </c>
      <c r="AH187">
        <v>1</v>
      </c>
      <c r="AI187">
        <v>3</v>
      </c>
      <c r="AJ187">
        <v>1</v>
      </c>
      <c r="AK187">
        <v>3</v>
      </c>
      <c r="AL187">
        <v>3</v>
      </c>
      <c r="AM187" s="27">
        <v>3</v>
      </c>
      <c r="AN187">
        <v>1</v>
      </c>
      <c r="AO187" s="27" t="s">
        <v>1065</v>
      </c>
      <c r="AP187">
        <v>3</v>
      </c>
      <c r="AQ187">
        <v>2</v>
      </c>
      <c r="AR187">
        <v>1</v>
      </c>
      <c r="AS187" s="8" t="s">
        <v>80</v>
      </c>
      <c r="AT187" s="27" t="s">
        <v>1065</v>
      </c>
      <c r="AU187" s="27" t="s">
        <v>1065</v>
      </c>
      <c r="AV187" s="27" t="s">
        <v>1065</v>
      </c>
      <c r="AW187" s="27" t="s">
        <v>1065</v>
      </c>
      <c r="AX187" s="27" t="s">
        <v>1065</v>
      </c>
      <c r="AY187" s="27" t="s">
        <v>1065</v>
      </c>
      <c r="AZ187" s="27" t="s">
        <v>1065</v>
      </c>
      <c r="BA187" s="27" t="s">
        <v>1065</v>
      </c>
      <c r="BB187" s="27" t="s">
        <v>1065</v>
      </c>
      <c r="BC187" s="8" t="s">
        <v>80</v>
      </c>
      <c r="BD187" s="14">
        <v>484</v>
      </c>
      <c r="BE187" s="14">
        <f>((SUM('3.Diagnóstico_Oportunidades'!$M$9:$N$11))*10000)/BD187</f>
        <v>0</v>
      </c>
      <c r="BF187" s="14"/>
      <c r="BQ187" s="28">
        <v>434265.83</v>
      </c>
      <c r="BR187" s="8">
        <f>(SUM('3.Diagnóstico_Oportunidades'!$M$21:$N$22)*10000)/BQ187</f>
        <v>0</v>
      </c>
      <c r="BS187" s="28">
        <f t="shared" si="35"/>
        <v>1</v>
      </c>
      <c r="BT187" s="27">
        <f t="shared" si="36"/>
        <v>0</v>
      </c>
      <c r="BU187" s="28">
        <f>IF('3.Diagnóstico_Oportunidades'!BR187=0, 0,SUM(BS187:BT187))</f>
        <v>0</v>
      </c>
      <c r="BW187" s="124" t="s">
        <v>269</v>
      </c>
      <c r="BX187" s="28">
        <v>7</v>
      </c>
      <c r="BY187" s="28">
        <v>7</v>
      </c>
      <c r="BZ187" s="28">
        <v>7</v>
      </c>
      <c r="CA187" s="149">
        <f>'3.Diagnóstico_Oportunidades'!N208*Criterios!BX187</f>
        <v>0</v>
      </c>
      <c r="CB187" s="149">
        <f>'3.Diagnóstico_Oportunidades'!N208*Criterios!BY187</f>
        <v>0</v>
      </c>
      <c r="CC187" s="149">
        <f>'3.Diagnóstico_Oportunidades'!N208*Criterios!BZ187</f>
        <v>0</v>
      </c>
      <c r="CF187" s="8" t="s">
        <v>81</v>
      </c>
      <c r="CG187" s="120">
        <f>('3.Diagnóstico_Oportunidades'!$M$22)/(BD188/100)</f>
        <v>0</v>
      </c>
      <c r="CH187" s="28">
        <f t="shared" si="28"/>
        <v>1</v>
      </c>
      <c r="CI187" s="27">
        <f t="shared" si="29"/>
        <v>0</v>
      </c>
      <c r="CJ187" s="28">
        <f t="shared" si="30"/>
        <v>0</v>
      </c>
      <c r="CK187" s="28">
        <f>('3.Diagnóstico_Oportunidades'!$M$22*10000/BQ188)</f>
        <v>0</v>
      </c>
      <c r="CL187" s="28">
        <f t="shared" si="37"/>
        <v>1</v>
      </c>
      <c r="CM187" s="27">
        <f t="shared" si="32"/>
        <v>0</v>
      </c>
      <c r="CN187" s="28">
        <f t="shared" si="33"/>
        <v>0</v>
      </c>
      <c r="CO187" s="28">
        <v>18</v>
      </c>
      <c r="CP187" s="28">
        <v>18</v>
      </c>
      <c r="CQ187" s="28">
        <v>18</v>
      </c>
      <c r="CR187" s="27">
        <f>'3.Diagnóstico_Oportunidades'!N208*Criterios!CO187</f>
        <v>0</v>
      </c>
      <c r="CS187" s="27">
        <f>'3.Diagnóstico_Oportunidades'!N208*Criterios!CP187</f>
        <v>0</v>
      </c>
      <c r="CT187" s="27">
        <f>'3.Diagnóstico_Oportunidades'!N208*Criterios!CQ187</f>
        <v>0</v>
      </c>
      <c r="CW187" s="22">
        <v>1</v>
      </c>
      <c r="CX187" s="22">
        <v>2</v>
      </c>
      <c r="CY187" s="27">
        <v>2</v>
      </c>
      <c r="CZ187" s="22">
        <v>2</v>
      </c>
      <c r="DA187" s="27">
        <v>2</v>
      </c>
      <c r="DB187" s="22">
        <v>2</v>
      </c>
      <c r="DC187" s="27">
        <v>2</v>
      </c>
      <c r="DD187" s="22">
        <v>2</v>
      </c>
      <c r="DE187" s="22">
        <v>3</v>
      </c>
      <c r="DF187" s="22">
        <v>1</v>
      </c>
      <c r="DG187" s="27">
        <v>3</v>
      </c>
      <c r="DH187" s="22">
        <v>3</v>
      </c>
      <c r="DI187" s="22">
        <v>2</v>
      </c>
      <c r="DJ187" s="28">
        <f>('3.Diagnóstico_Oportunidades'!$N208*CW187)</f>
        <v>0</v>
      </c>
      <c r="DK187" s="28">
        <f>('3.Diagnóstico_Oportunidades'!$N208*CX187)</f>
        <v>0</v>
      </c>
      <c r="DL187" s="28">
        <f>('3.Diagnóstico_Oportunidades'!$N208*CY187)</f>
        <v>0</v>
      </c>
      <c r="DM187" s="28">
        <f>('3.Diagnóstico_Oportunidades'!$N208*DA187)</f>
        <v>0</v>
      </c>
      <c r="DN187" s="28">
        <f>('3.Diagnóstico_Oportunidades'!$N208*DC187)</f>
        <v>0</v>
      </c>
      <c r="DO187" s="28">
        <f>('3.Diagnóstico_Oportunidades'!$N208*DE187)</f>
        <v>0</v>
      </c>
      <c r="DP187" s="28">
        <f>('3.Diagnóstico_Oportunidades'!$N208*DF187)</f>
        <v>0</v>
      </c>
      <c r="DQ187" s="28">
        <f>('3.Diagnóstico_Oportunidades'!$N208*DG187)</f>
        <v>0</v>
      </c>
      <c r="DR187" s="28">
        <f>('3.Diagnóstico_Oportunidades'!$N208*DI187)</f>
        <v>0</v>
      </c>
      <c r="DS187" s="28">
        <f>('3.Diagnóstico_Oportunidades'!$N208*1)</f>
        <v>0</v>
      </c>
      <c r="DT187" s="28">
        <f>('3.Diagnóstico_Oportunidades'!$N208*2)</f>
        <v>0</v>
      </c>
      <c r="DU187" s="28">
        <f>('3.Diagnóstico_Oportunidades'!$N208*3)</f>
        <v>0</v>
      </c>
      <c r="DV187" s="28">
        <f>('3.Diagnóstico_Oportunidades'!$N208*DW187)</f>
        <v>0</v>
      </c>
      <c r="DW187" s="28">
        <f>('3.Diagnóstico_Oportunidades'!$N208*DX187)</f>
        <v>0</v>
      </c>
      <c r="DX187" s="28">
        <f>('3.Diagnóstico_Oportunidades'!$N208*DZ187)</f>
        <v>0</v>
      </c>
      <c r="DY187" s="28">
        <f>('3.Diagnóstico_Oportunidades'!$N208*DB187)</f>
        <v>0</v>
      </c>
      <c r="DZ187" s="28">
        <f>('3.Diagnóstico_Oportunidades'!$N208*DD187)</f>
        <v>0</v>
      </c>
      <c r="EA187" s="28">
        <f>('3.Diagnóstico_Oportunidades'!$N208*DE187)</f>
        <v>0</v>
      </c>
      <c r="EB187" s="28">
        <f>('3.Diagnóstico_Oportunidades'!$N208*DF187)</f>
        <v>0</v>
      </c>
      <c r="EC187" s="28">
        <f>('3.Diagnóstico_Oportunidades'!$N208*DH187)</f>
        <v>0</v>
      </c>
      <c r="ED187" s="28">
        <f>('3.Diagnóstico_Oportunidades'!$N208*DI187)</f>
        <v>0</v>
      </c>
      <c r="EE187" s="28">
        <f>('3.Diagnóstico_Oportunidades'!$N208*1)</f>
        <v>0</v>
      </c>
      <c r="EF187" s="28">
        <f>('3.Diagnóstico_Oportunidades'!$N208*2)</f>
        <v>0</v>
      </c>
      <c r="EG187" s="28">
        <f>('3.Diagnóstico_Oportunidades'!$N208*3)</f>
        <v>0</v>
      </c>
    </row>
    <row r="188" spans="1:137">
      <c r="A188" s="8" t="s">
        <v>81</v>
      </c>
      <c r="B188" s="98">
        <v>3</v>
      </c>
      <c r="C188" s="99">
        <v>3</v>
      </c>
      <c r="D188" s="98">
        <v>2</v>
      </c>
      <c r="E188" s="98">
        <v>2</v>
      </c>
      <c r="F188" s="98">
        <v>3</v>
      </c>
      <c r="G188" s="8" t="s">
        <v>81</v>
      </c>
      <c r="H188" s="27">
        <v>1</v>
      </c>
      <c r="I188" s="27">
        <v>3</v>
      </c>
      <c r="J188" s="27">
        <v>2</v>
      </c>
      <c r="K188" s="27">
        <v>1</v>
      </c>
      <c r="L188">
        <v>2</v>
      </c>
      <c r="M188" s="8" t="s">
        <v>81</v>
      </c>
      <c r="N188" s="27">
        <f t="shared" si="34"/>
        <v>2</v>
      </c>
      <c r="O188" s="27" t="s">
        <v>1065</v>
      </c>
      <c r="P188" s="140">
        <v>1</v>
      </c>
      <c r="Q188" s="27" t="s">
        <v>1065</v>
      </c>
      <c r="R188" s="8" t="s">
        <v>81</v>
      </c>
      <c r="S188">
        <v>1</v>
      </c>
      <c r="T188">
        <v>1</v>
      </c>
      <c r="U188">
        <v>2</v>
      </c>
      <c r="V188">
        <v>1</v>
      </c>
      <c r="W188">
        <v>2</v>
      </c>
      <c r="X188">
        <v>1</v>
      </c>
      <c r="Y188">
        <v>2</v>
      </c>
      <c r="Z188">
        <v>2</v>
      </c>
      <c r="AA188">
        <v>2</v>
      </c>
      <c r="AB188">
        <v>2</v>
      </c>
      <c r="AC188">
        <v>1</v>
      </c>
      <c r="AD188">
        <v>2</v>
      </c>
      <c r="AE188" s="8" t="s">
        <v>81</v>
      </c>
      <c r="AF188">
        <v>1</v>
      </c>
      <c r="AG188" s="21">
        <v>1</v>
      </c>
      <c r="AH188">
        <v>3</v>
      </c>
      <c r="AI188">
        <v>2</v>
      </c>
      <c r="AJ188">
        <v>3</v>
      </c>
      <c r="AK188">
        <v>2</v>
      </c>
      <c r="AL188">
        <v>2</v>
      </c>
      <c r="AM188" s="27">
        <v>1</v>
      </c>
      <c r="AN188">
        <v>1</v>
      </c>
      <c r="AO188" s="27" t="s">
        <v>1065</v>
      </c>
      <c r="AP188">
        <v>3</v>
      </c>
      <c r="AQ188">
        <v>3</v>
      </c>
      <c r="AR188">
        <v>3</v>
      </c>
      <c r="AS188" s="8" t="s">
        <v>81</v>
      </c>
      <c r="AT188" s="27" t="s">
        <v>1065</v>
      </c>
      <c r="AU188" s="27" t="s">
        <v>1065</v>
      </c>
      <c r="AV188" s="27" t="s">
        <v>1065</v>
      </c>
      <c r="AW188" s="27" t="s">
        <v>1065</v>
      </c>
      <c r="AX188" s="27" t="s">
        <v>1065</v>
      </c>
      <c r="AY188" s="27" t="s">
        <v>1065</v>
      </c>
      <c r="AZ188" s="27" t="s">
        <v>1065</v>
      </c>
      <c r="BA188" s="27" t="s">
        <v>1065</v>
      </c>
      <c r="BB188" s="27" t="s">
        <v>1065</v>
      </c>
      <c r="BC188" s="8" t="s">
        <v>81</v>
      </c>
      <c r="BD188" s="14">
        <v>323</v>
      </c>
      <c r="BE188" s="14">
        <f>((SUM('3.Diagnóstico_Oportunidades'!$M$9:$N$11))*10000)/BD188</f>
        <v>0</v>
      </c>
      <c r="BF188" s="14"/>
      <c r="BQ188" s="28">
        <v>368326.98</v>
      </c>
      <c r="BR188" s="8">
        <f>(SUM('3.Diagnóstico_Oportunidades'!$M$21:$N$22)*10000)/BQ188</f>
        <v>0</v>
      </c>
      <c r="BS188" s="28">
        <f t="shared" si="35"/>
        <v>1</v>
      </c>
      <c r="BT188" s="27">
        <f t="shared" si="36"/>
        <v>0</v>
      </c>
      <c r="BU188" s="28">
        <f>IF('3.Diagnóstico_Oportunidades'!BR188=0, 0,SUM(BS188:BT188))</f>
        <v>0</v>
      </c>
      <c r="BW188" s="125" t="s">
        <v>1152</v>
      </c>
      <c r="BX188" s="28">
        <v>5</v>
      </c>
      <c r="BY188" s="28">
        <v>5</v>
      </c>
      <c r="BZ188" s="28">
        <v>5</v>
      </c>
      <c r="CA188" s="149">
        <f>'3.Diagnóstico_Oportunidades'!N209*Criterios!BX188</f>
        <v>0</v>
      </c>
      <c r="CB188" s="149">
        <f>'3.Diagnóstico_Oportunidades'!N209*Criterios!BY188</f>
        <v>0</v>
      </c>
      <c r="CC188" s="149">
        <f>'3.Diagnóstico_Oportunidades'!N209*Criterios!BZ188</f>
        <v>0</v>
      </c>
      <c r="CF188" s="8" t="s">
        <v>82</v>
      </c>
      <c r="CG188" s="120">
        <f>('3.Diagnóstico_Oportunidades'!$M$22)/(BD189/100)</f>
        <v>0</v>
      </c>
      <c r="CH188" s="28">
        <f t="shared" si="28"/>
        <v>1</v>
      </c>
      <c r="CI188" s="27">
        <f t="shared" si="29"/>
        <v>0</v>
      </c>
      <c r="CJ188" s="28">
        <f t="shared" si="30"/>
        <v>0</v>
      </c>
      <c r="CK188" s="28">
        <f>('3.Diagnóstico_Oportunidades'!$M$22*10000/BQ189)</f>
        <v>0</v>
      </c>
      <c r="CL188" s="28">
        <f t="shared" si="37"/>
        <v>1</v>
      </c>
      <c r="CM188" s="27">
        <f t="shared" si="32"/>
        <v>0</v>
      </c>
      <c r="CN188" s="28">
        <f t="shared" si="33"/>
        <v>0</v>
      </c>
      <c r="CO188" s="28">
        <v>14</v>
      </c>
      <c r="CP188" s="28">
        <v>12</v>
      </c>
      <c r="CQ188" s="28">
        <v>14</v>
      </c>
      <c r="CR188" s="27">
        <f>'3.Diagnóstico_Oportunidades'!N209*Criterios!CO188</f>
        <v>0</v>
      </c>
      <c r="CS188" s="27">
        <f>'3.Diagnóstico_Oportunidades'!N209*Criterios!CP188</f>
        <v>0</v>
      </c>
      <c r="CT188" s="27">
        <f>'3.Diagnóstico_Oportunidades'!N209*Criterios!CQ188</f>
        <v>0</v>
      </c>
      <c r="CW188" s="22">
        <v>1</v>
      </c>
      <c r="CX188" s="22">
        <v>2</v>
      </c>
      <c r="CY188" s="27">
        <v>2</v>
      </c>
      <c r="CZ188" s="22">
        <v>1</v>
      </c>
      <c r="DA188" s="27">
        <v>2</v>
      </c>
      <c r="DB188" s="22">
        <v>1</v>
      </c>
      <c r="DC188" s="27">
        <v>2</v>
      </c>
      <c r="DD188" s="22">
        <v>2</v>
      </c>
      <c r="DE188" s="22">
        <v>1</v>
      </c>
      <c r="DF188" s="27">
        <v>1</v>
      </c>
      <c r="DG188" s="27">
        <v>2</v>
      </c>
      <c r="DH188" s="22">
        <v>2</v>
      </c>
      <c r="DI188" s="22">
        <v>1</v>
      </c>
      <c r="DJ188" s="28">
        <f>('3.Diagnóstico_Oportunidades'!$N209*CW188)</f>
        <v>0</v>
      </c>
      <c r="DK188" s="28">
        <f>('3.Diagnóstico_Oportunidades'!$N209*CX188)</f>
        <v>0</v>
      </c>
      <c r="DL188" s="28">
        <f>('3.Diagnóstico_Oportunidades'!$N209*CY188)</f>
        <v>0</v>
      </c>
      <c r="DM188" s="28">
        <f>('3.Diagnóstico_Oportunidades'!$N209*DA188)</f>
        <v>0</v>
      </c>
      <c r="DN188" s="28">
        <f>('3.Diagnóstico_Oportunidades'!$N209*DC188)</f>
        <v>0</v>
      </c>
      <c r="DO188" s="28">
        <f>('3.Diagnóstico_Oportunidades'!$N209*DE188)</f>
        <v>0</v>
      </c>
      <c r="DP188" s="28">
        <f>('3.Diagnóstico_Oportunidades'!$N209*DF188)</f>
        <v>0</v>
      </c>
      <c r="DQ188" s="28">
        <f>('3.Diagnóstico_Oportunidades'!$N209*DG188)</f>
        <v>0</v>
      </c>
      <c r="DR188" s="28">
        <f>('3.Diagnóstico_Oportunidades'!$N209*DI188)</f>
        <v>0</v>
      </c>
      <c r="DS188" s="28">
        <f>('3.Diagnóstico_Oportunidades'!$N209*1)</f>
        <v>0</v>
      </c>
      <c r="DT188" s="28">
        <f>('3.Diagnóstico_Oportunidades'!$N209*2)</f>
        <v>0</v>
      </c>
      <c r="DU188" s="28">
        <f>('3.Diagnóstico_Oportunidades'!$N209*3)</f>
        <v>0</v>
      </c>
      <c r="DV188" s="28">
        <f>('3.Diagnóstico_Oportunidades'!$N209*DW188)</f>
        <v>0</v>
      </c>
      <c r="DW188" s="28">
        <f>('3.Diagnóstico_Oportunidades'!$N209*DX188)</f>
        <v>0</v>
      </c>
      <c r="DX188" s="28">
        <f>('3.Diagnóstico_Oportunidades'!$N209*DZ188)</f>
        <v>0</v>
      </c>
      <c r="DY188" s="28">
        <f>('3.Diagnóstico_Oportunidades'!$N209*DB188)</f>
        <v>0</v>
      </c>
      <c r="DZ188" s="28">
        <f>('3.Diagnóstico_Oportunidades'!$N209*DD188)</f>
        <v>0</v>
      </c>
      <c r="EA188" s="28">
        <f>('3.Diagnóstico_Oportunidades'!$N209*DE188)</f>
        <v>0</v>
      </c>
      <c r="EB188" s="28">
        <f>('3.Diagnóstico_Oportunidades'!$N209*DF188)</f>
        <v>0</v>
      </c>
      <c r="EC188" s="28">
        <f>('3.Diagnóstico_Oportunidades'!$N209*DH188)</f>
        <v>0</v>
      </c>
      <c r="ED188" s="28">
        <f>('3.Diagnóstico_Oportunidades'!$N209*DI188)</f>
        <v>0</v>
      </c>
      <c r="EE188" s="28">
        <f>('3.Diagnóstico_Oportunidades'!$N209*1)</f>
        <v>0</v>
      </c>
      <c r="EF188" s="28">
        <f>('3.Diagnóstico_Oportunidades'!$N209*2)</f>
        <v>0</v>
      </c>
      <c r="EG188" s="28">
        <f>('3.Diagnóstico_Oportunidades'!$N209*3)</f>
        <v>0</v>
      </c>
    </row>
    <row r="189" spans="1:137">
      <c r="A189" s="8" t="s">
        <v>82</v>
      </c>
      <c r="B189" s="98">
        <v>2</v>
      </c>
      <c r="C189" s="99">
        <v>3</v>
      </c>
      <c r="D189" s="98">
        <v>1</v>
      </c>
      <c r="E189" s="98">
        <v>2</v>
      </c>
      <c r="F189" s="98">
        <v>1</v>
      </c>
      <c r="G189" s="8" t="s">
        <v>82</v>
      </c>
      <c r="H189" s="27">
        <v>1</v>
      </c>
      <c r="I189" s="27">
        <v>3</v>
      </c>
      <c r="J189" s="27">
        <v>3</v>
      </c>
      <c r="K189" s="27">
        <v>2</v>
      </c>
      <c r="L189">
        <v>2</v>
      </c>
      <c r="M189" s="8" t="s">
        <v>82</v>
      </c>
      <c r="N189" s="27">
        <f t="shared" si="34"/>
        <v>2</v>
      </c>
      <c r="O189" s="27" t="s">
        <v>1065</v>
      </c>
      <c r="P189" s="140">
        <v>2</v>
      </c>
      <c r="Q189" s="27" t="s">
        <v>1065</v>
      </c>
      <c r="R189" s="8" t="s">
        <v>82</v>
      </c>
      <c r="S189">
        <v>1</v>
      </c>
      <c r="T189">
        <v>1</v>
      </c>
      <c r="U189">
        <v>2</v>
      </c>
      <c r="V189">
        <v>1</v>
      </c>
      <c r="W189">
        <v>2</v>
      </c>
      <c r="X189">
        <v>1</v>
      </c>
      <c r="Y189">
        <v>2</v>
      </c>
      <c r="Z189">
        <v>2</v>
      </c>
      <c r="AA189">
        <v>2</v>
      </c>
      <c r="AB189">
        <v>2</v>
      </c>
      <c r="AC189">
        <v>1</v>
      </c>
      <c r="AD189">
        <v>2</v>
      </c>
      <c r="AE189" s="8" t="s">
        <v>82</v>
      </c>
      <c r="AF189">
        <v>1</v>
      </c>
      <c r="AG189" s="21">
        <v>1</v>
      </c>
      <c r="AH189">
        <v>1</v>
      </c>
      <c r="AI189">
        <v>1</v>
      </c>
      <c r="AJ189">
        <v>2</v>
      </c>
      <c r="AK189">
        <v>2</v>
      </c>
      <c r="AL189">
        <v>3</v>
      </c>
      <c r="AM189" s="27">
        <v>1</v>
      </c>
      <c r="AN189">
        <v>2</v>
      </c>
      <c r="AO189">
        <v>3</v>
      </c>
      <c r="AP189">
        <v>3</v>
      </c>
      <c r="AQ189">
        <v>2</v>
      </c>
      <c r="AR189">
        <v>2</v>
      </c>
      <c r="AS189" s="8" t="s">
        <v>82</v>
      </c>
      <c r="AT189" s="27" t="s">
        <v>1065</v>
      </c>
      <c r="AU189" s="27" t="s">
        <v>1065</v>
      </c>
      <c r="AV189" s="27" t="s">
        <v>1065</v>
      </c>
      <c r="AW189" s="27" t="s">
        <v>1065</v>
      </c>
      <c r="AX189" s="27" t="s">
        <v>1065</v>
      </c>
      <c r="AY189" s="27" t="s">
        <v>1065</v>
      </c>
      <c r="AZ189" s="27" t="s">
        <v>1065</v>
      </c>
      <c r="BA189" s="27" t="s">
        <v>1065</v>
      </c>
      <c r="BB189" s="27" t="s">
        <v>1065</v>
      </c>
      <c r="BC189" s="8" t="s">
        <v>82</v>
      </c>
      <c r="BD189" s="14">
        <v>7438</v>
      </c>
      <c r="BE189" s="14">
        <f>((SUM('3.Diagnóstico_Oportunidades'!$M$9:$N$11))*10000)/BD189</f>
        <v>0</v>
      </c>
      <c r="BF189" s="14"/>
      <c r="BQ189" s="28">
        <v>4019438.5</v>
      </c>
      <c r="BR189" s="8">
        <f>(SUM('3.Diagnóstico_Oportunidades'!$M$21:$N$22)*10000)/BQ189</f>
        <v>0</v>
      </c>
      <c r="BS189" s="28">
        <f t="shared" si="35"/>
        <v>1</v>
      </c>
      <c r="BT189" s="27">
        <f t="shared" si="36"/>
        <v>0</v>
      </c>
      <c r="BU189" s="28">
        <f>IF('3.Diagnóstico_Oportunidades'!BR189=0, 0,SUM(BS189:BT189))</f>
        <v>0</v>
      </c>
      <c r="BW189" s="124" t="s">
        <v>270</v>
      </c>
      <c r="BX189" s="28">
        <v>5</v>
      </c>
      <c r="BY189" s="28">
        <v>5</v>
      </c>
      <c r="BZ189" s="28">
        <v>5</v>
      </c>
      <c r="CA189" s="149">
        <f>'3.Diagnóstico_Oportunidades'!N210*Criterios!BX189</f>
        <v>0</v>
      </c>
      <c r="CB189" s="149">
        <f>'3.Diagnóstico_Oportunidades'!N210*Criterios!BY189</f>
        <v>0</v>
      </c>
      <c r="CC189" s="149">
        <f>'3.Diagnóstico_Oportunidades'!N210*Criterios!BZ189</f>
        <v>0</v>
      </c>
      <c r="CF189" s="8" t="s">
        <v>168</v>
      </c>
      <c r="CG189" s="120">
        <f>('3.Diagnóstico_Oportunidades'!$M$22)/(BD190/100)</f>
        <v>0</v>
      </c>
      <c r="CH189" s="28">
        <f t="shared" si="28"/>
        <v>1</v>
      </c>
      <c r="CI189" s="27">
        <f t="shared" si="29"/>
        <v>0</v>
      </c>
      <c r="CJ189" s="28">
        <f t="shared" si="30"/>
        <v>0</v>
      </c>
      <c r="CK189" s="28">
        <f>('3.Diagnóstico_Oportunidades'!$M$22*10000/BQ190)</f>
        <v>0</v>
      </c>
      <c r="CL189" s="28">
        <f t="shared" si="37"/>
        <v>1</v>
      </c>
      <c r="CM189" s="27">
        <f t="shared" si="32"/>
        <v>0</v>
      </c>
      <c r="CN189" s="28">
        <f t="shared" si="33"/>
        <v>0</v>
      </c>
      <c r="CO189" s="28">
        <v>14</v>
      </c>
      <c r="CP189" s="28">
        <v>12</v>
      </c>
      <c r="CQ189" s="28">
        <v>14</v>
      </c>
      <c r="CR189" s="27">
        <f>'3.Diagnóstico_Oportunidades'!N210*Criterios!CO189</f>
        <v>0</v>
      </c>
      <c r="CS189" s="27">
        <f>'3.Diagnóstico_Oportunidades'!N210*Criterios!CP189</f>
        <v>0</v>
      </c>
      <c r="CT189" s="27">
        <f>'3.Diagnóstico_Oportunidades'!N210*Criterios!CQ189</f>
        <v>0</v>
      </c>
      <c r="CW189" s="22">
        <v>1</v>
      </c>
      <c r="CX189" s="22">
        <v>2</v>
      </c>
      <c r="CY189" s="27">
        <v>2</v>
      </c>
      <c r="CZ189" s="22">
        <v>1</v>
      </c>
      <c r="DA189" s="27">
        <v>2</v>
      </c>
      <c r="DB189" s="22">
        <v>1</v>
      </c>
      <c r="DC189" s="27">
        <v>2</v>
      </c>
      <c r="DD189" s="22">
        <v>2</v>
      </c>
      <c r="DE189" s="22">
        <v>1</v>
      </c>
      <c r="DF189" s="27">
        <v>1</v>
      </c>
      <c r="DG189" s="27">
        <v>2</v>
      </c>
      <c r="DH189" s="22">
        <v>2</v>
      </c>
      <c r="DI189" s="22">
        <v>1</v>
      </c>
      <c r="DJ189" s="28">
        <f>('3.Diagnóstico_Oportunidades'!$N210*CW189)</f>
        <v>0</v>
      </c>
      <c r="DK189" s="28">
        <f>('3.Diagnóstico_Oportunidades'!$N210*CX189)</f>
        <v>0</v>
      </c>
      <c r="DL189" s="28">
        <f>('3.Diagnóstico_Oportunidades'!$N210*CY189)</f>
        <v>0</v>
      </c>
      <c r="DM189" s="28">
        <f>('3.Diagnóstico_Oportunidades'!$N210*DA189)</f>
        <v>0</v>
      </c>
      <c r="DN189" s="28">
        <f>('3.Diagnóstico_Oportunidades'!$N210*DC189)</f>
        <v>0</v>
      </c>
      <c r="DO189" s="28">
        <f>('3.Diagnóstico_Oportunidades'!$N210*DE189)</f>
        <v>0</v>
      </c>
      <c r="DP189" s="28">
        <f>('3.Diagnóstico_Oportunidades'!$N210*DF189)</f>
        <v>0</v>
      </c>
      <c r="DQ189" s="28">
        <f>('3.Diagnóstico_Oportunidades'!$N210*DG189)</f>
        <v>0</v>
      </c>
      <c r="DR189" s="28">
        <f>('3.Diagnóstico_Oportunidades'!$N210*DI189)</f>
        <v>0</v>
      </c>
      <c r="DS189" s="28">
        <f>('3.Diagnóstico_Oportunidades'!$N210*1)</f>
        <v>0</v>
      </c>
      <c r="DT189" s="28">
        <f>('3.Diagnóstico_Oportunidades'!$N210*2)</f>
        <v>0</v>
      </c>
      <c r="DU189" s="28">
        <f>('3.Diagnóstico_Oportunidades'!$N210*3)</f>
        <v>0</v>
      </c>
      <c r="DV189" s="28">
        <f>('3.Diagnóstico_Oportunidades'!$N210*DW189)</f>
        <v>0</v>
      </c>
      <c r="DW189" s="28">
        <f>('3.Diagnóstico_Oportunidades'!$N210*DX189)</f>
        <v>0</v>
      </c>
      <c r="DX189" s="28">
        <f>('3.Diagnóstico_Oportunidades'!$N210*DZ189)</f>
        <v>0</v>
      </c>
      <c r="DY189" s="28">
        <f>('3.Diagnóstico_Oportunidades'!$N210*DB189)</f>
        <v>0</v>
      </c>
      <c r="DZ189" s="28">
        <f>('3.Diagnóstico_Oportunidades'!$N210*DD189)</f>
        <v>0</v>
      </c>
      <c r="EA189" s="28">
        <f>('3.Diagnóstico_Oportunidades'!$N210*DE189)</f>
        <v>0</v>
      </c>
      <c r="EB189" s="28">
        <f>('3.Diagnóstico_Oportunidades'!$N210*DF189)</f>
        <v>0</v>
      </c>
      <c r="EC189" s="28">
        <f>('3.Diagnóstico_Oportunidades'!$N210*DH189)</f>
        <v>0</v>
      </c>
      <c r="ED189" s="28">
        <f>('3.Diagnóstico_Oportunidades'!$N210*DI189)</f>
        <v>0</v>
      </c>
      <c r="EE189" s="28">
        <f>('3.Diagnóstico_Oportunidades'!$N210*1)</f>
        <v>0</v>
      </c>
      <c r="EF189" s="28">
        <f>('3.Diagnóstico_Oportunidades'!$N210*2)</f>
        <v>0</v>
      </c>
      <c r="EG189" s="28">
        <f>('3.Diagnóstico_Oportunidades'!$N210*3)</f>
        <v>0</v>
      </c>
    </row>
    <row r="190" spans="1:137">
      <c r="A190" s="8" t="s">
        <v>168</v>
      </c>
      <c r="B190" s="98">
        <v>1</v>
      </c>
      <c r="C190" s="99">
        <v>3</v>
      </c>
      <c r="D190" s="98">
        <v>1</v>
      </c>
      <c r="E190" s="98">
        <v>3</v>
      </c>
      <c r="F190" s="98">
        <v>1</v>
      </c>
      <c r="G190" s="8" t="s">
        <v>168</v>
      </c>
      <c r="H190" s="27">
        <v>1</v>
      </c>
      <c r="I190" s="27">
        <v>1</v>
      </c>
      <c r="J190" s="27">
        <v>1</v>
      </c>
      <c r="K190" s="27">
        <v>1</v>
      </c>
      <c r="L190">
        <v>1</v>
      </c>
      <c r="M190" s="8" t="s">
        <v>168</v>
      </c>
      <c r="N190" s="27">
        <f t="shared" si="34"/>
        <v>1</v>
      </c>
      <c r="O190" s="27" t="s">
        <v>1065</v>
      </c>
      <c r="P190" s="140">
        <v>1</v>
      </c>
      <c r="Q190" s="27" t="s">
        <v>1065</v>
      </c>
      <c r="R190" s="8" t="s">
        <v>168</v>
      </c>
      <c r="S190">
        <v>1</v>
      </c>
      <c r="T190">
        <v>1</v>
      </c>
      <c r="U190">
        <v>1</v>
      </c>
      <c r="V190">
        <v>1</v>
      </c>
      <c r="W190">
        <v>1</v>
      </c>
      <c r="X190">
        <v>1</v>
      </c>
      <c r="Y190">
        <v>1</v>
      </c>
      <c r="Z190">
        <v>1</v>
      </c>
      <c r="AA190">
        <v>1</v>
      </c>
      <c r="AB190">
        <v>1</v>
      </c>
      <c r="AC190">
        <v>1</v>
      </c>
      <c r="AD190">
        <v>1</v>
      </c>
      <c r="AE190" s="8" t="s">
        <v>168</v>
      </c>
      <c r="AF190">
        <v>1</v>
      </c>
      <c r="AG190" s="21">
        <v>2</v>
      </c>
      <c r="AH190">
        <v>1</v>
      </c>
      <c r="AI190">
        <v>2</v>
      </c>
      <c r="AJ190">
        <v>2</v>
      </c>
      <c r="AK190">
        <v>3</v>
      </c>
      <c r="AL190">
        <v>3</v>
      </c>
      <c r="AM190" s="27">
        <v>2</v>
      </c>
      <c r="AN190">
        <v>1</v>
      </c>
      <c r="AO190" s="27" t="s">
        <v>1065</v>
      </c>
      <c r="AP190">
        <v>3</v>
      </c>
      <c r="AQ190">
        <v>2</v>
      </c>
      <c r="AR190">
        <v>2</v>
      </c>
      <c r="AS190" s="8" t="s">
        <v>168</v>
      </c>
      <c r="AT190" s="27" t="s">
        <v>1065</v>
      </c>
      <c r="AU190" s="27" t="s">
        <v>1065</v>
      </c>
      <c r="AV190" s="27" t="s">
        <v>1065</v>
      </c>
      <c r="AW190" s="27" t="s">
        <v>1065</v>
      </c>
      <c r="AX190" s="27" t="s">
        <v>1065</v>
      </c>
      <c r="AY190" s="27" t="s">
        <v>1065</v>
      </c>
      <c r="AZ190" s="27" t="s">
        <v>1065</v>
      </c>
      <c r="BA190" s="27" t="s">
        <v>1065</v>
      </c>
      <c r="BB190" s="27" t="s">
        <v>1065</v>
      </c>
      <c r="BC190" s="8" t="s">
        <v>168</v>
      </c>
      <c r="BD190" s="14">
        <v>256</v>
      </c>
      <c r="BE190" s="14">
        <f>((SUM('3.Diagnóstico_Oportunidades'!$M$9:$N$11))*10000)/BD190</f>
        <v>0</v>
      </c>
      <c r="BF190" s="14"/>
      <c r="BQ190" s="28">
        <v>301182.94</v>
      </c>
      <c r="BR190" s="8">
        <f>(SUM('3.Diagnóstico_Oportunidades'!$M$21:$N$22)*10000)/BQ190</f>
        <v>0</v>
      </c>
      <c r="BS190" s="28">
        <f t="shared" si="35"/>
        <v>1</v>
      </c>
      <c r="BT190" s="27">
        <f t="shared" si="36"/>
        <v>0</v>
      </c>
      <c r="BU190" s="28">
        <f>IF('3.Diagnóstico_Oportunidades'!BR190=0, 0,SUM(BS190:BT190))</f>
        <v>0</v>
      </c>
      <c r="BW190" s="124" t="s">
        <v>1184</v>
      </c>
      <c r="BX190" s="28">
        <v>6</v>
      </c>
      <c r="BY190" s="28">
        <v>6</v>
      </c>
      <c r="BZ190" s="28">
        <v>6</v>
      </c>
      <c r="CA190" s="149">
        <f>'3.Diagnóstico_Oportunidades'!N211*Criterios!BX190</f>
        <v>0</v>
      </c>
      <c r="CB190" s="149">
        <f>'3.Diagnóstico_Oportunidades'!N211*Criterios!BY190</f>
        <v>0</v>
      </c>
      <c r="CC190" s="149">
        <f>'3.Diagnóstico_Oportunidades'!N211*Criterios!BZ190</f>
        <v>0</v>
      </c>
      <c r="CF190" s="8" t="s">
        <v>169</v>
      </c>
      <c r="CG190" s="120">
        <f>('3.Diagnóstico_Oportunidades'!$M$22)/(BD191/100)</f>
        <v>0</v>
      </c>
      <c r="CH190" s="28">
        <f t="shared" si="28"/>
        <v>1</v>
      </c>
      <c r="CI190" s="27">
        <f t="shared" si="29"/>
        <v>0</v>
      </c>
      <c r="CJ190" s="28">
        <f t="shared" si="30"/>
        <v>0</v>
      </c>
      <c r="CK190" s="28">
        <f>('3.Diagnóstico_Oportunidades'!$M$22*10000/BQ191)</f>
        <v>0</v>
      </c>
      <c r="CL190" s="28">
        <f t="shared" si="37"/>
        <v>1</v>
      </c>
      <c r="CM190" s="27">
        <f t="shared" si="32"/>
        <v>0</v>
      </c>
      <c r="CN190" s="28">
        <f t="shared" si="33"/>
        <v>0</v>
      </c>
      <c r="CO190" s="28">
        <v>15</v>
      </c>
      <c r="CP190" s="28">
        <v>17</v>
      </c>
      <c r="CQ190" s="28">
        <v>15</v>
      </c>
      <c r="CR190" s="27">
        <f>'3.Diagnóstico_Oportunidades'!N211*Criterios!CO190</f>
        <v>0</v>
      </c>
      <c r="CS190" s="27">
        <f>'3.Diagnóstico_Oportunidades'!N211*Criterios!CP190</f>
        <v>0</v>
      </c>
      <c r="CT190" s="27">
        <f>'3.Diagnóstico_Oportunidades'!N211*Criterios!CQ190</f>
        <v>0</v>
      </c>
      <c r="CW190" s="22">
        <v>1</v>
      </c>
      <c r="CX190" s="25">
        <v>3</v>
      </c>
      <c r="CY190" s="27">
        <v>1</v>
      </c>
      <c r="CZ190" s="22">
        <v>1</v>
      </c>
      <c r="DA190" s="27">
        <v>1</v>
      </c>
      <c r="DB190" s="22">
        <v>2</v>
      </c>
      <c r="DC190" s="27">
        <v>1</v>
      </c>
      <c r="DD190" s="22">
        <v>2</v>
      </c>
      <c r="DE190" s="22">
        <v>3</v>
      </c>
      <c r="DF190" s="25">
        <v>2</v>
      </c>
      <c r="DG190" s="27">
        <v>2</v>
      </c>
      <c r="DH190" s="22">
        <v>2</v>
      </c>
      <c r="DI190" s="22">
        <v>1</v>
      </c>
      <c r="DJ190" s="28">
        <f>('3.Diagnóstico_Oportunidades'!$N211*CW190)</f>
        <v>0</v>
      </c>
      <c r="DK190" s="28">
        <f>('3.Diagnóstico_Oportunidades'!$N211*CX190)</f>
        <v>0</v>
      </c>
      <c r="DL190" s="28">
        <f>('3.Diagnóstico_Oportunidades'!$N211*CY190)</f>
        <v>0</v>
      </c>
      <c r="DM190" s="28">
        <f>('3.Diagnóstico_Oportunidades'!$N211*DA190)</f>
        <v>0</v>
      </c>
      <c r="DN190" s="28">
        <f>('3.Diagnóstico_Oportunidades'!$N211*DC190)</f>
        <v>0</v>
      </c>
      <c r="DO190" s="28">
        <f>('3.Diagnóstico_Oportunidades'!$N211*DE190)</f>
        <v>0</v>
      </c>
      <c r="DP190" s="28">
        <f>('3.Diagnóstico_Oportunidades'!$N211*DF190)</f>
        <v>0</v>
      </c>
      <c r="DQ190" s="28">
        <f>('3.Diagnóstico_Oportunidades'!$N211*DG190)</f>
        <v>0</v>
      </c>
      <c r="DR190" s="28">
        <f>('3.Diagnóstico_Oportunidades'!$N211*DI190)</f>
        <v>0</v>
      </c>
      <c r="DS190" s="28">
        <f>('3.Diagnóstico_Oportunidades'!$N211*1)</f>
        <v>0</v>
      </c>
      <c r="DT190" s="28">
        <f>('3.Diagnóstico_Oportunidades'!$N211*2)</f>
        <v>0</v>
      </c>
      <c r="DU190" s="28">
        <f>('3.Diagnóstico_Oportunidades'!$N211*3)</f>
        <v>0</v>
      </c>
      <c r="DV190" s="28">
        <f>('3.Diagnóstico_Oportunidades'!$N211*DW190)</f>
        <v>0</v>
      </c>
      <c r="DW190" s="28">
        <f>('3.Diagnóstico_Oportunidades'!$N211*DX190)</f>
        <v>0</v>
      </c>
      <c r="DX190" s="28">
        <f>('3.Diagnóstico_Oportunidades'!$N211*DZ190)</f>
        <v>0</v>
      </c>
      <c r="DY190" s="28">
        <f>('3.Diagnóstico_Oportunidades'!$N211*DB190)</f>
        <v>0</v>
      </c>
      <c r="DZ190" s="28">
        <f>('3.Diagnóstico_Oportunidades'!$N211*DD190)</f>
        <v>0</v>
      </c>
      <c r="EA190" s="28">
        <f>('3.Diagnóstico_Oportunidades'!$N211*DE190)</f>
        <v>0</v>
      </c>
      <c r="EB190" s="28">
        <f>('3.Diagnóstico_Oportunidades'!$N211*DF190)</f>
        <v>0</v>
      </c>
      <c r="EC190" s="28">
        <f>('3.Diagnóstico_Oportunidades'!$N211*DH190)</f>
        <v>0</v>
      </c>
      <c r="ED190" s="28">
        <f>('3.Diagnóstico_Oportunidades'!$N211*DI190)</f>
        <v>0</v>
      </c>
      <c r="EE190" s="28">
        <f>('3.Diagnóstico_Oportunidades'!$N211*1)</f>
        <v>0</v>
      </c>
      <c r="EF190" s="28">
        <f>('3.Diagnóstico_Oportunidades'!$N211*2)</f>
        <v>0</v>
      </c>
      <c r="EG190" s="28">
        <f>('3.Diagnóstico_Oportunidades'!$N211*3)</f>
        <v>0</v>
      </c>
    </row>
    <row r="191" spans="1:137">
      <c r="A191" s="8" t="s">
        <v>169</v>
      </c>
      <c r="B191" s="98">
        <v>2</v>
      </c>
      <c r="C191" s="99">
        <v>3</v>
      </c>
      <c r="D191" s="98">
        <v>2</v>
      </c>
      <c r="E191" s="98">
        <v>3</v>
      </c>
      <c r="F191" s="98">
        <v>2</v>
      </c>
      <c r="G191" s="8" t="s">
        <v>169</v>
      </c>
      <c r="H191" s="27">
        <v>1</v>
      </c>
      <c r="I191" s="27">
        <v>2</v>
      </c>
      <c r="J191" s="27">
        <v>2</v>
      </c>
      <c r="K191" s="27">
        <v>1</v>
      </c>
      <c r="L191">
        <v>1</v>
      </c>
      <c r="M191" s="8" t="s">
        <v>169</v>
      </c>
      <c r="N191" s="27">
        <f t="shared" si="34"/>
        <v>1</v>
      </c>
      <c r="O191" s="27" t="s">
        <v>1065</v>
      </c>
      <c r="P191" s="140">
        <v>1</v>
      </c>
      <c r="Q191" s="27" t="s">
        <v>1065</v>
      </c>
      <c r="R191" s="8" t="s">
        <v>169</v>
      </c>
      <c r="S191">
        <v>1</v>
      </c>
      <c r="T191">
        <v>1</v>
      </c>
      <c r="U191">
        <v>1</v>
      </c>
      <c r="V191">
        <v>1</v>
      </c>
      <c r="W191">
        <v>1</v>
      </c>
      <c r="X191">
        <v>1</v>
      </c>
      <c r="Y191">
        <v>1</v>
      </c>
      <c r="Z191">
        <v>1</v>
      </c>
      <c r="AA191">
        <v>1</v>
      </c>
      <c r="AB191">
        <v>1</v>
      </c>
      <c r="AC191">
        <v>1</v>
      </c>
      <c r="AD191">
        <v>1</v>
      </c>
      <c r="AE191" s="8" t="s">
        <v>169</v>
      </c>
      <c r="AF191">
        <v>1</v>
      </c>
      <c r="AG191" s="21">
        <v>2</v>
      </c>
      <c r="AH191">
        <v>2</v>
      </c>
      <c r="AI191">
        <v>2</v>
      </c>
      <c r="AJ191">
        <v>3</v>
      </c>
      <c r="AK191">
        <v>3</v>
      </c>
      <c r="AL191">
        <v>3</v>
      </c>
      <c r="AM191" s="27">
        <v>2</v>
      </c>
      <c r="AN191">
        <v>1</v>
      </c>
      <c r="AO191">
        <v>2</v>
      </c>
      <c r="AP191">
        <v>3</v>
      </c>
      <c r="AQ191">
        <v>2</v>
      </c>
      <c r="AR191">
        <v>2</v>
      </c>
      <c r="AS191" s="8" t="s">
        <v>169</v>
      </c>
      <c r="AT191" s="27" t="s">
        <v>1065</v>
      </c>
      <c r="AU191" s="27" t="s">
        <v>1065</v>
      </c>
      <c r="AV191" s="27" t="s">
        <v>1065</v>
      </c>
      <c r="AW191" s="27" t="s">
        <v>1065</v>
      </c>
      <c r="AX191" s="27" t="s">
        <v>1065</v>
      </c>
      <c r="AY191" s="27" t="s">
        <v>1065</v>
      </c>
      <c r="AZ191" s="27" t="s">
        <v>1065</v>
      </c>
      <c r="BA191" s="27" t="s">
        <v>1065</v>
      </c>
      <c r="BB191" s="27" t="s">
        <v>1065</v>
      </c>
      <c r="BC191" s="8" t="s">
        <v>169</v>
      </c>
      <c r="BD191" s="14">
        <v>5284</v>
      </c>
      <c r="BE191" s="14">
        <f>((SUM('3.Diagnóstico_Oportunidades'!$M$9:$N$11))*10000)/BD191</f>
        <v>0</v>
      </c>
      <c r="BF191" s="14"/>
      <c r="BQ191" s="28">
        <v>1150269.81</v>
      </c>
      <c r="BR191" s="8">
        <f>(SUM('3.Diagnóstico_Oportunidades'!$M$21:$N$22)*10000)/BQ191</f>
        <v>0</v>
      </c>
      <c r="BS191" s="28">
        <f t="shared" si="35"/>
        <v>1</v>
      </c>
      <c r="BT191" s="27">
        <f t="shared" si="36"/>
        <v>0</v>
      </c>
      <c r="BU191" s="28">
        <f>IF('3.Diagnóstico_Oportunidades'!BR191=0, 0,SUM(BS191:BT191))</f>
        <v>0</v>
      </c>
      <c r="BW191" s="125" t="s">
        <v>1153</v>
      </c>
      <c r="BX191" s="28">
        <v>6.666666666666667</v>
      </c>
      <c r="BY191" s="28">
        <v>6.666666666666667</v>
      </c>
      <c r="BZ191" s="28">
        <v>6.666666666666667</v>
      </c>
      <c r="CA191" s="149">
        <f>'3.Diagnóstico_Oportunidades'!N212*Criterios!BX191</f>
        <v>0</v>
      </c>
      <c r="CB191" s="149">
        <f>'3.Diagnóstico_Oportunidades'!N212*Criterios!BY191</f>
        <v>0</v>
      </c>
      <c r="CC191" s="149">
        <f>'3.Diagnóstico_Oportunidades'!N212*Criterios!BZ191</f>
        <v>0</v>
      </c>
      <c r="CF191" s="8" t="s">
        <v>83</v>
      </c>
      <c r="CG191" s="120">
        <f>('3.Diagnóstico_Oportunidades'!$M$22)/(BD192/100)</f>
        <v>0</v>
      </c>
      <c r="CH191" s="28">
        <f t="shared" si="28"/>
        <v>1</v>
      </c>
      <c r="CI191" s="27">
        <f t="shared" si="29"/>
        <v>0</v>
      </c>
      <c r="CJ191" s="28">
        <f t="shared" si="30"/>
        <v>0</v>
      </c>
      <c r="CK191" s="28">
        <f>('3.Diagnóstico_Oportunidades'!$M$22*10000/BQ192)</f>
        <v>0</v>
      </c>
      <c r="CL191" s="28">
        <f t="shared" si="37"/>
        <v>1</v>
      </c>
      <c r="CM191" s="27">
        <f t="shared" si="32"/>
        <v>0</v>
      </c>
      <c r="CN191" s="28">
        <f t="shared" si="33"/>
        <v>0</v>
      </c>
      <c r="CO191" s="28">
        <v>13.999999999999998</v>
      </c>
      <c r="CP191" s="28">
        <v>14.999999999999998</v>
      </c>
      <c r="CQ191" s="28">
        <v>13.999999999999998</v>
      </c>
      <c r="CR191" s="27">
        <f>'3.Diagnóstico_Oportunidades'!N212*Criterios!CO191</f>
        <v>0</v>
      </c>
      <c r="CS191" s="27">
        <f>'3.Diagnóstico_Oportunidades'!N212*Criterios!CP191</f>
        <v>0</v>
      </c>
      <c r="CT191" s="27">
        <f>'3.Diagnóstico_Oportunidades'!N212*Criterios!CQ191</f>
        <v>0</v>
      </c>
      <c r="CW191" s="31">
        <v>1</v>
      </c>
      <c r="CX191" s="31">
        <v>2</v>
      </c>
      <c r="CY191" s="31">
        <v>2</v>
      </c>
      <c r="CZ191" s="31">
        <v>1.3333333333333333</v>
      </c>
      <c r="DA191" s="31">
        <v>1</v>
      </c>
      <c r="DB191" s="31">
        <v>2</v>
      </c>
      <c r="DC191" s="31">
        <v>1.3333333333333333</v>
      </c>
      <c r="DD191" s="31">
        <v>2</v>
      </c>
      <c r="DE191" s="31">
        <v>1</v>
      </c>
      <c r="DF191" s="31">
        <v>1</v>
      </c>
      <c r="DG191" s="31">
        <v>3</v>
      </c>
      <c r="DH191" s="31">
        <v>3</v>
      </c>
      <c r="DI191" s="31">
        <v>1.6666666666666667</v>
      </c>
      <c r="DJ191" s="28">
        <f>('3.Diagnóstico_Oportunidades'!$N212*CW191)</f>
        <v>0</v>
      </c>
      <c r="DK191" s="28">
        <f>('3.Diagnóstico_Oportunidades'!$N212*CX191)</f>
        <v>0</v>
      </c>
      <c r="DL191" s="28">
        <f>('3.Diagnóstico_Oportunidades'!$N212*CY191)</f>
        <v>0</v>
      </c>
      <c r="DM191" s="28">
        <f>('3.Diagnóstico_Oportunidades'!$N212*DA191)</f>
        <v>0</v>
      </c>
      <c r="DN191" s="28">
        <f>('3.Diagnóstico_Oportunidades'!$N212*DC191)</f>
        <v>0</v>
      </c>
      <c r="DO191" s="28">
        <f>('3.Diagnóstico_Oportunidades'!$N212*DE191)</f>
        <v>0</v>
      </c>
      <c r="DP191" s="28">
        <f>('3.Diagnóstico_Oportunidades'!$N212*DF191)</f>
        <v>0</v>
      </c>
      <c r="DQ191" s="28">
        <f>('3.Diagnóstico_Oportunidades'!$N212*DG191)</f>
        <v>0</v>
      </c>
      <c r="DR191" s="28">
        <f>('3.Diagnóstico_Oportunidades'!$N212*DI191)</f>
        <v>0</v>
      </c>
      <c r="DS191" s="28">
        <f>('3.Diagnóstico_Oportunidades'!$N212*1)</f>
        <v>0</v>
      </c>
      <c r="DT191" s="28">
        <f>('3.Diagnóstico_Oportunidades'!$N212*2)</f>
        <v>0</v>
      </c>
      <c r="DU191" s="28">
        <f>('3.Diagnóstico_Oportunidades'!$N212*3)</f>
        <v>0</v>
      </c>
      <c r="DV191" s="28">
        <f>('3.Diagnóstico_Oportunidades'!$N212*DW191)</f>
        <v>0</v>
      </c>
      <c r="DW191" s="28">
        <f>('3.Diagnóstico_Oportunidades'!$N212*DX191)</f>
        <v>0</v>
      </c>
      <c r="DX191" s="28">
        <f>('3.Diagnóstico_Oportunidades'!$N212*DZ191)</f>
        <v>0</v>
      </c>
      <c r="DY191" s="28">
        <f>('3.Diagnóstico_Oportunidades'!$N212*DB191)</f>
        <v>0</v>
      </c>
      <c r="DZ191" s="28">
        <f>('3.Diagnóstico_Oportunidades'!$N212*DD191)</f>
        <v>0</v>
      </c>
      <c r="EA191" s="28">
        <f>('3.Diagnóstico_Oportunidades'!$N212*DE191)</f>
        <v>0</v>
      </c>
      <c r="EB191" s="28">
        <f>('3.Diagnóstico_Oportunidades'!$N212*DF191)</f>
        <v>0</v>
      </c>
      <c r="EC191" s="28">
        <f>('3.Diagnóstico_Oportunidades'!$N212*DH191)</f>
        <v>0</v>
      </c>
      <c r="ED191" s="28">
        <f>('3.Diagnóstico_Oportunidades'!$N212*DI191)</f>
        <v>0</v>
      </c>
      <c r="EE191" s="28">
        <f>('3.Diagnóstico_Oportunidades'!$N212*1)</f>
        <v>0</v>
      </c>
      <c r="EF191" s="28">
        <f>('3.Diagnóstico_Oportunidades'!$N212*2)</f>
        <v>0</v>
      </c>
      <c r="EG191" s="28">
        <f>('3.Diagnóstico_Oportunidades'!$N212*3)</f>
        <v>0</v>
      </c>
    </row>
    <row r="192" spans="1:137">
      <c r="A192" s="8" t="s">
        <v>83</v>
      </c>
      <c r="B192" s="98">
        <v>1</v>
      </c>
      <c r="C192" s="99">
        <v>3</v>
      </c>
      <c r="D192" s="98">
        <v>1</v>
      </c>
      <c r="E192" s="98">
        <v>3</v>
      </c>
      <c r="F192" s="98">
        <v>1</v>
      </c>
      <c r="G192" s="8" t="s">
        <v>83</v>
      </c>
      <c r="H192" s="27">
        <v>1</v>
      </c>
      <c r="I192" s="27">
        <v>2</v>
      </c>
      <c r="J192" s="27">
        <v>2</v>
      </c>
      <c r="K192" s="27">
        <v>1</v>
      </c>
      <c r="L192">
        <v>1</v>
      </c>
      <c r="M192" s="8" t="s">
        <v>83</v>
      </c>
      <c r="N192" s="27">
        <f t="shared" si="34"/>
        <v>1</v>
      </c>
      <c r="O192" s="27" t="s">
        <v>1065</v>
      </c>
      <c r="P192" s="140">
        <v>1</v>
      </c>
      <c r="Q192" s="27" t="s">
        <v>1065</v>
      </c>
      <c r="R192" s="8" t="s">
        <v>83</v>
      </c>
      <c r="S192">
        <v>1</v>
      </c>
      <c r="T192">
        <v>1</v>
      </c>
      <c r="U192">
        <v>1</v>
      </c>
      <c r="V192">
        <v>1</v>
      </c>
      <c r="W192">
        <v>1</v>
      </c>
      <c r="X192">
        <v>1</v>
      </c>
      <c r="Y192">
        <v>1</v>
      </c>
      <c r="Z192">
        <v>1</v>
      </c>
      <c r="AA192">
        <v>1</v>
      </c>
      <c r="AB192">
        <v>1</v>
      </c>
      <c r="AC192">
        <v>1</v>
      </c>
      <c r="AD192">
        <v>1</v>
      </c>
      <c r="AE192" s="8" t="s">
        <v>83</v>
      </c>
      <c r="AF192">
        <v>1</v>
      </c>
      <c r="AG192" s="21">
        <v>2</v>
      </c>
      <c r="AH192">
        <v>1</v>
      </c>
      <c r="AI192">
        <v>2</v>
      </c>
      <c r="AJ192">
        <v>2</v>
      </c>
      <c r="AK192">
        <v>3</v>
      </c>
      <c r="AL192">
        <v>3</v>
      </c>
      <c r="AM192" s="27">
        <v>2</v>
      </c>
      <c r="AN192">
        <v>1</v>
      </c>
      <c r="AO192" s="27" t="s">
        <v>1065</v>
      </c>
      <c r="AP192">
        <v>3</v>
      </c>
      <c r="AQ192">
        <v>3</v>
      </c>
      <c r="AR192">
        <v>2</v>
      </c>
      <c r="AS192" s="8" t="s">
        <v>83</v>
      </c>
      <c r="AT192" s="27" t="s">
        <v>1065</v>
      </c>
      <c r="AU192" s="27" t="s">
        <v>1065</v>
      </c>
      <c r="AV192" s="27" t="s">
        <v>1065</v>
      </c>
      <c r="AW192" s="27" t="s">
        <v>1065</v>
      </c>
      <c r="AX192" s="27" t="s">
        <v>1065</v>
      </c>
      <c r="AY192" s="27" t="s">
        <v>1065</v>
      </c>
      <c r="AZ192" s="27" t="s">
        <v>1065</v>
      </c>
      <c r="BA192" s="27" t="s">
        <v>1065</v>
      </c>
      <c r="BB192" s="27" t="s">
        <v>1065</v>
      </c>
      <c r="BC192" s="8" t="s">
        <v>83</v>
      </c>
      <c r="BD192" s="14">
        <v>1475</v>
      </c>
      <c r="BE192" s="14">
        <f>((SUM('3.Diagnóstico_Oportunidades'!$M$9:$N$11))*10000)/BD192</f>
        <v>0</v>
      </c>
      <c r="BF192" s="14"/>
      <c r="BQ192" s="28">
        <v>1409556.66</v>
      </c>
      <c r="BR192" s="8">
        <f>(SUM('3.Diagnóstico_Oportunidades'!$M$21:$N$22)*10000)/BQ192</f>
        <v>0</v>
      </c>
      <c r="BS192" s="28">
        <f t="shared" si="35"/>
        <v>1</v>
      </c>
      <c r="BT192" s="27">
        <f t="shared" si="36"/>
        <v>0</v>
      </c>
      <c r="BU192" s="28">
        <f>IF('3.Diagnóstico_Oportunidades'!BR192=0, 0,SUM(BS192:BT192))</f>
        <v>0</v>
      </c>
      <c r="BW192" s="124" t="s">
        <v>271</v>
      </c>
      <c r="BX192" s="28">
        <v>6</v>
      </c>
      <c r="BY192" s="28">
        <v>6</v>
      </c>
      <c r="BZ192" s="28">
        <v>6</v>
      </c>
      <c r="CA192" s="149">
        <f>'3.Diagnóstico_Oportunidades'!N213*Criterios!BX192</f>
        <v>0</v>
      </c>
      <c r="CB192" s="149">
        <f>'3.Diagnóstico_Oportunidades'!N213*Criterios!BY192</f>
        <v>0</v>
      </c>
      <c r="CC192" s="149">
        <f>'3.Diagnóstico_Oportunidades'!N213*Criterios!BZ192</f>
        <v>0</v>
      </c>
      <c r="CF192" s="8" t="s">
        <v>84</v>
      </c>
      <c r="CG192" s="120">
        <f>('3.Diagnóstico_Oportunidades'!$M$22)/(BD193/100)</f>
        <v>0</v>
      </c>
      <c r="CH192" s="28">
        <f t="shared" si="28"/>
        <v>1</v>
      </c>
      <c r="CI192" s="27">
        <f t="shared" si="29"/>
        <v>0</v>
      </c>
      <c r="CJ192" s="28">
        <f t="shared" si="30"/>
        <v>0</v>
      </c>
      <c r="CK192" s="28">
        <f>('3.Diagnóstico_Oportunidades'!$M$22*10000/BQ193)</f>
        <v>0</v>
      </c>
      <c r="CL192" s="28">
        <f t="shared" si="37"/>
        <v>1</v>
      </c>
      <c r="CM192" s="27">
        <f t="shared" si="32"/>
        <v>0</v>
      </c>
      <c r="CN192" s="28">
        <f t="shared" si="33"/>
        <v>0</v>
      </c>
      <c r="CO192" s="28">
        <v>13</v>
      </c>
      <c r="CP192" s="28">
        <v>14</v>
      </c>
      <c r="CQ192" s="28">
        <v>13</v>
      </c>
      <c r="CR192" s="27">
        <f>'3.Diagnóstico_Oportunidades'!N213*Criterios!CO192</f>
        <v>0</v>
      </c>
      <c r="CS192" s="27">
        <f>'3.Diagnóstico_Oportunidades'!N213*Criterios!CP192</f>
        <v>0</v>
      </c>
      <c r="CT192" s="27">
        <f>'3.Diagnóstico_Oportunidades'!N213*Criterios!CQ192</f>
        <v>0</v>
      </c>
      <c r="CW192" s="22">
        <v>1</v>
      </c>
      <c r="CX192" s="22">
        <v>2</v>
      </c>
      <c r="CY192" s="27">
        <v>2</v>
      </c>
      <c r="CZ192" s="22">
        <v>1</v>
      </c>
      <c r="DA192" s="27">
        <v>1</v>
      </c>
      <c r="DB192" s="22">
        <v>2</v>
      </c>
      <c r="DC192" s="27">
        <v>1</v>
      </c>
      <c r="DD192" s="22">
        <v>2</v>
      </c>
      <c r="DE192" s="22">
        <v>1</v>
      </c>
      <c r="DF192" s="22">
        <v>1</v>
      </c>
      <c r="DG192" s="27">
        <v>3</v>
      </c>
      <c r="DH192" s="22">
        <v>3</v>
      </c>
      <c r="DI192" s="22">
        <v>1</v>
      </c>
      <c r="DJ192" s="28">
        <f>('3.Diagnóstico_Oportunidades'!$N213*CW192)</f>
        <v>0</v>
      </c>
      <c r="DK192" s="28">
        <f>('3.Diagnóstico_Oportunidades'!$N213*CX192)</f>
        <v>0</v>
      </c>
      <c r="DL192" s="28">
        <f>('3.Diagnóstico_Oportunidades'!$N213*CY192)</f>
        <v>0</v>
      </c>
      <c r="DM192" s="28">
        <f>('3.Diagnóstico_Oportunidades'!$N213*DA192)</f>
        <v>0</v>
      </c>
      <c r="DN192" s="28">
        <f>('3.Diagnóstico_Oportunidades'!$N213*DC192)</f>
        <v>0</v>
      </c>
      <c r="DO192" s="28">
        <f>('3.Diagnóstico_Oportunidades'!$N213*DE192)</f>
        <v>0</v>
      </c>
      <c r="DP192" s="28">
        <f>('3.Diagnóstico_Oportunidades'!$N213*DF192)</f>
        <v>0</v>
      </c>
      <c r="DQ192" s="28">
        <f>('3.Diagnóstico_Oportunidades'!$N213*DG192)</f>
        <v>0</v>
      </c>
      <c r="DR192" s="28">
        <f>('3.Diagnóstico_Oportunidades'!$N213*DI192)</f>
        <v>0</v>
      </c>
      <c r="DS192" s="28">
        <f>('3.Diagnóstico_Oportunidades'!$N213*1)</f>
        <v>0</v>
      </c>
      <c r="DT192" s="28">
        <f>('3.Diagnóstico_Oportunidades'!$N213*2)</f>
        <v>0</v>
      </c>
      <c r="DU192" s="28">
        <f>('3.Diagnóstico_Oportunidades'!$N213*3)</f>
        <v>0</v>
      </c>
      <c r="DV192" s="28">
        <f>('3.Diagnóstico_Oportunidades'!$N213*DW192)</f>
        <v>0</v>
      </c>
      <c r="DW192" s="28">
        <f>('3.Diagnóstico_Oportunidades'!$N213*DX192)</f>
        <v>0</v>
      </c>
      <c r="DX192" s="28">
        <f>('3.Diagnóstico_Oportunidades'!$N213*DZ192)</f>
        <v>0</v>
      </c>
      <c r="DY192" s="28">
        <f>('3.Diagnóstico_Oportunidades'!$N213*DB192)</f>
        <v>0</v>
      </c>
      <c r="DZ192" s="28">
        <f>('3.Diagnóstico_Oportunidades'!$N213*DD192)</f>
        <v>0</v>
      </c>
      <c r="EA192" s="28">
        <f>('3.Diagnóstico_Oportunidades'!$N213*DE192)</f>
        <v>0</v>
      </c>
      <c r="EB192" s="28">
        <f>('3.Diagnóstico_Oportunidades'!$N213*DF192)</f>
        <v>0</v>
      </c>
      <c r="EC192" s="28">
        <f>('3.Diagnóstico_Oportunidades'!$N213*DH192)</f>
        <v>0</v>
      </c>
      <c r="ED192" s="28">
        <f>('3.Diagnóstico_Oportunidades'!$N213*DI192)</f>
        <v>0</v>
      </c>
      <c r="EE192" s="28">
        <f>('3.Diagnóstico_Oportunidades'!$N213*1)</f>
        <v>0</v>
      </c>
      <c r="EF192" s="28">
        <f>('3.Diagnóstico_Oportunidades'!$N213*2)</f>
        <v>0</v>
      </c>
      <c r="EG192" s="28">
        <f>('3.Diagnóstico_Oportunidades'!$N213*3)</f>
        <v>0</v>
      </c>
    </row>
    <row r="193" spans="1:137">
      <c r="A193" s="8" t="s">
        <v>84</v>
      </c>
      <c r="B193" s="98">
        <v>1</v>
      </c>
      <c r="C193" s="99">
        <v>3</v>
      </c>
      <c r="D193" s="98">
        <v>1</v>
      </c>
      <c r="E193" s="98">
        <v>3</v>
      </c>
      <c r="F193" s="98">
        <v>1</v>
      </c>
      <c r="G193" s="8" t="s">
        <v>84</v>
      </c>
      <c r="H193" s="27">
        <v>1</v>
      </c>
      <c r="I193" s="27">
        <v>1</v>
      </c>
      <c r="J193" s="27">
        <v>1</v>
      </c>
      <c r="K193" s="27">
        <v>1</v>
      </c>
      <c r="L193">
        <v>1</v>
      </c>
      <c r="M193" s="8" t="s">
        <v>84</v>
      </c>
      <c r="N193" s="27">
        <f t="shared" si="34"/>
        <v>1</v>
      </c>
      <c r="O193" s="27" t="s">
        <v>1065</v>
      </c>
      <c r="P193" s="140">
        <v>1</v>
      </c>
      <c r="Q193" s="27" t="s">
        <v>1065</v>
      </c>
      <c r="R193" s="8" t="s">
        <v>84</v>
      </c>
      <c r="S193">
        <v>1</v>
      </c>
      <c r="T193">
        <v>1</v>
      </c>
      <c r="U193">
        <v>1</v>
      </c>
      <c r="V193">
        <v>1</v>
      </c>
      <c r="W193">
        <v>1</v>
      </c>
      <c r="X193">
        <v>1</v>
      </c>
      <c r="Y193">
        <v>1</v>
      </c>
      <c r="Z193">
        <v>1</v>
      </c>
      <c r="AA193">
        <v>1</v>
      </c>
      <c r="AB193">
        <v>1</v>
      </c>
      <c r="AC193">
        <v>1</v>
      </c>
      <c r="AD193">
        <v>1</v>
      </c>
      <c r="AE193" s="8" t="s">
        <v>84</v>
      </c>
      <c r="AF193">
        <v>1</v>
      </c>
      <c r="AG193" s="21">
        <v>2</v>
      </c>
      <c r="AH193">
        <v>1</v>
      </c>
      <c r="AI193">
        <v>2</v>
      </c>
      <c r="AJ193">
        <v>1</v>
      </c>
      <c r="AK193">
        <v>3</v>
      </c>
      <c r="AL193">
        <v>3</v>
      </c>
      <c r="AM193" s="27">
        <v>2</v>
      </c>
      <c r="AN193">
        <v>1</v>
      </c>
      <c r="AO193" s="27" t="s">
        <v>1065</v>
      </c>
      <c r="AP193">
        <v>3</v>
      </c>
      <c r="AQ193">
        <v>2</v>
      </c>
      <c r="AR193">
        <v>2</v>
      </c>
      <c r="AS193" s="8" t="s">
        <v>84</v>
      </c>
      <c r="AT193" s="27" t="s">
        <v>1065</v>
      </c>
      <c r="AU193" s="27" t="s">
        <v>1065</v>
      </c>
      <c r="AV193" s="27" t="s">
        <v>1065</v>
      </c>
      <c r="AW193" s="27" t="s">
        <v>1065</v>
      </c>
      <c r="AX193" s="27" t="s">
        <v>1065</v>
      </c>
      <c r="AY193" s="27" t="s">
        <v>1065</v>
      </c>
      <c r="AZ193" s="27" t="s">
        <v>1065</v>
      </c>
      <c r="BA193" s="27" t="s">
        <v>1065</v>
      </c>
      <c r="BB193" s="27" t="s">
        <v>1065</v>
      </c>
      <c r="BC193" s="8" t="s">
        <v>84</v>
      </c>
      <c r="BD193" s="14">
        <v>267</v>
      </c>
      <c r="BE193" s="14">
        <f>((SUM('3.Diagnóstico_Oportunidades'!$M$9:$N$11))*10000)/BD193</f>
        <v>0</v>
      </c>
      <c r="BF193" s="14"/>
      <c r="BQ193" s="28">
        <v>167027.74</v>
      </c>
      <c r="BR193" s="8">
        <f>(SUM('3.Diagnóstico_Oportunidades'!$M$21:$N$22)*10000)/BQ193</f>
        <v>0</v>
      </c>
      <c r="BS193" s="28">
        <f t="shared" si="35"/>
        <v>1</v>
      </c>
      <c r="BT193" s="27">
        <f t="shared" si="36"/>
        <v>0</v>
      </c>
      <c r="BU193" s="28">
        <f>IF('3.Diagnóstico_Oportunidades'!BR193=0, 0,SUM(BS193:BT193))</f>
        <v>0</v>
      </c>
      <c r="BW193" s="124" t="s">
        <v>536</v>
      </c>
      <c r="BX193" s="28">
        <v>8</v>
      </c>
      <c r="BY193" s="28">
        <v>8</v>
      </c>
      <c r="BZ193" s="28">
        <v>8</v>
      </c>
      <c r="CA193" s="149">
        <f>'3.Diagnóstico_Oportunidades'!N214*Criterios!BX193</f>
        <v>0</v>
      </c>
      <c r="CB193" s="149">
        <f>'3.Diagnóstico_Oportunidades'!N214*Criterios!BY193</f>
        <v>0</v>
      </c>
      <c r="CC193" s="149">
        <f>'3.Diagnóstico_Oportunidades'!N214*Criterios!BZ193</f>
        <v>0</v>
      </c>
      <c r="CF193" s="8" t="s">
        <v>216</v>
      </c>
      <c r="CG193" s="120">
        <f>('3.Diagnóstico_Oportunidades'!$M$22)/(BD194/100)</f>
        <v>0</v>
      </c>
      <c r="CH193" s="28">
        <f t="shared" si="28"/>
        <v>1</v>
      </c>
      <c r="CI193" s="27">
        <f t="shared" si="29"/>
        <v>0</v>
      </c>
      <c r="CJ193" s="28">
        <f t="shared" si="30"/>
        <v>0</v>
      </c>
      <c r="CK193" s="28">
        <f>('3.Diagnóstico_Oportunidades'!$M$22*10000/BQ194)</f>
        <v>0</v>
      </c>
      <c r="CL193" s="28">
        <f t="shared" si="37"/>
        <v>1</v>
      </c>
      <c r="CM193" s="27">
        <f t="shared" si="32"/>
        <v>0</v>
      </c>
      <c r="CN193" s="28">
        <f t="shared" si="33"/>
        <v>0</v>
      </c>
      <c r="CO193" s="28">
        <v>17</v>
      </c>
      <c r="CP193" s="28">
        <v>17</v>
      </c>
      <c r="CQ193" s="28">
        <v>17</v>
      </c>
      <c r="CR193" s="27">
        <f>'3.Diagnóstico_Oportunidades'!N214*Criterios!CO193</f>
        <v>0</v>
      </c>
      <c r="CS193" s="27">
        <f>'3.Diagnóstico_Oportunidades'!N214*Criterios!CP193</f>
        <v>0</v>
      </c>
      <c r="CT193" s="27">
        <f>'3.Diagnóstico_Oportunidades'!N214*Criterios!CQ193</f>
        <v>0</v>
      </c>
      <c r="CW193" s="22">
        <v>1</v>
      </c>
      <c r="CX193" s="22">
        <v>2</v>
      </c>
      <c r="CY193" s="27">
        <v>3</v>
      </c>
      <c r="CZ193" s="22">
        <v>2</v>
      </c>
      <c r="DA193" s="27">
        <v>1</v>
      </c>
      <c r="DB193" s="22">
        <v>2</v>
      </c>
      <c r="DC193" s="27">
        <v>2</v>
      </c>
      <c r="DD193" s="22">
        <v>2</v>
      </c>
      <c r="DE193" s="22">
        <v>1</v>
      </c>
      <c r="DF193" s="22">
        <v>1</v>
      </c>
      <c r="DG193" s="27">
        <v>3</v>
      </c>
      <c r="DH193" s="22">
        <v>3</v>
      </c>
      <c r="DI193" s="22">
        <v>3</v>
      </c>
      <c r="DJ193" s="28">
        <f>('3.Diagnóstico_Oportunidades'!$N214*CW193)</f>
        <v>0</v>
      </c>
      <c r="DK193" s="28">
        <f>('3.Diagnóstico_Oportunidades'!$N214*CX193)</f>
        <v>0</v>
      </c>
      <c r="DL193" s="28">
        <f>('3.Diagnóstico_Oportunidades'!$N214*CY193)</f>
        <v>0</v>
      </c>
      <c r="DM193" s="28">
        <f>('3.Diagnóstico_Oportunidades'!$N214*DA193)</f>
        <v>0</v>
      </c>
      <c r="DN193" s="28">
        <f>('3.Diagnóstico_Oportunidades'!$N214*DC193)</f>
        <v>0</v>
      </c>
      <c r="DO193" s="28">
        <f>('3.Diagnóstico_Oportunidades'!$N214*DE193)</f>
        <v>0</v>
      </c>
      <c r="DP193" s="28">
        <f>('3.Diagnóstico_Oportunidades'!$N214*DF193)</f>
        <v>0</v>
      </c>
      <c r="DQ193" s="28">
        <f>('3.Diagnóstico_Oportunidades'!$N214*DG193)</f>
        <v>0</v>
      </c>
      <c r="DR193" s="28">
        <f>('3.Diagnóstico_Oportunidades'!$N214*DI193)</f>
        <v>0</v>
      </c>
      <c r="DS193" s="28">
        <f>('3.Diagnóstico_Oportunidades'!$N214*1)</f>
        <v>0</v>
      </c>
      <c r="DT193" s="28">
        <f>('3.Diagnóstico_Oportunidades'!$N214*2)</f>
        <v>0</v>
      </c>
      <c r="DU193" s="28">
        <f>('3.Diagnóstico_Oportunidades'!$N214*3)</f>
        <v>0</v>
      </c>
      <c r="DV193" s="28">
        <f>('3.Diagnóstico_Oportunidades'!$N214*DW193)</f>
        <v>0</v>
      </c>
      <c r="DW193" s="28">
        <f>('3.Diagnóstico_Oportunidades'!$N214*DX193)</f>
        <v>0</v>
      </c>
      <c r="DX193" s="28">
        <f>('3.Diagnóstico_Oportunidades'!$N214*DZ193)</f>
        <v>0</v>
      </c>
      <c r="DY193" s="28">
        <f>('3.Diagnóstico_Oportunidades'!$N214*DB193)</f>
        <v>0</v>
      </c>
      <c r="DZ193" s="28">
        <f>('3.Diagnóstico_Oportunidades'!$N214*DD193)</f>
        <v>0</v>
      </c>
      <c r="EA193" s="28">
        <f>('3.Diagnóstico_Oportunidades'!$N214*DE193)</f>
        <v>0</v>
      </c>
      <c r="EB193" s="28">
        <f>('3.Diagnóstico_Oportunidades'!$N214*DF193)</f>
        <v>0</v>
      </c>
      <c r="EC193" s="28">
        <f>('3.Diagnóstico_Oportunidades'!$N214*DH193)</f>
        <v>0</v>
      </c>
      <c r="ED193" s="28">
        <f>('3.Diagnóstico_Oportunidades'!$N214*DI193)</f>
        <v>0</v>
      </c>
      <c r="EE193" s="28">
        <f>('3.Diagnóstico_Oportunidades'!$N214*1)</f>
        <v>0</v>
      </c>
      <c r="EF193" s="28">
        <f>('3.Diagnóstico_Oportunidades'!$N214*2)</f>
        <v>0</v>
      </c>
      <c r="EG193" s="28">
        <f>('3.Diagnóstico_Oportunidades'!$N214*3)</f>
        <v>0</v>
      </c>
    </row>
    <row r="194" spans="1:137">
      <c r="A194" s="8" t="s">
        <v>216</v>
      </c>
      <c r="B194" s="98">
        <v>1</v>
      </c>
      <c r="C194" s="99">
        <v>1</v>
      </c>
      <c r="D194" s="98">
        <v>1</v>
      </c>
      <c r="E194" s="98">
        <v>1</v>
      </c>
      <c r="F194" s="98">
        <v>1</v>
      </c>
      <c r="G194" s="8" t="s">
        <v>216</v>
      </c>
      <c r="H194" s="27">
        <v>1</v>
      </c>
      <c r="I194" s="27">
        <v>1</v>
      </c>
      <c r="J194" s="27">
        <v>2</v>
      </c>
      <c r="K194" s="27">
        <v>2</v>
      </c>
      <c r="L194">
        <v>1</v>
      </c>
      <c r="M194" s="8" t="s">
        <v>216</v>
      </c>
      <c r="N194" s="27">
        <f t="shared" si="34"/>
        <v>1</v>
      </c>
      <c r="O194" s="27" t="s">
        <v>1065</v>
      </c>
      <c r="P194" s="140">
        <v>2</v>
      </c>
      <c r="Q194" s="27" t="s">
        <v>1065</v>
      </c>
      <c r="R194" s="8" t="s">
        <v>216</v>
      </c>
      <c r="S194">
        <v>1</v>
      </c>
      <c r="T194">
        <v>1</v>
      </c>
      <c r="U194">
        <v>1</v>
      </c>
      <c r="V194">
        <v>1</v>
      </c>
      <c r="W194">
        <v>1</v>
      </c>
      <c r="X194">
        <v>1</v>
      </c>
      <c r="Y194">
        <v>1</v>
      </c>
      <c r="Z194">
        <v>1</v>
      </c>
      <c r="AA194">
        <v>1</v>
      </c>
      <c r="AB194">
        <v>1</v>
      </c>
      <c r="AC194">
        <v>1</v>
      </c>
      <c r="AD194">
        <v>1</v>
      </c>
      <c r="AE194" s="8" t="s">
        <v>216</v>
      </c>
      <c r="AF194">
        <v>2</v>
      </c>
      <c r="AG194" s="21">
        <v>1</v>
      </c>
      <c r="AH194">
        <v>1</v>
      </c>
      <c r="AI194">
        <v>1</v>
      </c>
      <c r="AJ194">
        <v>1</v>
      </c>
      <c r="AK194">
        <v>1</v>
      </c>
      <c r="AL194">
        <v>1</v>
      </c>
      <c r="AM194" s="27">
        <v>1</v>
      </c>
      <c r="AN194">
        <v>1</v>
      </c>
      <c r="AO194" s="27" t="s">
        <v>1065</v>
      </c>
      <c r="AP194">
        <v>1</v>
      </c>
      <c r="AQ194">
        <v>1</v>
      </c>
      <c r="AR194">
        <v>1</v>
      </c>
      <c r="AS194" s="8" t="s">
        <v>216</v>
      </c>
      <c r="AT194" s="27" t="s">
        <v>1065</v>
      </c>
      <c r="AU194" s="27" t="s">
        <v>1065</v>
      </c>
      <c r="AV194" s="27" t="s">
        <v>1065</v>
      </c>
      <c r="AW194" s="27" t="s">
        <v>1065</v>
      </c>
      <c r="AX194" s="27" t="s">
        <v>1065</v>
      </c>
      <c r="AY194" s="27" t="s">
        <v>1065</v>
      </c>
      <c r="AZ194" s="27" t="s">
        <v>1065</v>
      </c>
      <c r="BA194" s="27" t="s">
        <v>1065</v>
      </c>
      <c r="BB194" s="27" t="s">
        <v>1065</v>
      </c>
      <c r="BC194" s="8" t="s">
        <v>216</v>
      </c>
      <c r="BD194" s="14">
        <v>197</v>
      </c>
      <c r="BE194" s="14">
        <f>((SUM('3.Diagnóstico_Oportunidades'!$M$9:$N$11))*10000)/BD194</f>
        <v>0</v>
      </c>
      <c r="BF194" s="14"/>
      <c r="BQ194" s="28">
        <v>182521.25</v>
      </c>
      <c r="BR194" s="8">
        <f>(SUM('3.Diagnóstico_Oportunidades'!$M$21:$N$22)*10000)/BQ194</f>
        <v>0</v>
      </c>
      <c r="BS194" s="28">
        <f t="shared" si="35"/>
        <v>1</v>
      </c>
      <c r="BT194" s="27">
        <f t="shared" si="36"/>
        <v>0</v>
      </c>
      <c r="BU194" s="28">
        <f>IF('3.Diagnóstico_Oportunidades'!BR194=0, 0,SUM(BS194:BT194))</f>
        <v>0</v>
      </c>
      <c r="BW194" s="124" t="s">
        <v>272</v>
      </c>
      <c r="BX194" s="28">
        <v>6</v>
      </c>
      <c r="BY194" s="28">
        <v>6</v>
      </c>
      <c r="BZ194" s="28">
        <v>6</v>
      </c>
      <c r="CA194" s="149">
        <f>'3.Diagnóstico_Oportunidades'!N215*Criterios!BX194</f>
        <v>0</v>
      </c>
      <c r="CB194" s="149">
        <f>'3.Diagnóstico_Oportunidades'!N215*Criterios!BY194</f>
        <v>0</v>
      </c>
      <c r="CC194" s="149">
        <f>'3.Diagnóstico_Oportunidades'!N215*Criterios!BZ194</f>
        <v>0</v>
      </c>
      <c r="CF194" s="8" t="s">
        <v>170</v>
      </c>
      <c r="CG194" s="120">
        <f>('3.Diagnóstico_Oportunidades'!$M$22)/(BD195/100)</f>
        <v>0</v>
      </c>
      <c r="CH194" s="28">
        <f t="shared" si="28"/>
        <v>1</v>
      </c>
      <c r="CI194" s="27">
        <f t="shared" si="29"/>
        <v>0</v>
      </c>
      <c r="CJ194" s="28">
        <f t="shared" si="30"/>
        <v>0</v>
      </c>
      <c r="CK194" s="28">
        <f>('3.Diagnóstico_Oportunidades'!$M$22*10000/BQ195)</f>
        <v>0</v>
      </c>
      <c r="CL194" s="28">
        <f t="shared" si="37"/>
        <v>1</v>
      </c>
      <c r="CM194" s="27">
        <f t="shared" si="32"/>
        <v>0</v>
      </c>
      <c r="CN194" s="28">
        <f t="shared" si="33"/>
        <v>0</v>
      </c>
      <c r="CO194" s="28">
        <v>12</v>
      </c>
      <c r="CP194" s="28">
        <v>14</v>
      </c>
      <c r="CQ194" s="28">
        <v>12</v>
      </c>
      <c r="CR194" s="27">
        <f>'3.Diagnóstico_Oportunidades'!N215*Criterios!CO194</f>
        <v>0</v>
      </c>
      <c r="CS194" s="27">
        <f>'3.Diagnóstico_Oportunidades'!N215*Criterios!CP194</f>
        <v>0</v>
      </c>
      <c r="CT194" s="27">
        <f>'3.Diagnóstico_Oportunidades'!N215*Criterios!CQ194</f>
        <v>0</v>
      </c>
      <c r="CW194" s="22">
        <v>1</v>
      </c>
      <c r="CX194" s="22">
        <v>2</v>
      </c>
      <c r="CY194" s="27">
        <v>1</v>
      </c>
      <c r="CZ194" s="22">
        <v>1</v>
      </c>
      <c r="DA194" s="27">
        <v>1</v>
      </c>
      <c r="DB194" s="22">
        <v>2</v>
      </c>
      <c r="DC194" s="27">
        <v>1</v>
      </c>
      <c r="DD194" s="22">
        <v>2</v>
      </c>
      <c r="DE194" s="22">
        <v>1</v>
      </c>
      <c r="DF194" s="22">
        <v>1</v>
      </c>
      <c r="DG194" s="27">
        <v>3</v>
      </c>
      <c r="DH194" s="22">
        <v>3</v>
      </c>
      <c r="DI194" s="22">
        <v>1</v>
      </c>
      <c r="DJ194" s="28">
        <f>('3.Diagnóstico_Oportunidades'!$N215*CW194)</f>
        <v>0</v>
      </c>
      <c r="DK194" s="28">
        <f>('3.Diagnóstico_Oportunidades'!$N215*CX194)</f>
        <v>0</v>
      </c>
      <c r="DL194" s="28">
        <f>('3.Diagnóstico_Oportunidades'!$N215*CY194)</f>
        <v>0</v>
      </c>
      <c r="DM194" s="28">
        <f>('3.Diagnóstico_Oportunidades'!$N215*DA194)</f>
        <v>0</v>
      </c>
      <c r="DN194" s="28">
        <f>('3.Diagnóstico_Oportunidades'!$N215*DC194)</f>
        <v>0</v>
      </c>
      <c r="DO194" s="28">
        <f>('3.Diagnóstico_Oportunidades'!$N215*DE194)</f>
        <v>0</v>
      </c>
      <c r="DP194" s="28">
        <f>('3.Diagnóstico_Oportunidades'!$N215*DF194)</f>
        <v>0</v>
      </c>
      <c r="DQ194" s="28">
        <f>('3.Diagnóstico_Oportunidades'!$N215*DG194)</f>
        <v>0</v>
      </c>
      <c r="DR194" s="28">
        <f>('3.Diagnóstico_Oportunidades'!$N215*DI194)</f>
        <v>0</v>
      </c>
      <c r="DS194" s="28">
        <f>('3.Diagnóstico_Oportunidades'!$N215*1)</f>
        <v>0</v>
      </c>
      <c r="DT194" s="28">
        <f>('3.Diagnóstico_Oportunidades'!$N215*2)</f>
        <v>0</v>
      </c>
      <c r="DU194" s="28">
        <f>('3.Diagnóstico_Oportunidades'!$N215*3)</f>
        <v>0</v>
      </c>
      <c r="DV194" s="28">
        <f>('3.Diagnóstico_Oportunidades'!$N215*DW194)</f>
        <v>0</v>
      </c>
      <c r="DW194" s="28">
        <f>('3.Diagnóstico_Oportunidades'!$N215*DX194)</f>
        <v>0</v>
      </c>
      <c r="DX194" s="28">
        <f>('3.Diagnóstico_Oportunidades'!$N215*DZ194)</f>
        <v>0</v>
      </c>
      <c r="DY194" s="28">
        <f>('3.Diagnóstico_Oportunidades'!$N215*DB194)</f>
        <v>0</v>
      </c>
      <c r="DZ194" s="28">
        <f>('3.Diagnóstico_Oportunidades'!$N215*DD194)</f>
        <v>0</v>
      </c>
      <c r="EA194" s="28">
        <f>('3.Diagnóstico_Oportunidades'!$N215*DE194)</f>
        <v>0</v>
      </c>
      <c r="EB194" s="28">
        <f>('3.Diagnóstico_Oportunidades'!$N215*DF194)</f>
        <v>0</v>
      </c>
      <c r="EC194" s="28">
        <f>('3.Diagnóstico_Oportunidades'!$N215*DH194)</f>
        <v>0</v>
      </c>
      <c r="ED194" s="28">
        <f>('3.Diagnóstico_Oportunidades'!$N215*DI194)</f>
        <v>0</v>
      </c>
      <c r="EE194" s="28">
        <f>('3.Diagnóstico_Oportunidades'!$N215*1)</f>
        <v>0</v>
      </c>
      <c r="EF194" s="28">
        <f>('3.Diagnóstico_Oportunidades'!$N215*2)</f>
        <v>0</v>
      </c>
      <c r="EG194" s="28">
        <f>('3.Diagnóstico_Oportunidades'!$N215*3)</f>
        <v>0</v>
      </c>
    </row>
    <row r="195" spans="1:137">
      <c r="A195" s="8" t="s">
        <v>170</v>
      </c>
      <c r="B195" s="98">
        <v>2</v>
      </c>
      <c r="C195" s="99">
        <v>3</v>
      </c>
      <c r="D195" s="98">
        <v>2</v>
      </c>
      <c r="E195" s="98">
        <v>3</v>
      </c>
      <c r="F195" s="98">
        <v>1</v>
      </c>
      <c r="G195" s="8" t="s">
        <v>170</v>
      </c>
      <c r="H195" s="27">
        <v>2</v>
      </c>
      <c r="I195" s="27">
        <v>3</v>
      </c>
      <c r="J195" s="27">
        <v>2</v>
      </c>
      <c r="K195" s="27">
        <v>1</v>
      </c>
      <c r="L195">
        <v>2</v>
      </c>
      <c r="M195" s="8" t="s">
        <v>170</v>
      </c>
      <c r="N195" s="27">
        <f t="shared" si="34"/>
        <v>2</v>
      </c>
      <c r="O195" s="27" t="s">
        <v>1065</v>
      </c>
      <c r="P195" s="140">
        <v>1</v>
      </c>
      <c r="Q195" s="27" t="s">
        <v>1065</v>
      </c>
      <c r="R195" s="8" t="s">
        <v>170</v>
      </c>
      <c r="S195">
        <v>2</v>
      </c>
      <c r="T195">
        <v>2</v>
      </c>
      <c r="U195">
        <v>2</v>
      </c>
      <c r="V195">
        <v>2</v>
      </c>
      <c r="W195">
        <v>2</v>
      </c>
      <c r="X195">
        <v>2</v>
      </c>
      <c r="Y195">
        <v>2</v>
      </c>
      <c r="Z195">
        <v>2</v>
      </c>
      <c r="AA195">
        <v>2</v>
      </c>
      <c r="AB195">
        <v>2</v>
      </c>
      <c r="AC195">
        <v>2</v>
      </c>
      <c r="AD195">
        <v>2</v>
      </c>
      <c r="AE195" s="8" t="s">
        <v>170</v>
      </c>
      <c r="AF195">
        <v>1</v>
      </c>
      <c r="AG195" s="21">
        <v>2</v>
      </c>
      <c r="AH195">
        <v>3</v>
      </c>
      <c r="AI195">
        <v>3</v>
      </c>
      <c r="AJ195">
        <v>1</v>
      </c>
      <c r="AK195">
        <v>3</v>
      </c>
      <c r="AL195">
        <v>3</v>
      </c>
      <c r="AM195" s="27">
        <v>3</v>
      </c>
      <c r="AN195">
        <v>2</v>
      </c>
      <c r="AO195" s="27" t="s">
        <v>1065</v>
      </c>
      <c r="AP195">
        <v>3</v>
      </c>
      <c r="AQ195">
        <v>2</v>
      </c>
      <c r="AR195">
        <v>2</v>
      </c>
      <c r="AS195" s="8" t="s">
        <v>170</v>
      </c>
      <c r="AT195" s="27" t="s">
        <v>1065</v>
      </c>
      <c r="AU195" s="27" t="s">
        <v>1065</v>
      </c>
      <c r="AV195" s="27" t="s">
        <v>1065</v>
      </c>
      <c r="AW195" s="27" t="s">
        <v>1065</v>
      </c>
      <c r="AX195" s="27" t="s">
        <v>1065</v>
      </c>
      <c r="AY195" s="27" t="s">
        <v>1065</v>
      </c>
      <c r="AZ195" s="27" t="s">
        <v>1065</v>
      </c>
      <c r="BA195" s="27" t="s">
        <v>1065</v>
      </c>
      <c r="BB195" s="27" t="s">
        <v>1065</v>
      </c>
      <c r="BC195" s="8" t="s">
        <v>170</v>
      </c>
      <c r="BD195" s="14">
        <v>10291</v>
      </c>
      <c r="BE195" s="14">
        <f>((SUM('3.Diagnóstico_Oportunidades'!$M$9:$N$11))*10000)/BD195</f>
        <v>0</v>
      </c>
      <c r="BF195" s="14"/>
      <c r="BQ195" s="28">
        <v>4588053.41</v>
      </c>
      <c r="BR195" s="8">
        <f>(SUM('3.Diagnóstico_Oportunidades'!$M$21:$N$22)*10000)/BQ195</f>
        <v>0</v>
      </c>
      <c r="BS195" s="28">
        <f t="shared" si="35"/>
        <v>1</v>
      </c>
      <c r="BT195" s="27">
        <f t="shared" si="36"/>
        <v>0</v>
      </c>
      <c r="BU195" s="28">
        <f>IF('3.Diagnóstico_Oportunidades'!BR195=0, 0,SUM(BS195:BT195))</f>
        <v>0</v>
      </c>
      <c r="BW195" s="124" t="s">
        <v>1154</v>
      </c>
      <c r="BX195" s="28">
        <v>7.6666666666666661</v>
      </c>
      <c r="BY195" s="28">
        <v>7.6666666666666661</v>
      </c>
      <c r="BZ195" s="28">
        <v>7.6666666666666661</v>
      </c>
      <c r="CA195" s="149">
        <f>'3.Diagnóstico_Oportunidades'!N216*Criterios!BX195</f>
        <v>0</v>
      </c>
      <c r="CB195" s="149">
        <f>'3.Diagnóstico_Oportunidades'!N216*Criterios!BY195</f>
        <v>0</v>
      </c>
      <c r="CC195" s="149">
        <f>'3.Diagnóstico_Oportunidades'!N216*Criterios!BZ195</f>
        <v>0</v>
      </c>
      <c r="CF195" s="8" t="s">
        <v>217</v>
      </c>
      <c r="CG195" s="120">
        <f>('3.Diagnóstico_Oportunidades'!$M$22)/(BD196/100)</f>
        <v>0</v>
      </c>
      <c r="CH195" s="28">
        <f t="shared" ref="CH195:CH258" si="38">IF(CG195&gt;11,3,0)+IF(CG195&lt;5,1,0)</f>
        <v>1</v>
      </c>
      <c r="CI195" s="27">
        <f t="shared" ref="CI195:CI258" si="39">IF(CH195=0, 2,0)</f>
        <v>0</v>
      </c>
      <c r="CJ195" s="28">
        <f t="shared" ref="CJ195:CJ258" si="40">IF(CG195=0,0,SUM(CH195:CI195))</f>
        <v>0</v>
      </c>
      <c r="CK195" s="28">
        <f>('3.Diagnóstico_Oportunidades'!$M$22*10000/BQ196)</f>
        <v>0</v>
      </c>
      <c r="CL195" s="28">
        <f t="shared" si="37"/>
        <v>1</v>
      </c>
      <c r="CM195" s="27">
        <f t="shared" ref="CM195:CM258" si="41">IF(CL195=0,2,0)</f>
        <v>0</v>
      </c>
      <c r="CN195" s="28">
        <f t="shared" ref="CN195:CN258" si="42">IF(CK195=0,0,SUM(CL195:CM195))</f>
        <v>0</v>
      </c>
      <c r="CO195" s="28">
        <v>18.333333333333332</v>
      </c>
      <c r="CP195" s="28">
        <v>17</v>
      </c>
      <c r="CQ195" s="28">
        <v>18.333333333333332</v>
      </c>
      <c r="CR195" s="27">
        <f>'3.Diagnóstico_Oportunidades'!N216*Criterios!CO195</f>
        <v>0</v>
      </c>
      <c r="CS195" s="27">
        <f>'3.Diagnóstico_Oportunidades'!N216*Criterios!CP195</f>
        <v>0</v>
      </c>
      <c r="CT195" s="27">
        <f>'3.Diagnóstico_Oportunidades'!N216*Criterios!CQ195</f>
        <v>0</v>
      </c>
      <c r="CW195" s="31">
        <v>1</v>
      </c>
      <c r="CX195" s="31">
        <v>2</v>
      </c>
      <c r="CY195" s="31">
        <v>1.6666666666666667</v>
      </c>
      <c r="CZ195" s="31">
        <v>1</v>
      </c>
      <c r="DA195" s="31">
        <v>2.3333333333333335</v>
      </c>
      <c r="DB195" s="31">
        <v>2</v>
      </c>
      <c r="DC195" s="31">
        <v>2.6666666666666665</v>
      </c>
      <c r="DD195" s="31">
        <v>2.3333333333333335</v>
      </c>
      <c r="DE195" s="31">
        <v>1.6666666666666667</v>
      </c>
      <c r="DF195" s="31">
        <v>1.3333333333333333</v>
      </c>
      <c r="DG195" s="31">
        <v>3</v>
      </c>
      <c r="DH195" s="31">
        <v>3</v>
      </c>
      <c r="DI195" s="31">
        <v>2.6666666666666665</v>
      </c>
      <c r="DJ195" s="28">
        <f>('3.Diagnóstico_Oportunidades'!$N216*CW195)</f>
        <v>0</v>
      </c>
      <c r="DK195" s="28">
        <f>('3.Diagnóstico_Oportunidades'!$N216*CX195)</f>
        <v>0</v>
      </c>
      <c r="DL195" s="28">
        <f>('3.Diagnóstico_Oportunidades'!$N216*CY195)</f>
        <v>0</v>
      </c>
      <c r="DM195" s="28">
        <f>('3.Diagnóstico_Oportunidades'!$N216*DA195)</f>
        <v>0</v>
      </c>
      <c r="DN195" s="28">
        <f>('3.Diagnóstico_Oportunidades'!$N216*DC195)</f>
        <v>0</v>
      </c>
      <c r="DO195" s="28">
        <f>('3.Diagnóstico_Oportunidades'!$N216*DE195)</f>
        <v>0</v>
      </c>
      <c r="DP195" s="28">
        <f>('3.Diagnóstico_Oportunidades'!$N216*DF195)</f>
        <v>0</v>
      </c>
      <c r="DQ195" s="28">
        <f>('3.Diagnóstico_Oportunidades'!$N216*DG195)</f>
        <v>0</v>
      </c>
      <c r="DR195" s="28">
        <f>('3.Diagnóstico_Oportunidades'!$N216*DI195)</f>
        <v>0</v>
      </c>
      <c r="DS195" s="28">
        <f>('3.Diagnóstico_Oportunidades'!$N216*1)</f>
        <v>0</v>
      </c>
      <c r="DT195" s="28">
        <f>('3.Diagnóstico_Oportunidades'!$N216*2)</f>
        <v>0</v>
      </c>
      <c r="DU195" s="28">
        <f>('3.Diagnóstico_Oportunidades'!$N216*3)</f>
        <v>0</v>
      </c>
      <c r="DV195" s="28">
        <f>('3.Diagnóstico_Oportunidades'!$N216*DW195)</f>
        <v>0</v>
      </c>
      <c r="DW195" s="28">
        <f>('3.Diagnóstico_Oportunidades'!$N216*DX195)</f>
        <v>0</v>
      </c>
      <c r="DX195" s="28">
        <f>('3.Diagnóstico_Oportunidades'!$N216*DZ195)</f>
        <v>0</v>
      </c>
      <c r="DY195" s="28">
        <f>('3.Diagnóstico_Oportunidades'!$N216*DB195)</f>
        <v>0</v>
      </c>
      <c r="DZ195" s="28">
        <f>('3.Diagnóstico_Oportunidades'!$N216*DD195)</f>
        <v>0</v>
      </c>
      <c r="EA195" s="28">
        <f>('3.Diagnóstico_Oportunidades'!$N216*DE195)</f>
        <v>0</v>
      </c>
      <c r="EB195" s="28">
        <f>('3.Diagnóstico_Oportunidades'!$N216*DF195)</f>
        <v>0</v>
      </c>
      <c r="EC195" s="28">
        <f>('3.Diagnóstico_Oportunidades'!$N216*DH195)</f>
        <v>0</v>
      </c>
      <c r="ED195" s="28">
        <f>('3.Diagnóstico_Oportunidades'!$N216*DI195)</f>
        <v>0</v>
      </c>
      <c r="EE195" s="28">
        <f>('3.Diagnóstico_Oportunidades'!$N216*1)</f>
        <v>0</v>
      </c>
      <c r="EF195" s="28">
        <f>('3.Diagnóstico_Oportunidades'!$N216*2)</f>
        <v>0</v>
      </c>
      <c r="EG195" s="28">
        <f>('3.Diagnóstico_Oportunidades'!$N216*3)</f>
        <v>0</v>
      </c>
    </row>
    <row r="196" spans="1:137">
      <c r="A196" s="8" t="s">
        <v>217</v>
      </c>
      <c r="B196" s="98">
        <v>1</v>
      </c>
      <c r="C196" s="99">
        <v>3</v>
      </c>
      <c r="D196" s="98">
        <v>1</v>
      </c>
      <c r="E196" s="98">
        <v>3</v>
      </c>
      <c r="F196" s="98">
        <v>1</v>
      </c>
      <c r="G196" s="8" t="s">
        <v>217</v>
      </c>
      <c r="H196" s="27">
        <v>2</v>
      </c>
      <c r="I196" s="27">
        <v>1</v>
      </c>
      <c r="J196" s="27">
        <v>3</v>
      </c>
      <c r="K196" s="27">
        <v>2</v>
      </c>
      <c r="L196">
        <v>2</v>
      </c>
      <c r="M196" s="8" t="s">
        <v>217</v>
      </c>
      <c r="N196" s="27">
        <f t="shared" ref="N196:N259" si="43">SUM(L196:M196)</f>
        <v>2</v>
      </c>
      <c r="O196" s="27" t="s">
        <v>1065</v>
      </c>
      <c r="P196" s="140">
        <v>2</v>
      </c>
      <c r="Q196" s="27" t="s">
        <v>1065</v>
      </c>
      <c r="R196" s="8" t="s">
        <v>217</v>
      </c>
      <c r="S196">
        <v>2</v>
      </c>
      <c r="T196">
        <v>2</v>
      </c>
      <c r="U196">
        <v>1</v>
      </c>
      <c r="V196">
        <v>1</v>
      </c>
      <c r="W196">
        <v>2</v>
      </c>
      <c r="X196">
        <v>2</v>
      </c>
      <c r="Y196">
        <v>2</v>
      </c>
      <c r="Z196">
        <v>2</v>
      </c>
      <c r="AA196">
        <v>1</v>
      </c>
      <c r="AB196">
        <v>2</v>
      </c>
      <c r="AC196">
        <v>2</v>
      </c>
      <c r="AD196">
        <v>2</v>
      </c>
      <c r="AE196" s="8" t="s">
        <v>217</v>
      </c>
      <c r="AF196">
        <v>1</v>
      </c>
      <c r="AG196" s="21">
        <v>2</v>
      </c>
      <c r="AH196">
        <v>2</v>
      </c>
      <c r="AI196">
        <v>2</v>
      </c>
      <c r="AJ196">
        <v>1</v>
      </c>
      <c r="AK196">
        <v>3</v>
      </c>
      <c r="AL196">
        <v>3</v>
      </c>
      <c r="AM196" s="27">
        <v>1</v>
      </c>
      <c r="AN196">
        <v>1</v>
      </c>
      <c r="AO196" s="27" t="s">
        <v>1065</v>
      </c>
      <c r="AP196">
        <v>3</v>
      </c>
      <c r="AQ196">
        <v>1</v>
      </c>
      <c r="AR196">
        <v>2</v>
      </c>
      <c r="AS196" s="8" t="s">
        <v>217</v>
      </c>
      <c r="AT196" s="27" t="s">
        <v>1065</v>
      </c>
      <c r="AU196" s="27" t="s">
        <v>1065</v>
      </c>
      <c r="AV196" s="27" t="s">
        <v>1065</v>
      </c>
      <c r="AW196" s="27" t="s">
        <v>1065</v>
      </c>
      <c r="AX196" s="27" t="s">
        <v>1065</v>
      </c>
      <c r="AY196" s="27" t="s">
        <v>1065</v>
      </c>
      <c r="AZ196" s="27" t="s">
        <v>1065</v>
      </c>
      <c r="BA196" s="27" t="s">
        <v>1065</v>
      </c>
      <c r="BB196" s="27" t="s">
        <v>1065</v>
      </c>
      <c r="BC196" s="8" t="s">
        <v>217</v>
      </c>
      <c r="BD196" s="14">
        <v>1196</v>
      </c>
      <c r="BE196" s="14">
        <f>((SUM('3.Diagnóstico_Oportunidades'!$M$9:$N$11))*10000)/BD196</f>
        <v>0</v>
      </c>
      <c r="BF196" s="14"/>
      <c r="BQ196" s="28">
        <v>558506.35</v>
      </c>
      <c r="BR196" s="8">
        <f>(SUM('3.Diagnóstico_Oportunidades'!$M$21:$N$22)*10000)/BQ196</f>
        <v>0</v>
      </c>
      <c r="BS196" s="28">
        <f t="shared" ref="BS196:BS259" si="44">IF(BR196&lt;7, 1,0)+IF(BR196&gt;19, 3,0)</f>
        <v>1</v>
      </c>
      <c r="BT196" s="27">
        <f t="shared" ref="BT196:BT259" si="45">IF(BS196=0, 2,0)</f>
        <v>0</v>
      </c>
      <c r="BU196" s="28">
        <f>IF('3.Diagnóstico_Oportunidades'!BR196=0, 0,SUM(BS196:BT196))</f>
        <v>0</v>
      </c>
      <c r="BW196" s="124" t="s">
        <v>537</v>
      </c>
      <c r="BX196" s="28">
        <v>7</v>
      </c>
      <c r="BY196" s="28">
        <v>7</v>
      </c>
      <c r="BZ196" s="28">
        <v>7</v>
      </c>
      <c r="CA196" s="149">
        <f>'3.Diagnóstico_Oportunidades'!N217*Criterios!BX196</f>
        <v>0</v>
      </c>
      <c r="CB196" s="149">
        <f>'3.Diagnóstico_Oportunidades'!N217*Criterios!BY196</f>
        <v>0</v>
      </c>
      <c r="CC196" s="149">
        <f>'3.Diagnóstico_Oportunidades'!N217*Criterios!BZ196</f>
        <v>0</v>
      </c>
      <c r="CF196" s="8" t="s">
        <v>171</v>
      </c>
      <c r="CG196" s="120">
        <f>('3.Diagnóstico_Oportunidades'!$M$22)/(BD197/100)</f>
        <v>0</v>
      </c>
      <c r="CH196" s="28">
        <f t="shared" si="38"/>
        <v>1</v>
      </c>
      <c r="CI196" s="27">
        <f t="shared" si="39"/>
        <v>0</v>
      </c>
      <c r="CJ196" s="28">
        <f t="shared" si="40"/>
        <v>0</v>
      </c>
      <c r="CK196" s="28">
        <f>('3.Diagnóstico_Oportunidades'!$M$22*10000/BQ197)</f>
        <v>0</v>
      </c>
      <c r="CL196" s="28">
        <f t="shared" si="37"/>
        <v>1</v>
      </c>
      <c r="CM196" s="27">
        <f t="shared" si="41"/>
        <v>0</v>
      </c>
      <c r="CN196" s="28">
        <f t="shared" si="42"/>
        <v>0</v>
      </c>
      <c r="CO196" s="28">
        <v>14</v>
      </c>
      <c r="CP196" s="28">
        <v>14</v>
      </c>
      <c r="CQ196" s="28">
        <v>14</v>
      </c>
      <c r="CR196" s="27">
        <f>'3.Diagnóstico_Oportunidades'!N217*Criterios!CO196</f>
        <v>0</v>
      </c>
      <c r="CS196" s="27">
        <f>'3.Diagnóstico_Oportunidades'!N217*Criterios!CP196</f>
        <v>0</v>
      </c>
      <c r="CT196" s="27">
        <f>'3.Diagnóstico_Oportunidades'!N217*Criterios!CQ196</f>
        <v>0</v>
      </c>
      <c r="CW196" s="22">
        <v>1</v>
      </c>
      <c r="CX196" s="22">
        <v>2</v>
      </c>
      <c r="CY196" s="27">
        <v>1</v>
      </c>
      <c r="CZ196" s="22">
        <v>1</v>
      </c>
      <c r="DA196" s="22">
        <v>1</v>
      </c>
      <c r="DB196" s="22">
        <v>1</v>
      </c>
      <c r="DC196" s="27">
        <v>2</v>
      </c>
      <c r="DD196" s="22">
        <v>2</v>
      </c>
      <c r="DE196" s="22">
        <v>1</v>
      </c>
      <c r="DF196" s="22">
        <v>1</v>
      </c>
      <c r="DG196" s="27">
        <v>3</v>
      </c>
      <c r="DH196" s="22">
        <v>3</v>
      </c>
      <c r="DI196" s="22">
        <v>2</v>
      </c>
      <c r="DJ196" s="28">
        <f>('3.Diagnóstico_Oportunidades'!$N217*CW196)</f>
        <v>0</v>
      </c>
      <c r="DK196" s="28">
        <f>('3.Diagnóstico_Oportunidades'!$N217*CX196)</f>
        <v>0</v>
      </c>
      <c r="DL196" s="28">
        <f>('3.Diagnóstico_Oportunidades'!$N217*CY196)</f>
        <v>0</v>
      </c>
      <c r="DM196" s="28">
        <f>('3.Diagnóstico_Oportunidades'!$N217*DA196)</f>
        <v>0</v>
      </c>
      <c r="DN196" s="28">
        <f>('3.Diagnóstico_Oportunidades'!$N217*DC196)</f>
        <v>0</v>
      </c>
      <c r="DO196" s="28">
        <f>('3.Diagnóstico_Oportunidades'!$N217*DE196)</f>
        <v>0</v>
      </c>
      <c r="DP196" s="28">
        <f>('3.Diagnóstico_Oportunidades'!$N217*DF196)</f>
        <v>0</v>
      </c>
      <c r="DQ196" s="28">
        <f>('3.Diagnóstico_Oportunidades'!$N217*DG196)</f>
        <v>0</v>
      </c>
      <c r="DR196" s="28">
        <f>('3.Diagnóstico_Oportunidades'!$N217*DI196)</f>
        <v>0</v>
      </c>
      <c r="DS196" s="28">
        <f>('3.Diagnóstico_Oportunidades'!$N217*1)</f>
        <v>0</v>
      </c>
      <c r="DT196" s="28">
        <f>('3.Diagnóstico_Oportunidades'!$N217*2)</f>
        <v>0</v>
      </c>
      <c r="DU196" s="28">
        <f>('3.Diagnóstico_Oportunidades'!$N217*3)</f>
        <v>0</v>
      </c>
      <c r="DV196" s="28">
        <f>('3.Diagnóstico_Oportunidades'!$N217*DW196)</f>
        <v>0</v>
      </c>
      <c r="DW196" s="28">
        <f>('3.Diagnóstico_Oportunidades'!$N217*DX196)</f>
        <v>0</v>
      </c>
      <c r="DX196" s="28">
        <f>('3.Diagnóstico_Oportunidades'!$N217*DZ196)</f>
        <v>0</v>
      </c>
      <c r="DY196" s="28">
        <f>('3.Diagnóstico_Oportunidades'!$N217*DB196)</f>
        <v>0</v>
      </c>
      <c r="DZ196" s="28">
        <f>('3.Diagnóstico_Oportunidades'!$N217*DD196)</f>
        <v>0</v>
      </c>
      <c r="EA196" s="28">
        <f>('3.Diagnóstico_Oportunidades'!$N217*DE196)</f>
        <v>0</v>
      </c>
      <c r="EB196" s="28">
        <f>('3.Diagnóstico_Oportunidades'!$N217*DF196)</f>
        <v>0</v>
      </c>
      <c r="EC196" s="28">
        <f>('3.Diagnóstico_Oportunidades'!$N217*DH196)</f>
        <v>0</v>
      </c>
      <c r="ED196" s="28">
        <f>('3.Diagnóstico_Oportunidades'!$N217*DI196)</f>
        <v>0</v>
      </c>
      <c r="EE196" s="28">
        <f>('3.Diagnóstico_Oportunidades'!$N217*1)</f>
        <v>0</v>
      </c>
      <c r="EF196" s="28">
        <f>('3.Diagnóstico_Oportunidades'!$N217*2)</f>
        <v>0</v>
      </c>
      <c r="EG196" s="28">
        <f>('3.Diagnóstico_Oportunidades'!$N217*3)</f>
        <v>0</v>
      </c>
    </row>
    <row r="197" spans="1:137">
      <c r="A197" s="8" t="s">
        <v>171</v>
      </c>
      <c r="B197" s="98">
        <v>2</v>
      </c>
      <c r="C197" s="99">
        <v>3</v>
      </c>
      <c r="D197" s="98">
        <v>1</v>
      </c>
      <c r="E197" s="98">
        <v>2</v>
      </c>
      <c r="F197" s="98">
        <v>1</v>
      </c>
      <c r="G197" s="8" t="s">
        <v>171</v>
      </c>
      <c r="H197" s="27">
        <v>1</v>
      </c>
      <c r="I197" s="27">
        <v>3</v>
      </c>
      <c r="J197" s="27">
        <v>2</v>
      </c>
      <c r="K197" s="27">
        <v>1</v>
      </c>
      <c r="L197">
        <v>1</v>
      </c>
      <c r="M197" s="8" t="s">
        <v>171</v>
      </c>
      <c r="N197" s="27">
        <f t="shared" si="43"/>
        <v>1</v>
      </c>
      <c r="O197" s="27" t="s">
        <v>1065</v>
      </c>
      <c r="P197" s="140">
        <v>1</v>
      </c>
      <c r="Q197" s="27" t="s">
        <v>1065</v>
      </c>
      <c r="R197" s="8" t="s">
        <v>171</v>
      </c>
      <c r="S197">
        <v>1</v>
      </c>
      <c r="T197">
        <v>1</v>
      </c>
      <c r="U197">
        <v>1</v>
      </c>
      <c r="V197">
        <v>1</v>
      </c>
      <c r="W197">
        <v>1</v>
      </c>
      <c r="X197">
        <v>1</v>
      </c>
      <c r="Y197">
        <v>1</v>
      </c>
      <c r="Z197">
        <v>1</v>
      </c>
      <c r="AA197">
        <v>1</v>
      </c>
      <c r="AB197">
        <v>1</v>
      </c>
      <c r="AC197">
        <v>1</v>
      </c>
      <c r="AD197">
        <v>1</v>
      </c>
      <c r="AE197" s="8" t="s">
        <v>171</v>
      </c>
      <c r="AF197">
        <v>1</v>
      </c>
      <c r="AG197" s="21">
        <v>2</v>
      </c>
      <c r="AH197">
        <v>1</v>
      </c>
      <c r="AI197">
        <v>2</v>
      </c>
      <c r="AJ197">
        <v>3</v>
      </c>
      <c r="AK197">
        <v>3</v>
      </c>
      <c r="AL197">
        <v>3</v>
      </c>
      <c r="AM197" s="27">
        <v>2</v>
      </c>
      <c r="AN197">
        <v>1</v>
      </c>
      <c r="AO197" s="27" t="s">
        <v>1065</v>
      </c>
      <c r="AP197">
        <v>3</v>
      </c>
      <c r="AQ197">
        <v>2</v>
      </c>
      <c r="AR197">
        <v>2</v>
      </c>
      <c r="AS197" s="8" t="s">
        <v>171</v>
      </c>
      <c r="AT197" s="27" t="s">
        <v>1065</v>
      </c>
      <c r="AU197" s="27" t="s">
        <v>1065</v>
      </c>
      <c r="AV197" s="27" t="s">
        <v>1065</v>
      </c>
      <c r="AW197" s="27" t="s">
        <v>1065</v>
      </c>
      <c r="AX197" s="27" t="s">
        <v>1065</v>
      </c>
      <c r="AY197" s="27" t="s">
        <v>1065</v>
      </c>
      <c r="AZ197" s="27" t="s">
        <v>1065</v>
      </c>
      <c r="BA197" s="27" t="s">
        <v>1065</v>
      </c>
      <c r="BB197" s="27" t="s">
        <v>1065</v>
      </c>
      <c r="BC197" s="8" t="s">
        <v>171</v>
      </c>
      <c r="BD197" s="14">
        <v>938</v>
      </c>
      <c r="BE197" s="14">
        <f>((SUM('3.Diagnóstico_Oportunidades'!$M$9:$N$11))*10000)/BD197</f>
        <v>0</v>
      </c>
      <c r="BF197" s="14"/>
      <c r="BQ197" s="28">
        <v>962853.18</v>
      </c>
      <c r="BR197" s="8">
        <f>(SUM('3.Diagnóstico_Oportunidades'!$M$21:$N$22)*10000)/BQ197</f>
        <v>0</v>
      </c>
      <c r="BS197" s="28">
        <f t="shared" si="44"/>
        <v>1</v>
      </c>
      <c r="BT197" s="27">
        <f t="shared" si="45"/>
        <v>0</v>
      </c>
      <c r="BU197" s="28">
        <f>IF('3.Diagnóstico_Oportunidades'!BR197=0, 0,SUM(BS197:BT197))</f>
        <v>0</v>
      </c>
      <c r="BW197" s="124" t="s">
        <v>228</v>
      </c>
      <c r="BX197" s="28">
        <v>8</v>
      </c>
      <c r="BY197" s="28">
        <v>8</v>
      </c>
      <c r="BZ197" s="28">
        <v>8</v>
      </c>
      <c r="CA197" s="149">
        <f>'3.Diagnóstico_Oportunidades'!N218*Criterios!BX197</f>
        <v>0</v>
      </c>
      <c r="CB197" s="149">
        <f>'3.Diagnóstico_Oportunidades'!N218*Criterios!BY197</f>
        <v>0</v>
      </c>
      <c r="CC197" s="149">
        <f>'3.Diagnóstico_Oportunidades'!N218*Criterios!BZ197</f>
        <v>0</v>
      </c>
      <c r="CF197" s="8" t="s">
        <v>85</v>
      </c>
      <c r="CG197" s="120">
        <f>('3.Diagnóstico_Oportunidades'!$M$22)/(BD198/100)</f>
        <v>0</v>
      </c>
      <c r="CH197" s="28">
        <f t="shared" si="38"/>
        <v>1</v>
      </c>
      <c r="CI197" s="27">
        <f t="shared" si="39"/>
        <v>0</v>
      </c>
      <c r="CJ197" s="28">
        <f t="shared" si="40"/>
        <v>0</v>
      </c>
      <c r="CK197" s="28">
        <f>('3.Diagnóstico_Oportunidades'!$M$22*10000/BQ198)</f>
        <v>0</v>
      </c>
      <c r="CL197" s="28">
        <f t="shared" si="37"/>
        <v>1</v>
      </c>
      <c r="CM197" s="27">
        <f t="shared" si="41"/>
        <v>0</v>
      </c>
      <c r="CN197" s="28">
        <f t="shared" si="42"/>
        <v>0</v>
      </c>
      <c r="CO197" s="28">
        <v>21</v>
      </c>
      <c r="CP197" s="28">
        <v>18</v>
      </c>
      <c r="CQ197" s="28">
        <v>21</v>
      </c>
      <c r="CR197" s="27">
        <f>'3.Diagnóstico_Oportunidades'!N218*Criterios!CO197</f>
        <v>0</v>
      </c>
      <c r="CS197" s="27">
        <f>'3.Diagnóstico_Oportunidades'!N218*Criterios!CP197</f>
        <v>0</v>
      </c>
      <c r="CT197" s="27">
        <f>'3.Diagnóstico_Oportunidades'!N218*Criterios!CQ197</f>
        <v>0</v>
      </c>
      <c r="CW197" s="22">
        <v>1</v>
      </c>
      <c r="CX197" s="22">
        <v>2</v>
      </c>
      <c r="CY197" s="27">
        <v>2</v>
      </c>
      <c r="CZ197" s="22">
        <v>1</v>
      </c>
      <c r="DA197" s="27">
        <v>3</v>
      </c>
      <c r="DB197" s="22">
        <v>2</v>
      </c>
      <c r="DC197" s="27">
        <v>3</v>
      </c>
      <c r="DD197" s="22">
        <v>2</v>
      </c>
      <c r="DE197" s="22">
        <v>2</v>
      </c>
      <c r="DF197" s="22">
        <v>2</v>
      </c>
      <c r="DG197" s="27">
        <v>3</v>
      </c>
      <c r="DH197" s="22">
        <v>3</v>
      </c>
      <c r="DI197" s="22">
        <v>3</v>
      </c>
      <c r="DJ197" s="28">
        <f>('3.Diagnóstico_Oportunidades'!$N218*CW197)</f>
        <v>0</v>
      </c>
      <c r="DK197" s="28">
        <f>('3.Diagnóstico_Oportunidades'!$N218*CX197)</f>
        <v>0</v>
      </c>
      <c r="DL197" s="28">
        <f>('3.Diagnóstico_Oportunidades'!$N218*CY197)</f>
        <v>0</v>
      </c>
      <c r="DM197" s="28">
        <f>('3.Diagnóstico_Oportunidades'!$N218*DA197)</f>
        <v>0</v>
      </c>
      <c r="DN197" s="28">
        <f>('3.Diagnóstico_Oportunidades'!$N218*DC197)</f>
        <v>0</v>
      </c>
      <c r="DO197" s="28">
        <f>('3.Diagnóstico_Oportunidades'!$N218*DE197)</f>
        <v>0</v>
      </c>
      <c r="DP197" s="28">
        <f>('3.Diagnóstico_Oportunidades'!$N218*DF197)</f>
        <v>0</v>
      </c>
      <c r="DQ197" s="28">
        <f>('3.Diagnóstico_Oportunidades'!$N218*DG197)</f>
        <v>0</v>
      </c>
      <c r="DR197" s="28">
        <f>('3.Diagnóstico_Oportunidades'!$N218*DI197)</f>
        <v>0</v>
      </c>
      <c r="DS197" s="28">
        <f>('3.Diagnóstico_Oportunidades'!$N218*1)</f>
        <v>0</v>
      </c>
      <c r="DT197" s="28">
        <f>('3.Diagnóstico_Oportunidades'!$N218*2)</f>
        <v>0</v>
      </c>
      <c r="DU197" s="28">
        <f>('3.Diagnóstico_Oportunidades'!$N218*3)</f>
        <v>0</v>
      </c>
      <c r="DV197" s="28">
        <f>('3.Diagnóstico_Oportunidades'!$N218*DW197)</f>
        <v>0</v>
      </c>
      <c r="DW197" s="28">
        <f>('3.Diagnóstico_Oportunidades'!$N218*DX197)</f>
        <v>0</v>
      </c>
      <c r="DX197" s="28">
        <f>('3.Diagnóstico_Oportunidades'!$N218*DZ197)</f>
        <v>0</v>
      </c>
      <c r="DY197" s="28">
        <f>('3.Diagnóstico_Oportunidades'!$N218*DB197)</f>
        <v>0</v>
      </c>
      <c r="DZ197" s="28">
        <f>('3.Diagnóstico_Oportunidades'!$N218*DD197)</f>
        <v>0</v>
      </c>
      <c r="EA197" s="28">
        <f>('3.Diagnóstico_Oportunidades'!$N218*DE197)</f>
        <v>0</v>
      </c>
      <c r="EB197" s="28">
        <f>('3.Diagnóstico_Oportunidades'!$N218*DF197)</f>
        <v>0</v>
      </c>
      <c r="EC197" s="28">
        <f>('3.Diagnóstico_Oportunidades'!$N218*DH197)</f>
        <v>0</v>
      </c>
      <c r="ED197" s="28">
        <f>('3.Diagnóstico_Oportunidades'!$N218*DI197)</f>
        <v>0</v>
      </c>
      <c r="EE197" s="28">
        <f>('3.Diagnóstico_Oportunidades'!$N218*1)</f>
        <v>0</v>
      </c>
      <c r="EF197" s="28">
        <f>('3.Diagnóstico_Oportunidades'!$N218*2)</f>
        <v>0</v>
      </c>
      <c r="EG197" s="28">
        <f>('3.Diagnóstico_Oportunidades'!$N218*3)</f>
        <v>0</v>
      </c>
    </row>
    <row r="198" spans="1:137">
      <c r="A198" s="8" t="s">
        <v>85</v>
      </c>
      <c r="B198" s="98">
        <v>1</v>
      </c>
      <c r="C198" s="99">
        <v>2</v>
      </c>
      <c r="D198" s="98">
        <v>1</v>
      </c>
      <c r="E198" s="98">
        <v>2</v>
      </c>
      <c r="F198" s="98">
        <v>1</v>
      </c>
      <c r="G198" s="8" t="s">
        <v>85</v>
      </c>
      <c r="H198" s="27">
        <v>1</v>
      </c>
      <c r="I198" s="27">
        <v>1</v>
      </c>
      <c r="J198" s="27">
        <v>2</v>
      </c>
      <c r="K198" s="27">
        <v>2</v>
      </c>
      <c r="L198">
        <v>1</v>
      </c>
      <c r="M198" s="8" t="s">
        <v>85</v>
      </c>
      <c r="N198" s="27">
        <f t="shared" si="43"/>
        <v>1</v>
      </c>
      <c r="O198" s="27" t="s">
        <v>1065</v>
      </c>
      <c r="P198" s="140">
        <v>2</v>
      </c>
      <c r="Q198" s="27" t="s">
        <v>1065</v>
      </c>
      <c r="R198" s="8" t="s">
        <v>85</v>
      </c>
      <c r="S198">
        <v>1</v>
      </c>
      <c r="T198">
        <v>1</v>
      </c>
      <c r="U198">
        <v>1</v>
      </c>
      <c r="V198">
        <v>1</v>
      </c>
      <c r="W198">
        <v>1</v>
      </c>
      <c r="X198">
        <v>1</v>
      </c>
      <c r="Y198">
        <v>1</v>
      </c>
      <c r="Z198">
        <v>1</v>
      </c>
      <c r="AA198">
        <v>1</v>
      </c>
      <c r="AB198">
        <v>1</v>
      </c>
      <c r="AC198">
        <v>1</v>
      </c>
      <c r="AD198">
        <v>1</v>
      </c>
      <c r="AE198" s="8" t="s">
        <v>85</v>
      </c>
      <c r="AF198">
        <v>1</v>
      </c>
      <c r="AG198" s="21">
        <v>2</v>
      </c>
      <c r="AH198">
        <v>1</v>
      </c>
      <c r="AI198">
        <v>2</v>
      </c>
      <c r="AJ198">
        <v>3</v>
      </c>
      <c r="AK198">
        <v>3</v>
      </c>
      <c r="AL198">
        <v>3</v>
      </c>
      <c r="AM198" s="27">
        <v>1</v>
      </c>
      <c r="AN198">
        <v>1</v>
      </c>
      <c r="AO198">
        <v>2</v>
      </c>
      <c r="AP198">
        <v>3</v>
      </c>
      <c r="AQ198">
        <v>2</v>
      </c>
      <c r="AR198">
        <v>2</v>
      </c>
      <c r="AS198" s="8" t="s">
        <v>85</v>
      </c>
      <c r="AT198" s="27" t="s">
        <v>1065</v>
      </c>
      <c r="AU198" s="27" t="s">
        <v>1065</v>
      </c>
      <c r="AV198" s="27" t="s">
        <v>1065</v>
      </c>
      <c r="AW198" s="27" t="s">
        <v>1065</v>
      </c>
      <c r="AX198" s="27" t="s">
        <v>1065</v>
      </c>
      <c r="AY198" s="27" t="s">
        <v>1065</v>
      </c>
      <c r="AZ198" s="27" t="s">
        <v>1065</v>
      </c>
      <c r="BA198" s="27" t="s">
        <v>1065</v>
      </c>
      <c r="BB198" s="27" t="s">
        <v>1065</v>
      </c>
      <c r="BC198" s="8" t="s">
        <v>85</v>
      </c>
      <c r="BD198" s="14">
        <v>8326</v>
      </c>
      <c r="BE198" s="14">
        <f>((SUM('3.Diagnóstico_Oportunidades'!$M$9:$N$11))*10000)/BD198</f>
        <v>0</v>
      </c>
      <c r="BF198" s="14"/>
      <c r="BQ198" s="28">
        <v>618719.93000000005</v>
      </c>
      <c r="BR198" s="8">
        <f>(SUM('3.Diagnóstico_Oportunidades'!$M$21:$N$22)*10000)/BQ198</f>
        <v>0</v>
      </c>
      <c r="BS198" s="28">
        <f t="shared" si="44"/>
        <v>1</v>
      </c>
      <c r="BT198" s="27">
        <f t="shared" si="45"/>
        <v>0</v>
      </c>
      <c r="BU198" s="28">
        <f>IF('3.Diagnóstico_Oportunidades'!BR198=0, 0,SUM(BS198:BT198))</f>
        <v>0</v>
      </c>
      <c r="BW198" s="124" t="s">
        <v>1185</v>
      </c>
      <c r="BX198" s="28">
        <v>9</v>
      </c>
      <c r="BY198" s="28">
        <v>9</v>
      </c>
      <c r="BZ198" s="28">
        <v>9</v>
      </c>
      <c r="CA198" s="149">
        <f>'3.Diagnóstico_Oportunidades'!N219*Criterios!BX198</f>
        <v>0</v>
      </c>
      <c r="CB198" s="149">
        <f>'3.Diagnóstico_Oportunidades'!N219*Criterios!BY198</f>
        <v>0</v>
      </c>
      <c r="CC198" s="149">
        <f>'3.Diagnóstico_Oportunidades'!N219*Criterios!BZ198</f>
        <v>0</v>
      </c>
      <c r="CF198" s="8" t="s">
        <v>172</v>
      </c>
      <c r="CG198" s="120">
        <f>('3.Diagnóstico_Oportunidades'!$M$22)/(BD199/100)</f>
        <v>0</v>
      </c>
      <c r="CH198" s="28">
        <f t="shared" si="38"/>
        <v>1</v>
      </c>
      <c r="CI198" s="27">
        <f t="shared" si="39"/>
        <v>0</v>
      </c>
      <c r="CJ198" s="28">
        <f t="shared" si="40"/>
        <v>0</v>
      </c>
      <c r="CK198" s="28">
        <f>('3.Diagnóstico_Oportunidades'!$M$22*10000/BQ199)</f>
        <v>0</v>
      </c>
      <c r="CL198" s="28">
        <f t="shared" si="37"/>
        <v>1</v>
      </c>
      <c r="CM198" s="27">
        <f t="shared" si="41"/>
        <v>0</v>
      </c>
      <c r="CN198" s="28">
        <f t="shared" si="42"/>
        <v>0</v>
      </c>
      <c r="CO198" s="28">
        <v>22</v>
      </c>
      <c r="CP198" s="28">
        <v>19</v>
      </c>
      <c r="CQ198" s="28">
        <v>22</v>
      </c>
      <c r="CR198" s="27">
        <f>'3.Diagnóstico_Oportunidades'!N219*Criterios!CO198</f>
        <v>0</v>
      </c>
      <c r="CS198" s="27">
        <f>'3.Diagnóstico_Oportunidades'!N219*Criterios!CP198</f>
        <v>0</v>
      </c>
      <c r="CT198" s="27">
        <f>'3.Diagnóstico_Oportunidades'!N219*Criterios!CQ198</f>
        <v>0</v>
      </c>
      <c r="CW198" s="22">
        <v>1</v>
      </c>
      <c r="CX198" s="25">
        <v>3</v>
      </c>
      <c r="CY198" s="27">
        <v>2</v>
      </c>
      <c r="CZ198" s="22">
        <v>1</v>
      </c>
      <c r="DA198" s="27">
        <v>3</v>
      </c>
      <c r="DB198" s="22">
        <v>2</v>
      </c>
      <c r="DC198" s="27">
        <v>3</v>
      </c>
      <c r="DD198" s="22">
        <v>2</v>
      </c>
      <c r="DE198" s="22">
        <v>2</v>
      </c>
      <c r="DF198" s="25">
        <v>2</v>
      </c>
      <c r="DG198" s="27">
        <v>3</v>
      </c>
      <c r="DH198" s="22">
        <v>3</v>
      </c>
      <c r="DI198" s="22">
        <v>3</v>
      </c>
      <c r="DJ198" s="28">
        <f>('3.Diagnóstico_Oportunidades'!$N219*CW198)</f>
        <v>0</v>
      </c>
      <c r="DK198" s="28">
        <f>('3.Diagnóstico_Oportunidades'!$N219*CX198)</f>
        <v>0</v>
      </c>
      <c r="DL198" s="28">
        <f>('3.Diagnóstico_Oportunidades'!$N219*CY198)</f>
        <v>0</v>
      </c>
      <c r="DM198" s="28">
        <f>('3.Diagnóstico_Oportunidades'!$N219*DA198)</f>
        <v>0</v>
      </c>
      <c r="DN198" s="28">
        <f>('3.Diagnóstico_Oportunidades'!$N219*DC198)</f>
        <v>0</v>
      </c>
      <c r="DO198" s="28">
        <f>('3.Diagnóstico_Oportunidades'!$N219*DE198)</f>
        <v>0</v>
      </c>
      <c r="DP198" s="28">
        <f>('3.Diagnóstico_Oportunidades'!$N219*DF198)</f>
        <v>0</v>
      </c>
      <c r="DQ198" s="28">
        <f>('3.Diagnóstico_Oportunidades'!$N219*DG198)</f>
        <v>0</v>
      </c>
      <c r="DR198" s="28">
        <f>('3.Diagnóstico_Oportunidades'!$N219*DI198)</f>
        <v>0</v>
      </c>
      <c r="DS198" s="28">
        <f>('3.Diagnóstico_Oportunidades'!$N219*1)</f>
        <v>0</v>
      </c>
      <c r="DT198" s="28">
        <f>('3.Diagnóstico_Oportunidades'!$N219*2)</f>
        <v>0</v>
      </c>
      <c r="DU198" s="28">
        <f>('3.Diagnóstico_Oportunidades'!$N219*3)</f>
        <v>0</v>
      </c>
      <c r="DV198" s="28">
        <f>('3.Diagnóstico_Oportunidades'!$N219*DW198)</f>
        <v>0</v>
      </c>
      <c r="DW198" s="28">
        <f>('3.Diagnóstico_Oportunidades'!$N219*DX198)</f>
        <v>0</v>
      </c>
      <c r="DX198" s="28">
        <f>('3.Diagnóstico_Oportunidades'!$N219*DZ198)</f>
        <v>0</v>
      </c>
      <c r="DY198" s="28">
        <f>('3.Diagnóstico_Oportunidades'!$N219*DB198)</f>
        <v>0</v>
      </c>
      <c r="DZ198" s="28">
        <f>('3.Diagnóstico_Oportunidades'!$N219*DD198)</f>
        <v>0</v>
      </c>
      <c r="EA198" s="28">
        <f>('3.Diagnóstico_Oportunidades'!$N219*DE198)</f>
        <v>0</v>
      </c>
      <c r="EB198" s="28">
        <f>('3.Diagnóstico_Oportunidades'!$N219*DF198)</f>
        <v>0</v>
      </c>
      <c r="EC198" s="28">
        <f>('3.Diagnóstico_Oportunidades'!$N219*DH198)</f>
        <v>0</v>
      </c>
      <c r="ED198" s="28">
        <f>('3.Diagnóstico_Oportunidades'!$N219*DI198)</f>
        <v>0</v>
      </c>
      <c r="EE198" s="28">
        <f>('3.Diagnóstico_Oportunidades'!$N219*1)</f>
        <v>0</v>
      </c>
      <c r="EF198" s="28">
        <f>('3.Diagnóstico_Oportunidades'!$N219*2)</f>
        <v>0</v>
      </c>
      <c r="EG198" s="28">
        <f>('3.Diagnóstico_Oportunidades'!$N219*3)</f>
        <v>0</v>
      </c>
    </row>
    <row r="199" spans="1:137">
      <c r="A199" s="8" t="s">
        <v>172</v>
      </c>
      <c r="B199" s="98">
        <v>2</v>
      </c>
      <c r="C199" s="99">
        <v>3</v>
      </c>
      <c r="D199" s="98">
        <v>2</v>
      </c>
      <c r="E199" s="98">
        <v>3</v>
      </c>
      <c r="F199" s="98">
        <v>2</v>
      </c>
      <c r="G199" s="8" t="s">
        <v>172</v>
      </c>
      <c r="H199" s="27">
        <v>2</v>
      </c>
      <c r="I199" s="27">
        <v>3</v>
      </c>
      <c r="J199" s="27">
        <v>2</v>
      </c>
      <c r="K199" s="27">
        <v>1</v>
      </c>
      <c r="L199">
        <v>2</v>
      </c>
      <c r="M199" s="8" t="s">
        <v>172</v>
      </c>
      <c r="N199" s="27">
        <f t="shared" si="43"/>
        <v>2</v>
      </c>
      <c r="O199" s="27" t="s">
        <v>1065</v>
      </c>
      <c r="P199" s="140">
        <v>1</v>
      </c>
      <c r="Q199" s="27" t="s">
        <v>1065</v>
      </c>
      <c r="R199" s="8" t="s">
        <v>172</v>
      </c>
      <c r="S199">
        <v>2</v>
      </c>
      <c r="T199">
        <v>2</v>
      </c>
      <c r="U199">
        <v>2</v>
      </c>
      <c r="V199">
        <v>2</v>
      </c>
      <c r="W199">
        <v>2</v>
      </c>
      <c r="X199">
        <v>2</v>
      </c>
      <c r="Y199">
        <v>2</v>
      </c>
      <c r="Z199">
        <v>2</v>
      </c>
      <c r="AA199">
        <v>2</v>
      </c>
      <c r="AB199">
        <v>2</v>
      </c>
      <c r="AC199">
        <v>2</v>
      </c>
      <c r="AD199">
        <v>2</v>
      </c>
      <c r="AE199" s="8" t="s">
        <v>172</v>
      </c>
      <c r="AF199">
        <v>1</v>
      </c>
      <c r="AG199" s="21">
        <v>2</v>
      </c>
      <c r="AH199">
        <v>2</v>
      </c>
      <c r="AI199">
        <v>3</v>
      </c>
      <c r="AJ199">
        <v>2</v>
      </c>
      <c r="AK199">
        <v>3</v>
      </c>
      <c r="AL199">
        <v>3</v>
      </c>
      <c r="AM199" s="27">
        <v>2</v>
      </c>
      <c r="AN199">
        <v>2</v>
      </c>
      <c r="AO199" s="27" t="s">
        <v>1065</v>
      </c>
      <c r="AP199">
        <v>3</v>
      </c>
      <c r="AQ199">
        <v>2</v>
      </c>
      <c r="AR199">
        <v>2</v>
      </c>
      <c r="AS199" s="8" t="s">
        <v>172</v>
      </c>
      <c r="AT199" s="27" t="s">
        <v>1065</v>
      </c>
      <c r="AU199" s="27" t="s">
        <v>1065</v>
      </c>
      <c r="AV199" s="27" t="s">
        <v>1065</v>
      </c>
      <c r="AW199" s="27" t="s">
        <v>1065</v>
      </c>
      <c r="AX199" s="27" t="s">
        <v>1065</v>
      </c>
      <c r="AY199" s="27" t="s">
        <v>1065</v>
      </c>
      <c r="AZ199" s="27" t="s">
        <v>1065</v>
      </c>
      <c r="BA199" s="27" t="s">
        <v>1065</v>
      </c>
      <c r="BB199" s="27" t="s">
        <v>1065</v>
      </c>
      <c r="BC199" s="8" t="s">
        <v>172</v>
      </c>
      <c r="BD199" s="14">
        <v>11428</v>
      </c>
      <c r="BE199" s="14">
        <f>((SUM('3.Diagnóstico_Oportunidades'!$M$9:$N$11))*10000)/BD199</f>
        <v>0</v>
      </c>
      <c r="BF199" s="14"/>
      <c r="BQ199" s="28">
        <v>3113817.89</v>
      </c>
      <c r="BR199" s="8">
        <f>(SUM('3.Diagnóstico_Oportunidades'!$M$21:$N$22)*10000)/BQ199</f>
        <v>0</v>
      </c>
      <c r="BS199" s="28">
        <f t="shared" si="44"/>
        <v>1</v>
      </c>
      <c r="BT199" s="27">
        <f t="shared" si="45"/>
        <v>0</v>
      </c>
      <c r="BU199" s="28">
        <f>IF('3.Diagnóstico_Oportunidades'!BR199=0, 0,SUM(BS199:BT199))</f>
        <v>0</v>
      </c>
      <c r="BW199" s="124" t="s">
        <v>227</v>
      </c>
      <c r="BX199" s="28">
        <v>8</v>
      </c>
      <c r="BY199" s="28">
        <v>8</v>
      </c>
      <c r="BZ199" s="28">
        <v>8</v>
      </c>
      <c r="CA199" s="149">
        <f>'3.Diagnóstico_Oportunidades'!N220*Criterios!BX199</f>
        <v>0</v>
      </c>
      <c r="CB199" s="149">
        <f>'3.Diagnóstico_Oportunidades'!N220*Criterios!BY199</f>
        <v>0</v>
      </c>
      <c r="CC199" s="149">
        <f>'3.Diagnóstico_Oportunidades'!N220*Criterios!BZ199</f>
        <v>0</v>
      </c>
      <c r="CF199" s="8" t="s">
        <v>173</v>
      </c>
      <c r="CG199" s="120">
        <f>('3.Diagnóstico_Oportunidades'!$M$22)/(BD200/100)</f>
        <v>0</v>
      </c>
      <c r="CH199" s="28">
        <f t="shared" si="38"/>
        <v>1</v>
      </c>
      <c r="CI199" s="27">
        <f t="shared" si="39"/>
        <v>0</v>
      </c>
      <c r="CJ199" s="28">
        <f t="shared" si="40"/>
        <v>0</v>
      </c>
      <c r="CK199" s="28">
        <f>('3.Diagnóstico_Oportunidades'!$M$22*10000/BQ200)</f>
        <v>0</v>
      </c>
      <c r="CL199" s="28">
        <f t="shared" si="37"/>
        <v>1</v>
      </c>
      <c r="CM199" s="27">
        <f t="shared" si="41"/>
        <v>0</v>
      </c>
      <c r="CN199" s="28">
        <f t="shared" si="42"/>
        <v>0</v>
      </c>
      <c r="CO199" s="28">
        <v>20</v>
      </c>
      <c r="CP199" s="28">
        <v>19</v>
      </c>
      <c r="CQ199" s="28">
        <v>20</v>
      </c>
      <c r="CR199" s="27">
        <f>'3.Diagnóstico_Oportunidades'!N220*Criterios!CO199</f>
        <v>0</v>
      </c>
      <c r="CS199" s="27">
        <f>'3.Diagnóstico_Oportunidades'!N220*Criterios!CP199</f>
        <v>0</v>
      </c>
      <c r="CT199" s="27">
        <f>'3.Diagnóstico_Oportunidades'!N220*Criterios!CQ199</f>
        <v>0</v>
      </c>
      <c r="CW199" s="22">
        <v>1</v>
      </c>
      <c r="CX199" s="22">
        <v>2</v>
      </c>
      <c r="CY199" s="27">
        <v>2</v>
      </c>
      <c r="CZ199" s="22">
        <v>1</v>
      </c>
      <c r="DA199" s="27">
        <v>3</v>
      </c>
      <c r="DB199" s="22">
        <v>3</v>
      </c>
      <c r="DC199" s="27">
        <v>3</v>
      </c>
      <c r="DD199" s="22">
        <v>3</v>
      </c>
      <c r="DE199" s="22">
        <v>2</v>
      </c>
      <c r="DF199" s="22">
        <v>1</v>
      </c>
      <c r="DG199" s="27">
        <v>3</v>
      </c>
      <c r="DH199" s="22">
        <v>3</v>
      </c>
      <c r="DI199" s="22">
        <v>3</v>
      </c>
      <c r="DJ199" s="28">
        <f>('3.Diagnóstico_Oportunidades'!$N220*CW199)</f>
        <v>0</v>
      </c>
      <c r="DK199" s="28">
        <f>('3.Diagnóstico_Oportunidades'!$N220*CX199)</f>
        <v>0</v>
      </c>
      <c r="DL199" s="28">
        <f>('3.Diagnóstico_Oportunidades'!$N220*CY199)</f>
        <v>0</v>
      </c>
      <c r="DM199" s="28">
        <f>('3.Diagnóstico_Oportunidades'!$N220*DA199)</f>
        <v>0</v>
      </c>
      <c r="DN199" s="28">
        <f>('3.Diagnóstico_Oportunidades'!$N220*DC199)</f>
        <v>0</v>
      </c>
      <c r="DO199" s="28">
        <f>('3.Diagnóstico_Oportunidades'!$N220*DE199)</f>
        <v>0</v>
      </c>
      <c r="DP199" s="28">
        <f>('3.Diagnóstico_Oportunidades'!$N220*DF199)</f>
        <v>0</v>
      </c>
      <c r="DQ199" s="28">
        <f>('3.Diagnóstico_Oportunidades'!$N220*DG199)</f>
        <v>0</v>
      </c>
      <c r="DR199" s="28">
        <f>('3.Diagnóstico_Oportunidades'!$N220*DI199)</f>
        <v>0</v>
      </c>
      <c r="DS199" s="28">
        <f>('3.Diagnóstico_Oportunidades'!$N220*1)</f>
        <v>0</v>
      </c>
      <c r="DT199" s="28">
        <f>('3.Diagnóstico_Oportunidades'!$N220*2)</f>
        <v>0</v>
      </c>
      <c r="DU199" s="28">
        <f>('3.Diagnóstico_Oportunidades'!$N220*3)</f>
        <v>0</v>
      </c>
      <c r="DV199" s="28">
        <f>('3.Diagnóstico_Oportunidades'!$N220*DW199)</f>
        <v>0</v>
      </c>
      <c r="DW199" s="28">
        <f>('3.Diagnóstico_Oportunidades'!$N220*DX199)</f>
        <v>0</v>
      </c>
      <c r="DX199" s="28">
        <f>('3.Diagnóstico_Oportunidades'!$N220*DZ199)</f>
        <v>0</v>
      </c>
      <c r="DY199" s="28">
        <f>('3.Diagnóstico_Oportunidades'!$N220*DB199)</f>
        <v>0</v>
      </c>
      <c r="DZ199" s="28">
        <f>('3.Diagnóstico_Oportunidades'!$N220*DD199)</f>
        <v>0</v>
      </c>
      <c r="EA199" s="28">
        <f>('3.Diagnóstico_Oportunidades'!$N220*DE199)</f>
        <v>0</v>
      </c>
      <c r="EB199" s="28">
        <f>('3.Diagnóstico_Oportunidades'!$N220*DF199)</f>
        <v>0</v>
      </c>
      <c r="EC199" s="28">
        <f>('3.Diagnóstico_Oportunidades'!$N220*DH199)</f>
        <v>0</v>
      </c>
      <c r="ED199" s="28">
        <f>('3.Diagnóstico_Oportunidades'!$N220*DI199)</f>
        <v>0</v>
      </c>
      <c r="EE199" s="28">
        <f>('3.Diagnóstico_Oportunidades'!$N220*1)</f>
        <v>0</v>
      </c>
      <c r="EF199" s="28">
        <f>('3.Diagnóstico_Oportunidades'!$N220*2)</f>
        <v>0</v>
      </c>
      <c r="EG199" s="28">
        <f>('3.Diagnóstico_Oportunidades'!$N220*3)</f>
        <v>0</v>
      </c>
    </row>
    <row r="200" spans="1:137">
      <c r="A200" s="8" t="s">
        <v>173</v>
      </c>
      <c r="B200" s="98">
        <v>2</v>
      </c>
      <c r="C200" s="99">
        <v>3</v>
      </c>
      <c r="D200" s="98">
        <v>2</v>
      </c>
      <c r="E200" s="98">
        <v>2</v>
      </c>
      <c r="F200" s="98">
        <v>2</v>
      </c>
      <c r="G200" s="8" t="s">
        <v>173</v>
      </c>
      <c r="H200" s="27">
        <v>2</v>
      </c>
      <c r="I200" s="27">
        <v>1</v>
      </c>
      <c r="J200" s="27">
        <v>2</v>
      </c>
      <c r="K200" s="27">
        <v>1</v>
      </c>
      <c r="L200">
        <v>2</v>
      </c>
      <c r="M200" s="8" t="s">
        <v>173</v>
      </c>
      <c r="N200" s="27">
        <f t="shared" si="43"/>
        <v>2</v>
      </c>
      <c r="O200" s="27" t="s">
        <v>1065</v>
      </c>
      <c r="P200" s="140">
        <v>1</v>
      </c>
      <c r="Q200" s="27" t="s">
        <v>1065</v>
      </c>
      <c r="R200" s="8" t="s">
        <v>173</v>
      </c>
      <c r="S200">
        <v>2</v>
      </c>
      <c r="T200">
        <v>2</v>
      </c>
      <c r="U200">
        <v>2</v>
      </c>
      <c r="V200">
        <v>2</v>
      </c>
      <c r="W200">
        <v>2</v>
      </c>
      <c r="X200">
        <v>2</v>
      </c>
      <c r="Y200">
        <v>2</v>
      </c>
      <c r="Z200">
        <v>2</v>
      </c>
      <c r="AA200">
        <v>2</v>
      </c>
      <c r="AB200">
        <v>2</v>
      </c>
      <c r="AC200">
        <v>2</v>
      </c>
      <c r="AD200">
        <v>2</v>
      </c>
      <c r="AE200" s="8" t="s">
        <v>173</v>
      </c>
      <c r="AF200">
        <v>1</v>
      </c>
      <c r="AG200" s="21">
        <v>2</v>
      </c>
      <c r="AH200">
        <v>2</v>
      </c>
      <c r="AI200">
        <v>2</v>
      </c>
      <c r="AJ200">
        <v>3</v>
      </c>
      <c r="AK200">
        <v>3</v>
      </c>
      <c r="AL200">
        <v>3</v>
      </c>
      <c r="AM200" s="27">
        <v>2</v>
      </c>
      <c r="AN200">
        <v>1</v>
      </c>
      <c r="AO200" s="27" t="s">
        <v>1065</v>
      </c>
      <c r="AP200">
        <v>3</v>
      </c>
      <c r="AQ200">
        <v>2</v>
      </c>
      <c r="AR200">
        <v>3</v>
      </c>
      <c r="AS200" s="8" t="s">
        <v>173</v>
      </c>
      <c r="AT200" s="27" t="s">
        <v>1065</v>
      </c>
      <c r="AU200" s="27" t="s">
        <v>1065</v>
      </c>
      <c r="AV200" s="27" t="s">
        <v>1065</v>
      </c>
      <c r="AW200" s="27" t="s">
        <v>1065</v>
      </c>
      <c r="AX200" s="27" t="s">
        <v>1065</v>
      </c>
      <c r="AY200" s="27" t="s">
        <v>1065</v>
      </c>
      <c r="AZ200" s="27" t="s">
        <v>1065</v>
      </c>
      <c r="BA200" s="27" t="s">
        <v>1065</v>
      </c>
      <c r="BB200" s="27" t="s">
        <v>1065</v>
      </c>
      <c r="BC200" s="8" t="s">
        <v>173</v>
      </c>
      <c r="BD200" s="14">
        <v>10420</v>
      </c>
      <c r="BE200" s="14">
        <f>((SUM('3.Diagnóstico_Oportunidades'!$M$9:$N$11))*10000)/BD200</f>
        <v>0</v>
      </c>
      <c r="BF200" s="14"/>
      <c r="BQ200" s="28">
        <v>1040492.86</v>
      </c>
      <c r="BR200" s="8">
        <f>(SUM('3.Diagnóstico_Oportunidades'!$M$21:$N$22)*10000)/BQ200</f>
        <v>0</v>
      </c>
      <c r="BS200" s="28">
        <f t="shared" si="44"/>
        <v>1</v>
      </c>
      <c r="BT200" s="27">
        <f t="shared" si="45"/>
        <v>0</v>
      </c>
      <c r="BU200" s="28">
        <f>IF('3.Diagnóstico_Oportunidades'!BR200=0, 0,SUM(BS200:BT200))</f>
        <v>0</v>
      </c>
      <c r="BW200" s="124" t="s">
        <v>538</v>
      </c>
      <c r="BX200" s="28">
        <v>6</v>
      </c>
      <c r="BY200" s="28">
        <v>6</v>
      </c>
      <c r="BZ200" s="28">
        <v>6</v>
      </c>
      <c r="CA200" s="149">
        <f>'3.Diagnóstico_Oportunidades'!N221*Criterios!BX200</f>
        <v>0</v>
      </c>
      <c r="CB200" s="149">
        <f>'3.Diagnóstico_Oportunidades'!N221*Criterios!BY200</f>
        <v>0</v>
      </c>
      <c r="CC200" s="149">
        <f>'3.Diagnóstico_Oportunidades'!N221*Criterios!BZ200</f>
        <v>0</v>
      </c>
      <c r="CF200" s="8" t="s">
        <v>174</v>
      </c>
      <c r="CG200" s="120">
        <f>('3.Diagnóstico_Oportunidades'!$M$22)/(BD201/100)</f>
        <v>0</v>
      </c>
      <c r="CH200" s="28">
        <f t="shared" si="38"/>
        <v>1</v>
      </c>
      <c r="CI200" s="27">
        <f t="shared" si="39"/>
        <v>0</v>
      </c>
      <c r="CJ200" s="28">
        <f t="shared" si="40"/>
        <v>0</v>
      </c>
      <c r="CK200" s="28">
        <f>('3.Diagnóstico_Oportunidades'!$M$22*10000/BQ201)</f>
        <v>0</v>
      </c>
      <c r="CL200" s="28">
        <f t="shared" si="37"/>
        <v>1</v>
      </c>
      <c r="CM200" s="27">
        <f t="shared" si="41"/>
        <v>0</v>
      </c>
      <c r="CN200" s="28">
        <f t="shared" si="42"/>
        <v>0</v>
      </c>
      <c r="CO200" s="28">
        <v>12</v>
      </c>
      <c r="CP200" s="28">
        <v>12</v>
      </c>
      <c r="CQ200" s="28">
        <v>12</v>
      </c>
      <c r="CR200" s="27">
        <f>'3.Diagnóstico_Oportunidades'!N221*Criterios!CO200</f>
        <v>0</v>
      </c>
      <c r="CS200" s="27">
        <f>'3.Diagnóstico_Oportunidades'!N221*Criterios!CP200</f>
        <v>0</v>
      </c>
      <c r="CT200" s="27">
        <f>'3.Diagnóstico_Oportunidades'!N221*Criterios!CQ200</f>
        <v>0</v>
      </c>
      <c r="CW200" s="22">
        <v>1</v>
      </c>
      <c r="CX200" s="22">
        <v>2</v>
      </c>
      <c r="CY200" s="27">
        <v>1</v>
      </c>
      <c r="CZ200" s="22">
        <v>1</v>
      </c>
      <c r="DA200" s="27">
        <v>1</v>
      </c>
      <c r="DB200" s="22">
        <v>1</v>
      </c>
      <c r="DC200" s="27">
        <v>1</v>
      </c>
      <c r="DD200" s="22">
        <v>1</v>
      </c>
      <c r="DE200" s="22">
        <v>1</v>
      </c>
      <c r="DF200" s="22">
        <v>1</v>
      </c>
      <c r="DG200" s="27">
        <v>2</v>
      </c>
      <c r="DH200" s="22">
        <v>2</v>
      </c>
      <c r="DI200" s="22">
        <v>2</v>
      </c>
      <c r="DJ200" s="28">
        <f>('3.Diagnóstico_Oportunidades'!$N221*CW200)</f>
        <v>0</v>
      </c>
      <c r="DK200" s="28">
        <f>('3.Diagnóstico_Oportunidades'!$N221*CX200)</f>
        <v>0</v>
      </c>
      <c r="DL200" s="28">
        <f>('3.Diagnóstico_Oportunidades'!$N221*CY200)</f>
        <v>0</v>
      </c>
      <c r="DM200" s="28">
        <f>('3.Diagnóstico_Oportunidades'!$N221*DA200)</f>
        <v>0</v>
      </c>
      <c r="DN200" s="28">
        <f>('3.Diagnóstico_Oportunidades'!$N221*DC200)</f>
        <v>0</v>
      </c>
      <c r="DO200" s="28">
        <f>('3.Diagnóstico_Oportunidades'!$N221*DE200)</f>
        <v>0</v>
      </c>
      <c r="DP200" s="28">
        <f>('3.Diagnóstico_Oportunidades'!$N221*DF200)</f>
        <v>0</v>
      </c>
      <c r="DQ200" s="28">
        <f>('3.Diagnóstico_Oportunidades'!$N221*DG200)</f>
        <v>0</v>
      </c>
      <c r="DR200" s="28">
        <f>('3.Diagnóstico_Oportunidades'!$N221*DI200)</f>
        <v>0</v>
      </c>
      <c r="DS200" s="28">
        <f>('3.Diagnóstico_Oportunidades'!$N221*1)</f>
        <v>0</v>
      </c>
      <c r="DT200" s="28">
        <f>('3.Diagnóstico_Oportunidades'!$N221*2)</f>
        <v>0</v>
      </c>
      <c r="DU200" s="28">
        <f>('3.Diagnóstico_Oportunidades'!$N221*3)</f>
        <v>0</v>
      </c>
      <c r="DV200" s="28">
        <f>('3.Diagnóstico_Oportunidades'!$N221*DW200)</f>
        <v>0</v>
      </c>
      <c r="DW200" s="28">
        <f>('3.Diagnóstico_Oportunidades'!$N221*DX200)</f>
        <v>0</v>
      </c>
      <c r="DX200" s="28">
        <f>('3.Diagnóstico_Oportunidades'!$N221*DZ200)</f>
        <v>0</v>
      </c>
      <c r="DY200" s="28">
        <f>('3.Diagnóstico_Oportunidades'!$N221*DB200)</f>
        <v>0</v>
      </c>
      <c r="DZ200" s="28">
        <f>('3.Diagnóstico_Oportunidades'!$N221*DD200)</f>
        <v>0</v>
      </c>
      <c r="EA200" s="28">
        <f>('3.Diagnóstico_Oportunidades'!$N221*DE200)</f>
        <v>0</v>
      </c>
      <c r="EB200" s="28">
        <f>('3.Diagnóstico_Oportunidades'!$N221*DF200)</f>
        <v>0</v>
      </c>
      <c r="EC200" s="28">
        <f>('3.Diagnóstico_Oportunidades'!$N221*DH200)</f>
        <v>0</v>
      </c>
      <c r="ED200" s="28">
        <f>('3.Diagnóstico_Oportunidades'!$N221*DI200)</f>
        <v>0</v>
      </c>
      <c r="EE200" s="28">
        <f>('3.Diagnóstico_Oportunidades'!$N221*1)</f>
        <v>0</v>
      </c>
      <c r="EF200" s="28">
        <f>('3.Diagnóstico_Oportunidades'!$N221*2)</f>
        <v>0</v>
      </c>
      <c r="EG200" s="28">
        <f>('3.Diagnóstico_Oportunidades'!$N221*3)</f>
        <v>0</v>
      </c>
    </row>
    <row r="201" spans="1:137">
      <c r="A201" s="8" t="s">
        <v>174</v>
      </c>
      <c r="B201" s="98">
        <v>2</v>
      </c>
      <c r="C201" s="99">
        <v>3</v>
      </c>
      <c r="D201" s="98">
        <v>1</v>
      </c>
      <c r="E201" s="98">
        <v>3</v>
      </c>
      <c r="F201" s="98">
        <v>2</v>
      </c>
      <c r="G201" s="8" t="s">
        <v>174</v>
      </c>
      <c r="H201" s="27">
        <v>1</v>
      </c>
      <c r="I201" s="27">
        <v>1</v>
      </c>
      <c r="J201" s="27">
        <v>1</v>
      </c>
      <c r="K201" s="27">
        <v>1</v>
      </c>
      <c r="L201">
        <v>1</v>
      </c>
      <c r="M201" s="8" t="s">
        <v>174</v>
      </c>
      <c r="N201" s="27">
        <f t="shared" si="43"/>
        <v>1</v>
      </c>
      <c r="O201" s="27" t="s">
        <v>1065</v>
      </c>
      <c r="P201" s="140">
        <v>1</v>
      </c>
      <c r="Q201" s="27" t="s">
        <v>1065</v>
      </c>
      <c r="R201" s="8" t="s">
        <v>174</v>
      </c>
      <c r="S201">
        <v>1</v>
      </c>
      <c r="T201">
        <v>1</v>
      </c>
      <c r="U201">
        <v>1</v>
      </c>
      <c r="V201">
        <v>1</v>
      </c>
      <c r="W201">
        <v>1</v>
      </c>
      <c r="X201">
        <v>1</v>
      </c>
      <c r="Y201">
        <v>1</v>
      </c>
      <c r="Z201">
        <v>1</v>
      </c>
      <c r="AA201">
        <v>1</v>
      </c>
      <c r="AB201">
        <v>1</v>
      </c>
      <c r="AC201">
        <v>1</v>
      </c>
      <c r="AD201">
        <v>1</v>
      </c>
      <c r="AE201" s="8" t="s">
        <v>174</v>
      </c>
      <c r="AF201">
        <v>1</v>
      </c>
      <c r="AG201" s="21">
        <v>2</v>
      </c>
      <c r="AH201">
        <v>3</v>
      </c>
      <c r="AI201">
        <v>2</v>
      </c>
      <c r="AJ201">
        <v>3</v>
      </c>
      <c r="AK201">
        <v>2</v>
      </c>
      <c r="AL201">
        <v>3</v>
      </c>
      <c r="AM201" s="27">
        <v>2</v>
      </c>
      <c r="AN201">
        <v>1</v>
      </c>
      <c r="AO201" s="27" t="s">
        <v>1065</v>
      </c>
      <c r="AP201">
        <v>3</v>
      </c>
      <c r="AQ201">
        <v>2</v>
      </c>
      <c r="AR201">
        <v>3</v>
      </c>
      <c r="AS201" s="8" t="s">
        <v>174</v>
      </c>
      <c r="AT201" s="27" t="s">
        <v>1065</v>
      </c>
      <c r="AU201" s="27" t="s">
        <v>1065</v>
      </c>
      <c r="AV201" s="27" t="s">
        <v>1065</v>
      </c>
      <c r="AW201" s="27" t="s">
        <v>1065</v>
      </c>
      <c r="AX201" s="27" t="s">
        <v>1065</v>
      </c>
      <c r="AY201" s="27" t="s">
        <v>1065</v>
      </c>
      <c r="AZ201" s="27" t="s">
        <v>1065</v>
      </c>
      <c r="BA201" s="27" t="s">
        <v>1065</v>
      </c>
      <c r="BB201" s="27" t="s">
        <v>1065</v>
      </c>
      <c r="BC201" s="8" t="s">
        <v>174</v>
      </c>
      <c r="BD201" s="14">
        <v>230</v>
      </c>
      <c r="BE201" s="14">
        <f>((SUM('3.Diagnóstico_Oportunidades'!$M$9:$N$11))*10000)/BD201</f>
        <v>0</v>
      </c>
      <c r="BF201" s="14"/>
      <c r="BQ201" s="28">
        <v>109204.59</v>
      </c>
      <c r="BR201" s="8">
        <f>(SUM('3.Diagnóstico_Oportunidades'!$M$21:$N$22)*10000)/BQ201</f>
        <v>0</v>
      </c>
      <c r="BS201" s="28">
        <f t="shared" si="44"/>
        <v>1</v>
      </c>
      <c r="BT201" s="27">
        <f t="shared" si="45"/>
        <v>0</v>
      </c>
      <c r="BU201" s="28">
        <f>IF('3.Diagnóstico_Oportunidades'!BR201=0, 0,SUM(BS201:BT201))</f>
        <v>0</v>
      </c>
      <c r="BW201" s="125" t="s">
        <v>1141</v>
      </c>
      <c r="BX201" s="28">
        <v>5</v>
      </c>
      <c r="BY201" s="28">
        <v>4</v>
      </c>
      <c r="BZ201" s="28">
        <v>5</v>
      </c>
      <c r="CA201" s="149">
        <f>'3.Diagnóstico_Oportunidades'!N222*Criterios!BX201</f>
        <v>0</v>
      </c>
      <c r="CB201" s="149">
        <f>'3.Diagnóstico_Oportunidades'!N222*Criterios!BY201</f>
        <v>0</v>
      </c>
      <c r="CC201" s="149">
        <f>'3.Diagnóstico_Oportunidades'!N222*Criterios!BZ201</f>
        <v>0</v>
      </c>
      <c r="CF201" s="8" t="s">
        <v>175</v>
      </c>
      <c r="CG201" s="120">
        <f>('3.Diagnóstico_Oportunidades'!$M$22)/(BD202/100)</f>
        <v>0</v>
      </c>
      <c r="CH201" s="28">
        <f t="shared" si="38"/>
        <v>1</v>
      </c>
      <c r="CI201" s="27">
        <f t="shared" si="39"/>
        <v>0</v>
      </c>
      <c r="CJ201" s="28">
        <f t="shared" si="40"/>
        <v>0</v>
      </c>
      <c r="CK201" s="28">
        <f>('3.Diagnóstico_Oportunidades'!$M$22*10000/BQ202)</f>
        <v>0</v>
      </c>
      <c r="CL201" s="28">
        <f t="shared" si="37"/>
        <v>1</v>
      </c>
      <c r="CM201" s="27">
        <f t="shared" si="41"/>
        <v>0</v>
      </c>
      <c r="CN201" s="28">
        <f t="shared" si="42"/>
        <v>0</v>
      </c>
      <c r="CO201" s="28">
        <v>16</v>
      </c>
      <c r="CP201" s="28">
        <v>14</v>
      </c>
      <c r="CQ201" s="28">
        <v>16</v>
      </c>
      <c r="CR201" s="27">
        <f>'3.Diagnóstico_Oportunidades'!N222*Criterios!CO201</f>
        <v>0</v>
      </c>
      <c r="CS201" s="27">
        <f>'3.Diagnóstico_Oportunidades'!N222*Criterios!CP201</f>
        <v>0</v>
      </c>
      <c r="CT201" s="27">
        <f>'3.Diagnóstico_Oportunidades'!N222*Criterios!CQ201</f>
        <v>0</v>
      </c>
      <c r="CW201" s="22">
        <v>1</v>
      </c>
      <c r="CX201" s="24">
        <v>1</v>
      </c>
      <c r="CY201" s="27">
        <v>3</v>
      </c>
      <c r="CZ201" s="22">
        <v>2</v>
      </c>
      <c r="DA201" s="27">
        <v>3</v>
      </c>
      <c r="DB201" s="22">
        <v>3</v>
      </c>
      <c r="DC201" s="27">
        <v>3</v>
      </c>
      <c r="DD201" s="22">
        <v>3</v>
      </c>
      <c r="DE201" s="22">
        <v>1</v>
      </c>
      <c r="DF201" s="24">
        <v>1</v>
      </c>
      <c r="DG201" s="27">
        <v>2</v>
      </c>
      <c r="DH201" s="22">
        <v>1</v>
      </c>
      <c r="DI201" s="22">
        <v>1</v>
      </c>
      <c r="DJ201" s="28">
        <f>('3.Diagnóstico_Oportunidades'!$N222*CW201)</f>
        <v>0</v>
      </c>
      <c r="DK201" s="28">
        <f>('3.Diagnóstico_Oportunidades'!$N222*CX201)</f>
        <v>0</v>
      </c>
      <c r="DL201" s="28">
        <f>('3.Diagnóstico_Oportunidades'!$N222*CY201)</f>
        <v>0</v>
      </c>
      <c r="DM201" s="28">
        <f>('3.Diagnóstico_Oportunidades'!$N222*DA201)</f>
        <v>0</v>
      </c>
      <c r="DN201" s="28">
        <f>('3.Diagnóstico_Oportunidades'!$N222*DC201)</f>
        <v>0</v>
      </c>
      <c r="DO201" s="28">
        <f>('3.Diagnóstico_Oportunidades'!$N222*DE201)</f>
        <v>0</v>
      </c>
      <c r="DP201" s="28">
        <f>('3.Diagnóstico_Oportunidades'!$N222*DF201)</f>
        <v>0</v>
      </c>
      <c r="DQ201" s="28">
        <f>('3.Diagnóstico_Oportunidades'!$N222*DG201)</f>
        <v>0</v>
      </c>
      <c r="DR201" s="28">
        <f>('3.Diagnóstico_Oportunidades'!$N222*DI201)</f>
        <v>0</v>
      </c>
      <c r="DS201" s="28">
        <f>('3.Diagnóstico_Oportunidades'!$N222*1)</f>
        <v>0</v>
      </c>
      <c r="DT201" s="28">
        <f>('3.Diagnóstico_Oportunidades'!$N222*2)</f>
        <v>0</v>
      </c>
      <c r="DU201" s="28">
        <f>('3.Diagnóstico_Oportunidades'!$N222*3)</f>
        <v>0</v>
      </c>
      <c r="DV201" s="28">
        <f>('3.Diagnóstico_Oportunidades'!$N222*DW201)</f>
        <v>0</v>
      </c>
      <c r="DW201" s="28">
        <f>('3.Diagnóstico_Oportunidades'!$N222*DX201)</f>
        <v>0</v>
      </c>
      <c r="DX201" s="28">
        <f>('3.Diagnóstico_Oportunidades'!$N222*DZ201)</f>
        <v>0</v>
      </c>
      <c r="DY201" s="28">
        <f>('3.Diagnóstico_Oportunidades'!$N222*DB201)</f>
        <v>0</v>
      </c>
      <c r="DZ201" s="28">
        <f>('3.Diagnóstico_Oportunidades'!$N222*DD201)</f>
        <v>0</v>
      </c>
      <c r="EA201" s="28">
        <f>('3.Diagnóstico_Oportunidades'!$N222*DE201)</f>
        <v>0</v>
      </c>
      <c r="EB201" s="28">
        <f>('3.Diagnóstico_Oportunidades'!$N222*DF201)</f>
        <v>0</v>
      </c>
      <c r="EC201" s="28">
        <f>('3.Diagnóstico_Oportunidades'!$N222*DH201)</f>
        <v>0</v>
      </c>
      <c r="ED201" s="28">
        <f>('3.Diagnóstico_Oportunidades'!$N222*DI201)</f>
        <v>0</v>
      </c>
      <c r="EE201" s="28">
        <f>('3.Diagnóstico_Oportunidades'!$N222*1)</f>
        <v>0</v>
      </c>
      <c r="EF201" s="28">
        <f>('3.Diagnóstico_Oportunidades'!$N222*2)</f>
        <v>0</v>
      </c>
      <c r="EG201" s="28">
        <f>('3.Diagnóstico_Oportunidades'!$N222*3)</f>
        <v>0</v>
      </c>
    </row>
    <row r="202" spans="1:137">
      <c r="A202" s="8" t="s">
        <v>175</v>
      </c>
      <c r="B202" s="98">
        <v>2</v>
      </c>
      <c r="C202" s="99">
        <v>3</v>
      </c>
      <c r="D202" s="98">
        <v>2</v>
      </c>
      <c r="E202" s="98">
        <v>3</v>
      </c>
      <c r="F202" s="98">
        <v>2</v>
      </c>
      <c r="G202" s="8" t="s">
        <v>175</v>
      </c>
      <c r="H202" s="27">
        <v>1</v>
      </c>
      <c r="I202" s="27">
        <v>1</v>
      </c>
      <c r="J202" s="27">
        <v>1</v>
      </c>
      <c r="K202" s="27">
        <v>1</v>
      </c>
      <c r="L202">
        <v>1</v>
      </c>
      <c r="M202" s="8" t="s">
        <v>175</v>
      </c>
      <c r="N202" s="27">
        <f t="shared" si="43"/>
        <v>1</v>
      </c>
      <c r="O202" s="27" t="s">
        <v>1065</v>
      </c>
      <c r="P202" s="140">
        <v>1</v>
      </c>
      <c r="Q202" s="27" t="s">
        <v>1065</v>
      </c>
      <c r="R202" s="8" t="s">
        <v>175</v>
      </c>
      <c r="S202">
        <v>1</v>
      </c>
      <c r="T202">
        <v>1</v>
      </c>
      <c r="U202">
        <v>1</v>
      </c>
      <c r="V202">
        <v>1</v>
      </c>
      <c r="W202">
        <v>1</v>
      </c>
      <c r="X202">
        <v>1</v>
      </c>
      <c r="Y202">
        <v>1</v>
      </c>
      <c r="Z202">
        <v>1</v>
      </c>
      <c r="AA202">
        <v>1</v>
      </c>
      <c r="AB202">
        <v>1</v>
      </c>
      <c r="AC202">
        <v>1</v>
      </c>
      <c r="AD202">
        <v>1</v>
      </c>
      <c r="AE202" s="8" t="s">
        <v>175</v>
      </c>
      <c r="AF202">
        <v>1</v>
      </c>
      <c r="AG202" s="21">
        <v>2</v>
      </c>
      <c r="AH202">
        <v>3</v>
      </c>
      <c r="AI202">
        <v>2</v>
      </c>
      <c r="AJ202">
        <v>2</v>
      </c>
      <c r="AK202">
        <v>3</v>
      </c>
      <c r="AL202">
        <v>3</v>
      </c>
      <c r="AM202" s="27">
        <v>2</v>
      </c>
      <c r="AN202">
        <v>2</v>
      </c>
      <c r="AO202" s="27" t="s">
        <v>1065</v>
      </c>
      <c r="AP202">
        <v>3</v>
      </c>
      <c r="AQ202">
        <v>2</v>
      </c>
      <c r="AR202">
        <v>2</v>
      </c>
      <c r="AS202" s="8" t="s">
        <v>175</v>
      </c>
      <c r="AT202" s="27" t="s">
        <v>1065</v>
      </c>
      <c r="AU202" s="27" t="s">
        <v>1065</v>
      </c>
      <c r="AV202" s="27" t="s">
        <v>1065</v>
      </c>
      <c r="AW202" s="27" t="s">
        <v>1065</v>
      </c>
      <c r="AX202" s="27" t="s">
        <v>1065</v>
      </c>
      <c r="AY202" s="27" t="s">
        <v>1065</v>
      </c>
      <c r="AZ202" s="27" t="s">
        <v>1065</v>
      </c>
      <c r="BA202" s="27" t="s">
        <v>1065</v>
      </c>
      <c r="BB202" s="27" t="s">
        <v>1065</v>
      </c>
      <c r="BC202" s="8" t="s">
        <v>175</v>
      </c>
      <c r="BD202" s="14">
        <v>117</v>
      </c>
      <c r="BE202" s="14">
        <f>((SUM('3.Diagnóstico_Oportunidades'!$M$9:$N$11))*10000)/BD202</f>
        <v>0</v>
      </c>
      <c r="BF202" s="14"/>
      <c r="BQ202" s="28">
        <v>40563.14</v>
      </c>
      <c r="BR202" s="8">
        <f>(SUM('3.Diagnóstico_Oportunidades'!$M$21:$N$22)*10000)/BQ202</f>
        <v>0</v>
      </c>
      <c r="BS202" s="28">
        <f t="shared" si="44"/>
        <v>1</v>
      </c>
      <c r="BT202" s="27">
        <f t="shared" si="45"/>
        <v>0</v>
      </c>
      <c r="BU202" s="28">
        <f>IF('3.Diagnóstico_Oportunidades'!BR202=0, 0,SUM(BS202:BT202))</f>
        <v>0</v>
      </c>
      <c r="BW202" s="124" t="s">
        <v>1186</v>
      </c>
      <c r="BX202" s="28">
        <v>6</v>
      </c>
      <c r="BY202" s="28">
        <v>6</v>
      </c>
      <c r="BZ202" s="28">
        <v>6</v>
      </c>
      <c r="CA202" s="149">
        <f>'3.Diagnóstico_Oportunidades'!N223*Criterios!BX202</f>
        <v>0</v>
      </c>
      <c r="CB202" s="149">
        <f>'3.Diagnóstico_Oportunidades'!N223*Criterios!BY202</f>
        <v>0</v>
      </c>
      <c r="CC202" s="149">
        <f>'3.Diagnóstico_Oportunidades'!N223*Criterios!BZ202</f>
        <v>0</v>
      </c>
      <c r="CF202" s="8" t="s">
        <v>176</v>
      </c>
      <c r="CG202" s="120">
        <f>('3.Diagnóstico_Oportunidades'!$M$22)/(BD203/100)</f>
        <v>0</v>
      </c>
      <c r="CH202" s="28">
        <f t="shared" si="38"/>
        <v>1</v>
      </c>
      <c r="CI202" s="27">
        <f t="shared" si="39"/>
        <v>0</v>
      </c>
      <c r="CJ202" s="28">
        <f t="shared" si="40"/>
        <v>0</v>
      </c>
      <c r="CK202" s="28">
        <f>('3.Diagnóstico_Oportunidades'!$M$22*10000/BQ203)</f>
        <v>0</v>
      </c>
      <c r="CL202" s="28">
        <f t="shared" si="37"/>
        <v>1</v>
      </c>
      <c r="CM202" s="27">
        <f t="shared" si="41"/>
        <v>0</v>
      </c>
      <c r="CN202" s="28">
        <f t="shared" si="42"/>
        <v>0</v>
      </c>
      <c r="CO202" s="28">
        <v>18</v>
      </c>
      <c r="CP202" s="28">
        <v>18</v>
      </c>
      <c r="CQ202" s="28">
        <v>18</v>
      </c>
      <c r="CR202" s="27">
        <f>'3.Diagnóstico_Oportunidades'!N223*Criterios!CO202</f>
        <v>0</v>
      </c>
      <c r="CS202" s="27">
        <f>'3.Diagnóstico_Oportunidades'!N223*Criterios!CP202</f>
        <v>0</v>
      </c>
      <c r="CT202" s="27">
        <f>'3.Diagnóstico_Oportunidades'!N223*Criterios!CQ202</f>
        <v>0</v>
      </c>
      <c r="CW202" s="22">
        <v>1</v>
      </c>
      <c r="CX202" s="25">
        <v>3</v>
      </c>
      <c r="CY202" s="27">
        <v>2</v>
      </c>
      <c r="CZ202" s="22">
        <v>2</v>
      </c>
      <c r="DA202" s="27">
        <v>2</v>
      </c>
      <c r="DB202" s="22">
        <v>2</v>
      </c>
      <c r="DC202" s="27">
        <v>3</v>
      </c>
      <c r="DD202" s="22">
        <v>3</v>
      </c>
      <c r="DE202" s="22">
        <v>2</v>
      </c>
      <c r="DF202" s="25">
        <v>2</v>
      </c>
      <c r="DG202" s="27">
        <v>2</v>
      </c>
      <c r="DH202" s="22">
        <v>2</v>
      </c>
      <c r="DI202" s="22">
        <v>1</v>
      </c>
      <c r="DJ202" s="28">
        <f>('3.Diagnóstico_Oportunidades'!$N223*CW202)</f>
        <v>0</v>
      </c>
      <c r="DK202" s="28">
        <f>('3.Diagnóstico_Oportunidades'!$N223*CX202)</f>
        <v>0</v>
      </c>
      <c r="DL202" s="28">
        <f>('3.Diagnóstico_Oportunidades'!$N223*CY202)</f>
        <v>0</v>
      </c>
      <c r="DM202" s="28">
        <f>('3.Diagnóstico_Oportunidades'!$N223*DA202)</f>
        <v>0</v>
      </c>
      <c r="DN202" s="28">
        <f>('3.Diagnóstico_Oportunidades'!$N223*DC202)</f>
        <v>0</v>
      </c>
      <c r="DO202" s="28">
        <f>('3.Diagnóstico_Oportunidades'!$N223*DE202)</f>
        <v>0</v>
      </c>
      <c r="DP202" s="28">
        <f>('3.Diagnóstico_Oportunidades'!$N223*DF202)</f>
        <v>0</v>
      </c>
      <c r="DQ202" s="28">
        <f>('3.Diagnóstico_Oportunidades'!$N223*DG202)</f>
        <v>0</v>
      </c>
      <c r="DR202" s="28">
        <f>('3.Diagnóstico_Oportunidades'!$N223*DI202)</f>
        <v>0</v>
      </c>
      <c r="DS202" s="28">
        <f>('3.Diagnóstico_Oportunidades'!$N223*1)</f>
        <v>0</v>
      </c>
      <c r="DT202" s="28">
        <f>('3.Diagnóstico_Oportunidades'!$N223*2)</f>
        <v>0</v>
      </c>
      <c r="DU202" s="28">
        <f>('3.Diagnóstico_Oportunidades'!$N223*3)</f>
        <v>0</v>
      </c>
      <c r="DV202" s="28">
        <f>('3.Diagnóstico_Oportunidades'!$N223*DW202)</f>
        <v>0</v>
      </c>
      <c r="DW202" s="28">
        <f>('3.Diagnóstico_Oportunidades'!$N223*DX202)</f>
        <v>0</v>
      </c>
      <c r="DX202" s="28">
        <f>('3.Diagnóstico_Oportunidades'!$N223*DZ202)</f>
        <v>0</v>
      </c>
      <c r="DY202" s="28">
        <f>('3.Diagnóstico_Oportunidades'!$N223*DB202)</f>
        <v>0</v>
      </c>
      <c r="DZ202" s="28">
        <f>('3.Diagnóstico_Oportunidades'!$N223*DD202)</f>
        <v>0</v>
      </c>
      <c r="EA202" s="28">
        <f>('3.Diagnóstico_Oportunidades'!$N223*DE202)</f>
        <v>0</v>
      </c>
      <c r="EB202" s="28">
        <f>('3.Diagnóstico_Oportunidades'!$N223*DF202)</f>
        <v>0</v>
      </c>
      <c r="EC202" s="28">
        <f>('3.Diagnóstico_Oportunidades'!$N223*DH202)</f>
        <v>0</v>
      </c>
      <c r="ED202" s="28">
        <f>('3.Diagnóstico_Oportunidades'!$N223*DI202)</f>
        <v>0</v>
      </c>
      <c r="EE202" s="28">
        <f>('3.Diagnóstico_Oportunidades'!$N223*1)</f>
        <v>0</v>
      </c>
      <c r="EF202" s="28">
        <f>('3.Diagnóstico_Oportunidades'!$N223*2)</f>
        <v>0</v>
      </c>
      <c r="EG202" s="28">
        <f>('3.Diagnóstico_Oportunidades'!$N223*3)</f>
        <v>0</v>
      </c>
    </row>
    <row r="203" spans="1:137">
      <c r="A203" s="8" t="s">
        <v>176</v>
      </c>
      <c r="B203" s="98">
        <v>3</v>
      </c>
      <c r="C203" s="99">
        <v>3</v>
      </c>
      <c r="D203" s="98">
        <v>2</v>
      </c>
      <c r="E203" s="98">
        <v>2</v>
      </c>
      <c r="F203" s="98">
        <v>2</v>
      </c>
      <c r="G203" s="8" t="s">
        <v>176</v>
      </c>
      <c r="H203" s="27">
        <v>2</v>
      </c>
      <c r="I203" s="27">
        <v>2</v>
      </c>
      <c r="J203" s="27">
        <v>2</v>
      </c>
      <c r="K203" s="27">
        <v>1</v>
      </c>
      <c r="L203">
        <v>2</v>
      </c>
      <c r="M203" s="8" t="s">
        <v>176</v>
      </c>
      <c r="N203" s="27">
        <f t="shared" si="43"/>
        <v>2</v>
      </c>
      <c r="O203" s="27" t="s">
        <v>1065</v>
      </c>
      <c r="P203" s="140">
        <v>1</v>
      </c>
      <c r="Q203" s="27" t="s">
        <v>1065</v>
      </c>
      <c r="R203" s="8" t="s">
        <v>176</v>
      </c>
      <c r="S203">
        <v>2</v>
      </c>
      <c r="T203">
        <v>2</v>
      </c>
      <c r="U203">
        <v>2</v>
      </c>
      <c r="V203">
        <v>2</v>
      </c>
      <c r="W203">
        <v>2</v>
      </c>
      <c r="X203">
        <v>2</v>
      </c>
      <c r="Y203">
        <v>2</v>
      </c>
      <c r="Z203">
        <v>2</v>
      </c>
      <c r="AA203">
        <v>2</v>
      </c>
      <c r="AB203">
        <v>2</v>
      </c>
      <c r="AC203">
        <v>2</v>
      </c>
      <c r="AD203">
        <v>2</v>
      </c>
      <c r="AE203" s="8" t="s">
        <v>176</v>
      </c>
      <c r="AF203">
        <v>1</v>
      </c>
      <c r="AG203" s="21">
        <v>1</v>
      </c>
      <c r="AH203">
        <v>3</v>
      </c>
      <c r="AI203">
        <v>2</v>
      </c>
      <c r="AJ203">
        <v>2</v>
      </c>
      <c r="AK203">
        <v>3</v>
      </c>
      <c r="AL203">
        <v>3</v>
      </c>
      <c r="AM203" s="27">
        <v>3</v>
      </c>
      <c r="AN203">
        <v>1</v>
      </c>
      <c r="AO203">
        <v>3</v>
      </c>
      <c r="AP203">
        <v>2</v>
      </c>
      <c r="AQ203">
        <v>2</v>
      </c>
      <c r="AR203">
        <v>3</v>
      </c>
      <c r="AS203" s="8" t="s">
        <v>176</v>
      </c>
      <c r="AT203" s="27" t="s">
        <v>1065</v>
      </c>
      <c r="AU203" s="27" t="s">
        <v>1065</v>
      </c>
      <c r="AV203" s="27" t="s">
        <v>1065</v>
      </c>
      <c r="AW203" s="27" t="s">
        <v>1065</v>
      </c>
      <c r="AX203" s="27" t="s">
        <v>1065</v>
      </c>
      <c r="AY203" s="27" t="s">
        <v>1065</v>
      </c>
      <c r="AZ203" s="27" t="s">
        <v>1065</v>
      </c>
      <c r="BA203" s="27" t="s">
        <v>1065</v>
      </c>
      <c r="BB203" s="27" t="s">
        <v>1065</v>
      </c>
      <c r="BC203" s="8" t="s">
        <v>176</v>
      </c>
      <c r="BD203" s="14">
        <v>6096</v>
      </c>
      <c r="BE203" s="14">
        <f>((SUM('3.Diagnóstico_Oportunidades'!$M$9:$N$11))*10000)/BD203</f>
        <v>0</v>
      </c>
      <c r="BF203" s="14"/>
      <c r="BQ203" s="28">
        <v>938281.33</v>
      </c>
      <c r="BR203" s="8">
        <f>(SUM('3.Diagnóstico_Oportunidades'!$M$21:$N$22)*10000)/BQ203</f>
        <v>0</v>
      </c>
      <c r="BS203" s="28">
        <f t="shared" si="44"/>
        <v>1</v>
      </c>
      <c r="BT203" s="27">
        <f t="shared" si="45"/>
        <v>0</v>
      </c>
      <c r="BU203" s="28">
        <f>IF('3.Diagnóstico_Oportunidades'!BR203=0, 0,SUM(BS203:BT203))</f>
        <v>0</v>
      </c>
      <c r="BW203" s="124" t="s">
        <v>1187</v>
      </c>
      <c r="BX203" s="28">
        <v>5</v>
      </c>
      <c r="BY203" s="28">
        <v>6</v>
      </c>
      <c r="BZ203" s="28">
        <v>5</v>
      </c>
      <c r="CA203" s="149">
        <f>'3.Diagnóstico_Oportunidades'!N224*Criterios!BX203</f>
        <v>0</v>
      </c>
      <c r="CB203" s="149">
        <f>'3.Diagnóstico_Oportunidades'!N224*Criterios!BY203</f>
        <v>0</v>
      </c>
      <c r="CC203" s="149">
        <f>'3.Diagnóstico_Oportunidades'!N224*Criterios!BZ203</f>
        <v>0</v>
      </c>
      <c r="CF203" s="8" t="s">
        <v>177</v>
      </c>
      <c r="CG203" s="120">
        <f>('3.Diagnóstico_Oportunidades'!$M$22)/(BD204/100)</f>
        <v>0</v>
      </c>
      <c r="CH203" s="28">
        <f t="shared" si="38"/>
        <v>1</v>
      </c>
      <c r="CI203" s="27">
        <f t="shared" si="39"/>
        <v>0</v>
      </c>
      <c r="CJ203" s="28">
        <f t="shared" si="40"/>
        <v>0</v>
      </c>
      <c r="CK203" s="28">
        <f>('3.Diagnóstico_Oportunidades'!$M$22*10000/BQ204)</f>
        <v>0</v>
      </c>
      <c r="CL203" s="28">
        <f t="shared" si="37"/>
        <v>1</v>
      </c>
      <c r="CM203" s="27">
        <f t="shared" si="41"/>
        <v>0</v>
      </c>
      <c r="CN203" s="28">
        <f t="shared" si="42"/>
        <v>0</v>
      </c>
      <c r="CO203" s="28">
        <v>19</v>
      </c>
      <c r="CP203" s="28">
        <v>19</v>
      </c>
      <c r="CQ203" s="28">
        <v>19</v>
      </c>
      <c r="CR203" s="27">
        <f>'3.Diagnóstico_Oportunidades'!N224*Criterios!CO203</f>
        <v>0</v>
      </c>
      <c r="CS203" s="27">
        <f>'3.Diagnóstico_Oportunidades'!N224*Criterios!CP203</f>
        <v>0</v>
      </c>
      <c r="CT203" s="27">
        <f>'3.Diagnóstico_Oportunidades'!N224*Criterios!CQ203</f>
        <v>0</v>
      </c>
      <c r="CW203" s="22">
        <v>1</v>
      </c>
      <c r="CX203" s="25">
        <v>3</v>
      </c>
      <c r="CY203" s="27">
        <v>3</v>
      </c>
      <c r="CZ203" s="22">
        <v>2</v>
      </c>
      <c r="DA203" s="27">
        <v>3</v>
      </c>
      <c r="DB203" s="22">
        <v>3</v>
      </c>
      <c r="DC203" s="27">
        <v>3</v>
      </c>
      <c r="DD203" s="22">
        <v>3</v>
      </c>
      <c r="DE203" s="22">
        <v>2</v>
      </c>
      <c r="DF203" s="25">
        <v>2</v>
      </c>
      <c r="DG203" s="27">
        <v>1</v>
      </c>
      <c r="DH203" s="22">
        <v>2</v>
      </c>
      <c r="DI203" s="22">
        <v>1</v>
      </c>
      <c r="DJ203" s="28">
        <f>('3.Diagnóstico_Oportunidades'!$N224*CW203)</f>
        <v>0</v>
      </c>
      <c r="DK203" s="28">
        <f>('3.Diagnóstico_Oportunidades'!$N224*CX203)</f>
        <v>0</v>
      </c>
      <c r="DL203" s="28">
        <f>('3.Diagnóstico_Oportunidades'!$N224*CY203)</f>
        <v>0</v>
      </c>
      <c r="DM203" s="28">
        <f>('3.Diagnóstico_Oportunidades'!$N224*DA203)</f>
        <v>0</v>
      </c>
      <c r="DN203" s="28">
        <f>('3.Diagnóstico_Oportunidades'!$N224*DC203)</f>
        <v>0</v>
      </c>
      <c r="DO203" s="28">
        <f>('3.Diagnóstico_Oportunidades'!$N224*DE203)</f>
        <v>0</v>
      </c>
      <c r="DP203" s="28">
        <f>('3.Diagnóstico_Oportunidades'!$N224*DF203)</f>
        <v>0</v>
      </c>
      <c r="DQ203" s="28">
        <f>('3.Diagnóstico_Oportunidades'!$N224*DG203)</f>
        <v>0</v>
      </c>
      <c r="DR203" s="28">
        <f>('3.Diagnóstico_Oportunidades'!$N224*DI203)</f>
        <v>0</v>
      </c>
      <c r="DS203" s="28">
        <f>('3.Diagnóstico_Oportunidades'!$N224*1)</f>
        <v>0</v>
      </c>
      <c r="DT203" s="28">
        <f>('3.Diagnóstico_Oportunidades'!$N224*2)</f>
        <v>0</v>
      </c>
      <c r="DU203" s="28">
        <f>('3.Diagnóstico_Oportunidades'!$N224*3)</f>
        <v>0</v>
      </c>
      <c r="DV203" s="28">
        <f>('3.Diagnóstico_Oportunidades'!$N224*DW203)</f>
        <v>0</v>
      </c>
      <c r="DW203" s="28">
        <f>('3.Diagnóstico_Oportunidades'!$N224*DX203)</f>
        <v>0</v>
      </c>
      <c r="DX203" s="28">
        <f>('3.Diagnóstico_Oportunidades'!$N224*DZ203)</f>
        <v>0</v>
      </c>
      <c r="DY203" s="28">
        <f>('3.Diagnóstico_Oportunidades'!$N224*DB203)</f>
        <v>0</v>
      </c>
      <c r="DZ203" s="28">
        <f>('3.Diagnóstico_Oportunidades'!$N224*DD203)</f>
        <v>0</v>
      </c>
      <c r="EA203" s="28">
        <f>('3.Diagnóstico_Oportunidades'!$N224*DE203)</f>
        <v>0</v>
      </c>
      <c r="EB203" s="28">
        <f>('3.Diagnóstico_Oportunidades'!$N224*DF203)</f>
        <v>0</v>
      </c>
      <c r="EC203" s="28">
        <f>('3.Diagnóstico_Oportunidades'!$N224*DH203)</f>
        <v>0</v>
      </c>
      <c r="ED203" s="28">
        <f>('3.Diagnóstico_Oportunidades'!$N224*DI203)</f>
        <v>0</v>
      </c>
      <c r="EE203" s="28">
        <f>('3.Diagnóstico_Oportunidades'!$N224*1)</f>
        <v>0</v>
      </c>
      <c r="EF203" s="28">
        <f>('3.Diagnóstico_Oportunidades'!$N224*2)</f>
        <v>0</v>
      </c>
      <c r="EG203" s="28">
        <f>('3.Diagnóstico_Oportunidades'!$N224*3)</f>
        <v>0</v>
      </c>
    </row>
    <row r="204" spans="1:137">
      <c r="A204" s="8" t="s">
        <v>177</v>
      </c>
      <c r="B204" s="98">
        <v>1</v>
      </c>
      <c r="C204" s="99">
        <v>2</v>
      </c>
      <c r="D204" s="98">
        <v>2</v>
      </c>
      <c r="E204" s="98">
        <v>3</v>
      </c>
      <c r="F204" s="98">
        <v>1</v>
      </c>
      <c r="G204" s="8" t="s">
        <v>177</v>
      </c>
      <c r="H204" s="27">
        <v>1</v>
      </c>
      <c r="I204" s="27">
        <v>1</v>
      </c>
      <c r="J204" s="27">
        <v>2</v>
      </c>
      <c r="K204" s="27">
        <v>1</v>
      </c>
      <c r="L204">
        <v>1</v>
      </c>
      <c r="M204" s="8" t="s">
        <v>177</v>
      </c>
      <c r="N204" s="27">
        <f t="shared" si="43"/>
        <v>1</v>
      </c>
      <c r="O204" s="27" t="s">
        <v>1065</v>
      </c>
      <c r="P204" s="140">
        <v>1</v>
      </c>
      <c r="Q204" s="27" t="s">
        <v>1065</v>
      </c>
      <c r="R204" s="8" t="s">
        <v>177</v>
      </c>
      <c r="S204">
        <v>1</v>
      </c>
      <c r="T204">
        <v>1</v>
      </c>
      <c r="U204">
        <v>1</v>
      </c>
      <c r="V204">
        <v>1</v>
      </c>
      <c r="W204">
        <v>1</v>
      </c>
      <c r="X204">
        <v>1</v>
      </c>
      <c r="Y204">
        <v>1</v>
      </c>
      <c r="Z204">
        <v>1</v>
      </c>
      <c r="AA204">
        <v>1</v>
      </c>
      <c r="AB204">
        <v>1</v>
      </c>
      <c r="AC204">
        <v>1</v>
      </c>
      <c r="AD204">
        <v>1</v>
      </c>
      <c r="AE204" s="8" t="s">
        <v>177</v>
      </c>
      <c r="AF204">
        <v>1</v>
      </c>
      <c r="AG204" s="21">
        <v>2</v>
      </c>
      <c r="AH204">
        <v>1</v>
      </c>
      <c r="AI204">
        <v>2</v>
      </c>
      <c r="AJ204">
        <v>3</v>
      </c>
      <c r="AK204">
        <v>3</v>
      </c>
      <c r="AL204">
        <v>3</v>
      </c>
      <c r="AM204" s="27">
        <v>1</v>
      </c>
      <c r="AN204">
        <v>1</v>
      </c>
      <c r="AO204" s="27" t="s">
        <v>1065</v>
      </c>
      <c r="AP204">
        <v>3</v>
      </c>
      <c r="AQ204">
        <v>2</v>
      </c>
      <c r="AR204">
        <v>2</v>
      </c>
      <c r="AS204" s="8" t="s">
        <v>177</v>
      </c>
      <c r="AT204" s="27" t="s">
        <v>1065</v>
      </c>
      <c r="AU204" s="27" t="s">
        <v>1065</v>
      </c>
      <c r="AV204" s="27" t="s">
        <v>1065</v>
      </c>
      <c r="AW204" s="27" t="s">
        <v>1065</v>
      </c>
      <c r="AX204" s="27" t="s">
        <v>1065</v>
      </c>
      <c r="AY204" s="27" t="s">
        <v>1065</v>
      </c>
      <c r="AZ204" s="27" t="s">
        <v>1065</v>
      </c>
      <c r="BA204" s="27" t="s">
        <v>1065</v>
      </c>
      <c r="BB204" s="27" t="s">
        <v>1065</v>
      </c>
      <c r="BC204" s="8" t="s">
        <v>177</v>
      </c>
      <c r="BD204" s="14">
        <v>1248</v>
      </c>
      <c r="BE204" s="14">
        <f>((SUM('3.Diagnóstico_Oportunidades'!$M$9:$N$11))*10000)/BD204</f>
        <v>0</v>
      </c>
      <c r="BF204" s="14"/>
      <c r="BQ204" s="28">
        <v>824651.9</v>
      </c>
      <c r="BR204" s="8">
        <f>(SUM('3.Diagnóstico_Oportunidades'!$M$21:$N$22)*10000)/BQ204</f>
        <v>0</v>
      </c>
      <c r="BS204" s="28">
        <f t="shared" si="44"/>
        <v>1</v>
      </c>
      <c r="BT204" s="27">
        <f t="shared" si="45"/>
        <v>0</v>
      </c>
      <c r="BU204" s="28">
        <f>IF('3.Diagnóstico_Oportunidades'!BR204=0, 0,SUM(BS204:BT204))</f>
        <v>0</v>
      </c>
      <c r="BW204" s="124" t="s">
        <v>558</v>
      </c>
      <c r="BX204" s="28">
        <v>4</v>
      </c>
      <c r="BY204" s="28">
        <v>3</v>
      </c>
      <c r="BZ204" s="28">
        <v>4</v>
      </c>
      <c r="CA204" s="149">
        <f>'3.Diagnóstico_Oportunidades'!N225*Criterios!BX204</f>
        <v>0</v>
      </c>
      <c r="CB204" s="149">
        <f>'3.Diagnóstico_Oportunidades'!N225*Criterios!BY204</f>
        <v>0</v>
      </c>
      <c r="CC204" s="149">
        <f>'3.Diagnóstico_Oportunidades'!N225*Criterios!BZ204</f>
        <v>0</v>
      </c>
      <c r="CF204" s="8" t="s">
        <v>86</v>
      </c>
      <c r="CG204" s="120">
        <f>('3.Diagnóstico_Oportunidades'!$M$22)/(BD205/100)</f>
        <v>0</v>
      </c>
      <c r="CH204" s="28">
        <f t="shared" si="38"/>
        <v>1</v>
      </c>
      <c r="CI204" s="27">
        <f t="shared" si="39"/>
        <v>0</v>
      </c>
      <c r="CJ204" s="28">
        <f t="shared" si="40"/>
        <v>0</v>
      </c>
      <c r="CK204" s="28">
        <f>('3.Diagnóstico_Oportunidades'!$M$22*10000/BQ205)</f>
        <v>0</v>
      </c>
      <c r="CL204" s="28">
        <f t="shared" si="37"/>
        <v>1</v>
      </c>
      <c r="CM204" s="27">
        <f t="shared" si="41"/>
        <v>0</v>
      </c>
      <c r="CN204" s="28">
        <f t="shared" si="42"/>
        <v>0</v>
      </c>
      <c r="CO204" s="28">
        <v>16</v>
      </c>
      <c r="CP204" s="28">
        <v>14</v>
      </c>
      <c r="CQ204" s="28">
        <v>16</v>
      </c>
      <c r="CR204" s="27">
        <f>'3.Diagnóstico_Oportunidades'!N225*Criterios!CO204</f>
        <v>0</v>
      </c>
      <c r="CS204" s="27">
        <f>'3.Diagnóstico_Oportunidades'!N225*Criterios!CP204</f>
        <v>0</v>
      </c>
      <c r="CT204" s="27">
        <f>'3.Diagnóstico_Oportunidades'!N225*Criterios!CQ204</f>
        <v>0</v>
      </c>
      <c r="CW204" s="22">
        <v>1</v>
      </c>
      <c r="CX204" s="24">
        <v>1</v>
      </c>
      <c r="CY204" s="27">
        <v>3</v>
      </c>
      <c r="CZ204" s="22">
        <v>2</v>
      </c>
      <c r="DA204" s="27">
        <v>3</v>
      </c>
      <c r="DB204" s="22">
        <v>3</v>
      </c>
      <c r="DC204" s="27">
        <v>3</v>
      </c>
      <c r="DD204" s="22">
        <v>3</v>
      </c>
      <c r="DE204" s="22">
        <v>1</v>
      </c>
      <c r="DF204" s="24">
        <v>1</v>
      </c>
      <c r="DG204" s="27">
        <v>2</v>
      </c>
      <c r="DH204" s="22">
        <v>1</v>
      </c>
      <c r="DI204" s="22">
        <v>1</v>
      </c>
      <c r="DJ204" s="28">
        <f>('3.Diagnóstico_Oportunidades'!$N225*CW204)</f>
        <v>0</v>
      </c>
      <c r="DK204" s="28">
        <f>('3.Diagnóstico_Oportunidades'!$N225*CX204)</f>
        <v>0</v>
      </c>
      <c r="DL204" s="28">
        <f>('3.Diagnóstico_Oportunidades'!$N225*CY204)</f>
        <v>0</v>
      </c>
      <c r="DM204" s="28">
        <f>('3.Diagnóstico_Oportunidades'!$N225*DA204)</f>
        <v>0</v>
      </c>
      <c r="DN204" s="28">
        <f>('3.Diagnóstico_Oportunidades'!$N225*DC204)</f>
        <v>0</v>
      </c>
      <c r="DO204" s="28">
        <f>('3.Diagnóstico_Oportunidades'!$N225*DE204)</f>
        <v>0</v>
      </c>
      <c r="DP204" s="28">
        <f>('3.Diagnóstico_Oportunidades'!$N225*DF204)</f>
        <v>0</v>
      </c>
      <c r="DQ204" s="28">
        <f>('3.Diagnóstico_Oportunidades'!$N225*DG204)</f>
        <v>0</v>
      </c>
      <c r="DR204" s="28">
        <f>('3.Diagnóstico_Oportunidades'!$N225*DI204)</f>
        <v>0</v>
      </c>
      <c r="DS204" s="28">
        <f>('3.Diagnóstico_Oportunidades'!$N225*1)</f>
        <v>0</v>
      </c>
      <c r="DT204" s="28">
        <f>('3.Diagnóstico_Oportunidades'!$N225*2)</f>
        <v>0</v>
      </c>
      <c r="DU204" s="28">
        <f>('3.Diagnóstico_Oportunidades'!$N225*3)</f>
        <v>0</v>
      </c>
      <c r="DV204" s="28">
        <f>('3.Diagnóstico_Oportunidades'!$N225*DW204)</f>
        <v>0</v>
      </c>
      <c r="DW204" s="28">
        <f>('3.Diagnóstico_Oportunidades'!$N225*DX204)</f>
        <v>0</v>
      </c>
      <c r="DX204" s="28">
        <f>('3.Diagnóstico_Oportunidades'!$N225*DZ204)</f>
        <v>0</v>
      </c>
      <c r="DY204" s="28">
        <f>('3.Diagnóstico_Oportunidades'!$N225*DB204)</f>
        <v>0</v>
      </c>
      <c r="DZ204" s="28">
        <f>('3.Diagnóstico_Oportunidades'!$N225*DD204)</f>
        <v>0</v>
      </c>
      <c r="EA204" s="28">
        <f>('3.Diagnóstico_Oportunidades'!$N225*DE204)</f>
        <v>0</v>
      </c>
      <c r="EB204" s="28">
        <f>('3.Diagnóstico_Oportunidades'!$N225*DF204)</f>
        <v>0</v>
      </c>
      <c r="EC204" s="28">
        <f>('3.Diagnóstico_Oportunidades'!$N225*DH204)</f>
        <v>0</v>
      </c>
      <c r="ED204" s="28">
        <f>('3.Diagnóstico_Oportunidades'!$N225*DI204)</f>
        <v>0</v>
      </c>
      <c r="EE204" s="28">
        <f>('3.Diagnóstico_Oportunidades'!$N225*1)</f>
        <v>0</v>
      </c>
      <c r="EF204" s="28">
        <f>('3.Diagnóstico_Oportunidades'!$N225*2)</f>
        <v>0</v>
      </c>
      <c r="EG204" s="28">
        <f>('3.Diagnóstico_Oportunidades'!$N225*3)</f>
        <v>0</v>
      </c>
    </row>
    <row r="205" spans="1:137">
      <c r="A205" s="8" t="s">
        <v>86</v>
      </c>
      <c r="B205" s="98">
        <v>2</v>
      </c>
      <c r="C205" s="99">
        <v>3</v>
      </c>
      <c r="D205" s="98">
        <v>2</v>
      </c>
      <c r="E205" s="98">
        <v>3</v>
      </c>
      <c r="F205" s="98">
        <v>2</v>
      </c>
      <c r="G205" s="8" t="s">
        <v>86</v>
      </c>
      <c r="H205" s="27">
        <v>1</v>
      </c>
      <c r="I205" s="27">
        <v>2</v>
      </c>
      <c r="J205" s="27">
        <v>2</v>
      </c>
      <c r="K205" s="27">
        <v>1</v>
      </c>
      <c r="L205">
        <v>1</v>
      </c>
      <c r="M205" s="8" t="s">
        <v>86</v>
      </c>
      <c r="N205" s="27">
        <f t="shared" si="43"/>
        <v>1</v>
      </c>
      <c r="O205" s="27" t="s">
        <v>1065</v>
      </c>
      <c r="P205" s="140">
        <v>1</v>
      </c>
      <c r="Q205" s="27" t="s">
        <v>1065</v>
      </c>
      <c r="R205" s="8" t="s">
        <v>86</v>
      </c>
      <c r="S205">
        <v>1</v>
      </c>
      <c r="T205">
        <v>1</v>
      </c>
      <c r="U205">
        <v>1</v>
      </c>
      <c r="V205">
        <v>1</v>
      </c>
      <c r="W205">
        <v>1</v>
      </c>
      <c r="X205">
        <v>1</v>
      </c>
      <c r="Y205">
        <v>1</v>
      </c>
      <c r="Z205">
        <v>1</v>
      </c>
      <c r="AA205">
        <v>1</v>
      </c>
      <c r="AB205">
        <v>1</v>
      </c>
      <c r="AC205">
        <v>1</v>
      </c>
      <c r="AD205">
        <v>1</v>
      </c>
      <c r="AE205" s="8" t="s">
        <v>86</v>
      </c>
      <c r="AF205">
        <v>1</v>
      </c>
      <c r="AG205" s="21">
        <v>2</v>
      </c>
      <c r="AH205">
        <v>3</v>
      </c>
      <c r="AI205">
        <v>2</v>
      </c>
      <c r="AJ205">
        <v>1</v>
      </c>
      <c r="AK205">
        <v>3</v>
      </c>
      <c r="AL205">
        <v>3</v>
      </c>
      <c r="AM205" s="27">
        <v>2</v>
      </c>
      <c r="AN205">
        <v>1</v>
      </c>
      <c r="AO205" s="27" t="s">
        <v>1065</v>
      </c>
      <c r="AP205">
        <v>3</v>
      </c>
      <c r="AQ205">
        <v>2</v>
      </c>
      <c r="AR205">
        <v>2</v>
      </c>
      <c r="AS205" s="8" t="s">
        <v>86</v>
      </c>
      <c r="AT205" s="27" t="s">
        <v>1065</v>
      </c>
      <c r="AU205" s="27" t="s">
        <v>1065</v>
      </c>
      <c r="AV205" s="27" t="s">
        <v>1065</v>
      </c>
      <c r="AW205" s="27" t="s">
        <v>1065</v>
      </c>
      <c r="AX205" s="27" t="s">
        <v>1065</v>
      </c>
      <c r="AY205" s="27" t="s">
        <v>1065</v>
      </c>
      <c r="AZ205" s="27" t="s">
        <v>1065</v>
      </c>
      <c r="BA205" s="27" t="s">
        <v>1065</v>
      </c>
      <c r="BB205" s="27" t="s">
        <v>1065</v>
      </c>
      <c r="BC205" s="8" t="s">
        <v>86</v>
      </c>
      <c r="BD205" s="14">
        <v>2658</v>
      </c>
      <c r="BE205" s="14">
        <f>((SUM('3.Diagnóstico_Oportunidades'!$M$9:$N$11))*10000)/BD205</f>
        <v>0</v>
      </c>
      <c r="BF205" s="14"/>
      <c r="BQ205" s="28">
        <v>1487325.86</v>
      </c>
      <c r="BR205" s="8">
        <f>(SUM('3.Diagnóstico_Oportunidades'!$M$21:$N$22)*10000)/BQ205</f>
        <v>0</v>
      </c>
      <c r="BS205" s="28">
        <f t="shared" si="44"/>
        <v>1</v>
      </c>
      <c r="BT205" s="27">
        <f t="shared" si="45"/>
        <v>0</v>
      </c>
      <c r="BU205" s="28">
        <f>IF('3.Diagnóstico_Oportunidades'!BR205=0, 0,SUM(BS205:BT205))</f>
        <v>0</v>
      </c>
      <c r="BW205" s="124" t="s">
        <v>1201</v>
      </c>
      <c r="BX205" s="28">
        <v>7</v>
      </c>
      <c r="BY205" s="28">
        <v>7</v>
      </c>
      <c r="BZ205" s="28">
        <v>7</v>
      </c>
      <c r="CA205" s="149">
        <f>'3.Diagnóstico_Oportunidades'!N226*Criterios!BX205</f>
        <v>0</v>
      </c>
      <c r="CB205" s="149">
        <f>'3.Diagnóstico_Oportunidades'!N226*Criterios!BY205</f>
        <v>0</v>
      </c>
      <c r="CC205" s="149">
        <f>'3.Diagnóstico_Oportunidades'!N226*Criterios!BZ205</f>
        <v>0</v>
      </c>
      <c r="CF205" s="8" t="s">
        <v>87</v>
      </c>
      <c r="CG205" s="120">
        <f>('3.Diagnóstico_Oportunidades'!$M$22)/(BD206/100)</f>
        <v>0</v>
      </c>
      <c r="CH205" s="28">
        <f t="shared" si="38"/>
        <v>1</v>
      </c>
      <c r="CI205" s="27">
        <f t="shared" si="39"/>
        <v>0</v>
      </c>
      <c r="CJ205" s="28">
        <f t="shared" si="40"/>
        <v>0</v>
      </c>
      <c r="CK205" s="28">
        <f>('3.Diagnóstico_Oportunidades'!$M$22*10000/BQ206)</f>
        <v>0</v>
      </c>
      <c r="CL205" s="28">
        <f t="shared" si="37"/>
        <v>1</v>
      </c>
      <c r="CM205" s="27">
        <f t="shared" si="41"/>
        <v>0</v>
      </c>
      <c r="CN205" s="28">
        <f t="shared" si="42"/>
        <v>0</v>
      </c>
      <c r="CO205" s="28">
        <v>13</v>
      </c>
      <c r="CP205" s="28">
        <v>13</v>
      </c>
      <c r="CQ205" s="28">
        <v>13</v>
      </c>
      <c r="CR205" s="27">
        <f>'3.Diagnóstico_Oportunidades'!N226*Criterios!CO205</f>
        <v>0</v>
      </c>
      <c r="CS205" s="27">
        <f>'3.Diagnóstico_Oportunidades'!N226*Criterios!CP205</f>
        <v>0</v>
      </c>
      <c r="CT205" s="27">
        <f>'3.Diagnóstico_Oportunidades'!N226*Criterios!CQ205</f>
        <v>0</v>
      </c>
      <c r="CW205" s="22">
        <v>1</v>
      </c>
      <c r="CX205" s="22">
        <v>2</v>
      </c>
      <c r="CY205" s="27">
        <v>1</v>
      </c>
      <c r="CZ205" s="22">
        <v>1</v>
      </c>
      <c r="DA205" s="27">
        <v>1</v>
      </c>
      <c r="DB205" s="22">
        <v>1</v>
      </c>
      <c r="DC205" s="27">
        <v>1</v>
      </c>
      <c r="DD205" s="22">
        <v>1</v>
      </c>
      <c r="DE205" s="22">
        <v>1</v>
      </c>
      <c r="DF205" s="24">
        <v>1</v>
      </c>
      <c r="DG205" s="27">
        <v>2</v>
      </c>
      <c r="DH205" s="22">
        <v>2</v>
      </c>
      <c r="DI205" s="22">
        <v>3</v>
      </c>
      <c r="DJ205" s="28">
        <f>('3.Diagnóstico_Oportunidades'!$N226*CW205)</f>
        <v>0</v>
      </c>
      <c r="DK205" s="28">
        <f>('3.Diagnóstico_Oportunidades'!$N226*CX205)</f>
        <v>0</v>
      </c>
      <c r="DL205" s="28">
        <f>('3.Diagnóstico_Oportunidades'!$N226*CY205)</f>
        <v>0</v>
      </c>
      <c r="DM205" s="28">
        <f>('3.Diagnóstico_Oportunidades'!$N226*DA205)</f>
        <v>0</v>
      </c>
      <c r="DN205" s="28">
        <f>('3.Diagnóstico_Oportunidades'!$N226*DC205)</f>
        <v>0</v>
      </c>
      <c r="DO205" s="28">
        <f>('3.Diagnóstico_Oportunidades'!$N226*DE205)</f>
        <v>0</v>
      </c>
      <c r="DP205" s="28">
        <f>('3.Diagnóstico_Oportunidades'!$N226*DF205)</f>
        <v>0</v>
      </c>
      <c r="DQ205" s="28">
        <f>('3.Diagnóstico_Oportunidades'!$N226*DG205)</f>
        <v>0</v>
      </c>
      <c r="DR205" s="28">
        <f>('3.Diagnóstico_Oportunidades'!$N226*DI205)</f>
        <v>0</v>
      </c>
      <c r="DS205" s="28">
        <f>('3.Diagnóstico_Oportunidades'!$N226*1)</f>
        <v>0</v>
      </c>
      <c r="DT205" s="28">
        <f>('3.Diagnóstico_Oportunidades'!$N226*2)</f>
        <v>0</v>
      </c>
      <c r="DU205" s="28">
        <f>('3.Diagnóstico_Oportunidades'!$N226*3)</f>
        <v>0</v>
      </c>
      <c r="DV205" s="28">
        <f>('3.Diagnóstico_Oportunidades'!$N226*DW205)</f>
        <v>0</v>
      </c>
      <c r="DW205" s="28">
        <f>('3.Diagnóstico_Oportunidades'!$N226*DX205)</f>
        <v>0</v>
      </c>
      <c r="DX205" s="28">
        <f>('3.Diagnóstico_Oportunidades'!$N226*DZ205)</f>
        <v>0</v>
      </c>
      <c r="DY205" s="28">
        <f>('3.Diagnóstico_Oportunidades'!$N226*DB205)</f>
        <v>0</v>
      </c>
      <c r="DZ205" s="28">
        <f>('3.Diagnóstico_Oportunidades'!$N226*DD205)</f>
        <v>0</v>
      </c>
      <c r="EA205" s="28">
        <f>('3.Diagnóstico_Oportunidades'!$N226*DE205)</f>
        <v>0</v>
      </c>
      <c r="EB205" s="28">
        <f>('3.Diagnóstico_Oportunidades'!$N226*DF205)</f>
        <v>0</v>
      </c>
      <c r="EC205" s="28">
        <f>('3.Diagnóstico_Oportunidades'!$N226*DH205)</f>
        <v>0</v>
      </c>
      <c r="ED205" s="28">
        <f>('3.Diagnóstico_Oportunidades'!$N226*DI205)</f>
        <v>0</v>
      </c>
      <c r="EE205" s="28">
        <f>('3.Diagnóstico_Oportunidades'!$N226*1)</f>
        <v>0</v>
      </c>
      <c r="EF205" s="28">
        <f>('3.Diagnóstico_Oportunidades'!$N226*2)</f>
        <v>0</v>
      </c>
      <c r="EG205" s="28">
        <f>('3.Diagnóstico_Oportunidades'!$N226*3)</f>
        <v>0</v>
      </c>
    </row>
    <row r="206" spans="1:137">
      <c r="A206" s="8" t="s">
        <v>87</v>
      </c>
      <c r="B206" s="98">
        <v>2</v>
      </c>
      <c r="C206" s="99">
        <v>3</v>
      </c>
      <c r="D206" s="98">
        <v>1</v>
      </c>
      <c r="E206" s="98">
        <v>1</v>
      </c>
      <c r="F206" s="98">
        <v>1</v>
      </c>
      <c r="G206" s="8" t="s">
        <v>87</v>
      </c>
      <c r="H206" s="27">
        <v>2</v>
      </c>
      <c r="I206" s="27">
        <v>3</v>
      </c>
      <c r="J206" s="27">
        <v>3</v>
      </c>
      <c r="K206" s="27">
        <v>1</v>
      </c>
      <c r="L206">
        <v>3</v>
      </c>
      <c r="M206" s="8" t="s">
        <v>87</v>
      </c>
      <c r="N206" s="27">
        <f t="shared" si="43"/>
        <v>3</v>
      </c>
      <c r="O206" s="27" t="s">
        <v>1065</v>
      </c>
      <c r="P206" s="140">
        <v>1</v>
      </c>
      <c r="Q206" s="27" t="s">
        <v>1065</v>
      </c>
      <c r="R206" s="8" t="s">
        <v>87</v>
      </c>
      <c r="S206">
        <v>2</v>
      </c>
      <c r="T206">
        <v>2</v>
      </c>
      <c r="U206">
        <v>3</v>
      </c>
      <c r="V206">
        <v>2</v>
      </c>
      <c r="W206">
        <v>3</v>
      </c>
      <c r="X206">
        <v>3</v>
      </c>
      <c r="Y206">
        <v>3</v>
      </c>
      <c r="Z206">
        <v>3</v>
      </c>
      <c r="AA206">
        <v>3</v>
      </c>
      <c r="AB206">
        <v>3</v>
      </c>
      <c r="AC206">
        <v>2</v>
      </c>
      <c r="AD206">
        <v>3</v>
      </c>
      <c r="AE206" s="8" t="s">
        <v>87</v>
      </c>
      <c r="AF206">
        <v>1</v>
      </c>
      <c r="AG206" s="21">
        <v>1</v>
      </c>
      <c r="AH206">
        <v>1</v>
      </c>
      <c r="AI206">
        <v>1</v>
      </c>
      <c r="AJ206">
        <v>2</v>
      </c>
      <c r="AK206">
        <v>1</v>
      </c>
      <c r="AL206">
        <v>2</v>
      </c>
      <c r="AM206" s="27">
        <v>1</v>
      </c>
      <c r="AN206">
        <v>1</v>
      </c>
      <c r="AO206" s="27" t="s">
        <v>1065</v>
      </c>
      <c r="AP206">
        <v>3</v>
      </c>
      <c r="AQ206">
        <v>1</v>
      </c>
      <c r="AR206">
        <v>1</v>
      </c>
      <c r="AS206" s="8" t="s">
        <v>87</v>
      </c>
      <c r="AT206" s="27" t="s">
        <v>1065</v>
      </c>
      <c r="AU206" s="27" t="s">
        <v>1065</v>
      </c>
      <c r="AV206" s="27" t="s">
        <v>1065</v>
      </c>
      <c r="AW206" s="27" t="s">
        <v>1065</v>
      </c>
      <c r="AX206" s="27" t="s">
        <v>1065</v>
      </c>
      <c r="AY206" s="27" t="s">
        <v>1065</v>
      </c>
      <c r="AZ206" s="27" t="s">
        <v>1065</v>
      </c>
      <c r="BA206" s="27" t="s">
        <v>1065</v>
      </c>
      <c r="BB206" s="27" t="s">
        <v>1065</v>
      </c>
      <c r="BC206" s="8" t="s">
        <v>87</v>
      </c>
      <c r="BD206" s="14">
        <v>8379</v>
      </c>
      <c r="BE206" s="14">
        <f>((SUM('3.Diagnóstico_Oportunidades'!$M$9:$N$11))*10000)/BD206</f>
        <v>0</v>
      </c>
      <c r="BF206" s="14"/>
      <c r="BQ206" s="28">
        <v>2667418.13</v>
      </c>
      <c r="BR206" s="8">
        <f>(SUM('3.Diagnóstico_Oportunidades'!$M$21:$N$22)*10000)/BQ206</f>
        <v>0</v>
      </c>
      <c r="BS206" s="28">
        <f t="shared" si="44"/>
        <v>1</v>
      </c>
      <c r="BT206" s="27">
        <f t="shared" si="45"/>
        <v>0</v>
      </c>
      <c r="BU206" s="28">
        <f>IF('3.Diagnóstico_Oportunidades'!BR206=0, 0,SUM(BS206:BT206))</f>
        <v>0</v>
      </c>
      <c r="BW206" s="124" t="s">
        <v>1155</v>
      </c>
      <c r="BX206" s="28">
        <v>7</v>
      </c>
      <c r="BY206" s="28">
        <v>7</v>
      </c>
      <c r="BZ206" s="28">
        <v>7</v>
      </c>
      <c r="CA206" s="149">
        <f>'3.Diagnóstico_Oportunidades'!N227*Criterios!BX206</f>
        <v>0</v>
      </c>
      <c r="CB206" s="149">
        <f>'3.Diagnóstico_Oportunidades'!N227*Criterios!BY206</f>
        <v>0</v>
      </c>
      <c r="CC206" s="149">
        <f>'3.Diagnóstico_Oportunidades'!N227*Criterios!BZ206</f>
        <v>0</v>
      </c>
      <c r="CF206" s="8" t="s">
        <v>88</v>
      </c>
      <c r="CG206" s="120">
        <f>('3.Diagnóstico_Oportunidades'!$M$22)/(BD207/100)</f>
        <v>0</v>
      </c>
      <c r="CH206" s="28">
        <f t="shared" si="38"/>
        <v>1</v>
      </c>
      <c r="CI206" s="27">
        <f t="shared" si="39"/>
        <v>0</v>
      </c>
      <c r="CJ206" s="28">
        <f t="shared" si="40"/>
        <v>0</v>
      </c>
      <c r="CK206" s="28">
        <f>('3.Diagnóstico_Oportunidades'!$M$22*10000/BQ207)</f>
        <v>0</v>
      </c>
      <c r="CL206" s="28">
        <f t="shared" si="37"/>
        <v>1</v>
      </c>
      <c r="CM206" s="27">
        <f t="shared" si="41"/>
        <v>0</v>
      </c>
      <c r="CN206" s="28">
        <f t="shared" si="42"/>
        <v>0</v>
      </c>
      <c r="CO206" s="28">
        <v>13</v>
      </c>
      <c r="CP206" s="28">
        <v>13</v>
      </c>
      <c r="CQ206" s="28">
        <v>13</v>
      </c>
      <c r="CR206" s="27">
        <f>'3.Diagnóstico_Oportunidades'!N227*Criterios!CO206</f>
        <v>0</v>
      </c>
      <c r="CS206" s="27">
        <f>'3.Diagnóstico_Oportunidades'!N227*Criterios!CP206</f>
        <v>0</v>
      </c>
      <c r="CT206" s="27">
        <f>'3.Diagnóstico_Oportunidades'!N227*Criterios!CQ206</f>
        <v>0</v>
      </c>
      <c r="CW206" s="22">
        <v>1</v>
      </c>
      <c r="CX206" s="22">
        <v>2</v>
      </c>
      <c r="CY206" s="27">
        <v>1</v>
      </c>
      <c r="CZ206" s="22">
        <v>1</v>
      </c>
      <c r="DA206" s="27">
        <v>1</v>
      </c>
      <c r="DB206" s="22">
        <v>1</v>
      </c>
      <c r="DC206" s="27">
        <v>1</v>
      </c>
      <c r="DD206" s="22">
        <v>1</v>
      </c>
      <c r="DE206" s="22">
        <v>1</v>
      </c>
      <c r="DF206" s="24">
        <v>1</v>
      </c>
      <c r="DG206" s="27">
        <v>2</v>
      </c>
      <c r="DH206" s="22">
        <v>2</v>
      </c>
      <c r="DI206" s="22">
        <v>3</v>
      </c>
      <c r="DJ206" s="28">
        <f>('3.Diagnóstico_Oportunidades'!$N227*CW206)</f>
        <v>0</v>
      </c>
      <c r="DK206" s="28">
        <f>('3.Diagnóstico_Oportunidades'!$N227*CX206)</f>
        <v>0</v>
      </c>
      <c r="DL206" s="28">
        <f>('3.Diagnóstico_Oportunidades'!$N227*CY206)</f>
        <v>0</v>
      </c>
      <c r="DM206" s="28">
        <f>('3.Diagnóstico_Oportunidades'!$N227*DA206)</f>
        <v>0</v>
      </c>
      <c r="DN206" s="28">
        <f>('3.Diagnóstico_Oportunidades'!$N227*DC206)</f>
        <v>0</v>
      </c>
      <c r="DO206" s="28">
        <f>('3.Diagnóstico_Oportunidades'!$N227*DE206)</f>
        <v>0</v>
      </c>
      <c r="DP206" s="28">
        <f>('3.Diagnóstico_Oportunidades'!$N227*DF206)</f>
        <v>0</v>
      </c>
      <c r="DQ206" s="28">
        <f>('3.Diagnóstico_Oportunidades'!$N227*DG206)</f>
        <v>0</v>
      </c>
      <c r="DR206" s="28">
        <f>('3.Diagnóstico_Oportunidades'!$N227*DI206)</f>
        <v>0</v>
      </c>
      <c r="DS206" s="28">
        <f>('3.Diagnóstico_Oportunidades'!$N227*1)</f>
        <v>0</v>
      </c>
      <c r="DT206" s="28">
        <f>('3.Diagnóstico_Oportunidades'!$N227*2)</f>
        <v>0</v>
      </c>
      <c r="DU206" s="28">
        <f>('3.Diagnóstico_Oportunidades'!$N227*3)</f>
        <v>0</v>
      </c>
      <c r="DV206" s="28">
        <f>('3.Diagnóstico_Oportunidades'!$N227*DW206)</f>
        <v>0</v>
      </c>
      <c r="DW206" s="28">
        <f>('3.Diagnóstico_Oportunidades'!$N227*DX206)</f>
        <v>0</v>
      </c>
      <c r="DX206" s="28">
        <f>('3.Diagnóstico_Oportunidades'!$N227*DZ206)</f>
        <v>0</v>
      </c>
      <c r="DY206" s="28">
        <f>('3.Diagnóstico_Oportunidades'!$N227*DB206)</f>
        <v>0</v>
      </c>
      <c r="DZ206" s="28">
        <f>('3.Diagnóstico_Oportunidades'!$N227*DD206)</f>
        <v>0</v>
      </c>
      <c r="EA206" s="28">
        <f>('3.Diagnóstico_Oportunidades'!$N227*DE206)</f>
        <v>0</v>
      </c>
      <c r="EB206" s="28">
        <f>('3.Diagnóstico_Oportunidades'!$N227*DF206)</f>
        <v>0</v>
      </c>
      <c r="EC206" s="28">
        <f>('3.Diagnóstico_Oportunidades'!$N227*DH206)</f>
        <v>0</v>
      </c>
      <c r="ED206" s="28">
        <f>('3.Diagnóstico_Oportunidades'!$N227*DI206)</f>
        <v>0</v>
      </c>
      <c r="EE206" s="28">
        <f>('3.Diagnóstico_Oportunidades'!$N227*1)</f>
        <v>0</v>
      </c>
      <c r="EF206" s="28">
        <f>('3.Diagnóstico_Oportunidades'!$N227*2)</f>
        <v>0</v>
      </c>
      <c r="EG206" s="28">
        <f>('3.Diagnóstico_Oportunidades'!$N227*3)</f>
        <v>0</v>
      </c>
    </row>
    <row r="207" spans="1:137">
      <c r="A207" s="8" t="s">
        <v>88</v>
      </c>
      <c r="B207" s="98">
        <v>2</v>
      </c>
      <c r="C207" s="99">
        <v>3</v>
      </c>
      <c r="D207" s="98">
        <v>2</v>
      </c>
      <c r="E207" s="98">
        <v>3</v>
      </c>
      <c r="F207" s="98">
        <v>2</v>
      </c>
      <c r="G207" s="8" t="s">
        <v>88</v>
      </c>
      <c r="H207" s="27">
        <v>1</v>
      </c>
      <c r="I207" s="27">
        <v>2</v>
      </c>
      <c r="J207" s="27">
        <v>2</v>
      </c>
      <c r="K207" s="27">
        <v>1</v>
      </c>
      <c r="L207">
        <v>1</v>
      </c>
      <c r="M207" s="8" t="s">
        <v>88</v>
      </c>
      <c r="N207" s="27">
        <f t="shared" si="43"/>
        <v>1</v>
      </c>
      <c r="O207" s="27" t="s">
        <v>1065</v>
      </c>
      <c r="P207" s="140">
        <v>1</v>
      </c>
      <c r="Q207" s="27" t="s">
        <v>1065</v>
      </c>
      <c r="R207" s="8" t="s">
        <v>88</v>
      </c>
      <c r="S207">
        <v>1</v>
      </c>
      <c r="T207">
        <v>1</v>
      </c>
      <c r="U207">
        <v>1</v>
      </c>
      <c r="V207">
        <v>1</v>
      </c>
      <c r="W207">
        <v>1</v>
      </c>
      <c r="X207">
        <v>1</v>
      </c>
      <c r="Y207">
        <v>1</v>
      </c>
      <c r="Z207">
        <v>1</v>
      </c>
      <c r="AA207">
        <v>1</v>
      </c>
      <c r="AB207">
        <v>1</v>
      </c>
      <c r="AC207">
        <v>1</v>
      </c>
      <c r="AD207">
        <v>1</v>
      </c>
      <c r="AE207" s="8" t="s">
        <v>88</v>
      </c>
      <c r="AF207">
        <v>1</v>
      </c>
      <c r="AG207" s="21">
        <v>2</v>
      </c>
      <c r="AH207">
        <v>2</v>
      </c>
      <c r="AI207">
        <v>2</v>
      </c>
      <c r="AJ207">
        <v>2</v>
      </c>
      <c r="AK207">
        <v>3</v>
      </c>
      <c r="AL207">
        <v>2</v>
      </c>
      <c r="AM207" s="27">
        <v>2</v>
      </c>
      <c r="AN207">
        <v>1</v>
      </c>
      <c r="AO207" s="27" t="s">
        <v>1065</v>
      </c>
      <c r="AP207">
        <v>3</v>
      </c>
      <c r="AQ207">
        <v>2</v>
      </c>
      <c r="AR207">
        <v>3</v>
      </c>
      <c r="AS207" s="8" t="s">
        <v>88</v>
      </c>
      <c r="AT207" s="27" t="s">
        <v>1065</v>
      </c>
      <c r="AU207" s="27" t="s">
        <v>1065</v>
      </c>
      <c r="AV207" s="27" t="s">
        <v>1065</v>
      </c>
      <c r="AW207" s="27" t="s">
        <v>1065</v>
      </c>
      <c r="AX207" s="27" t="s">
        <v>1065</v>
      </c>
      <c r="AY207" s="27" t="s">
        <v>1065</v>
      </c>
      <c r="AZ207" s="27" t="s">
        <v>1065</v>
      </c>
      <c r="BA207" s="27" t="s">
        <v>1065</v>
      </c>
      <c r="BB207" s="27" t="s">
        <v>1065</v>
      </c>
      <c r="BC207" s="8" t="s">
        <v>88</v>
      </c>
      <c r="BD207" s="14">
        <v>1359</v>
      </c>
      <c r="BE207" s="14">
        <f>((SUM('3.Diagnóstico_Oportunidades'!$M$9:$N$11))*10000)/BD207</f>
        <v>0</v>
      </c>
      <c r="BF207" s="14"/>
      <c r="BQ207" s="28">
        <v>551141.78</v>
      </c>
      <c r="BR207" s="8">
        <f>(SUM('3.Diagnóstico_Oportunidades'!$M$21:$N$22)*10000)/BQ207</f>
        <v>0</v>
      </c>
      <c r="BS207" s="28">
        <f t="shared" si="44"/>
        <v>1</v>
      </c>
      <c r="BT207" s="27">
        <f t="shared" si="45"/>
        <v>0</v>
      </c>
      <c r="BU207" s="28">
        <f>IF('3.Diagnóstico_Oportunidades'!BR207=0, 0,SUM(BS207:BT207))</f>
        <v>0</v>
      </c>
      <c r="BW207" s="125" t="s">
        <v>1156</v>
      </c>
      <c r="BX207" s="28">
        <v>8</v>
      </c>
      <c r="BY207" s="28">
        <v>8</v>
      </c>
      <c r="BZ207" s="28">
        <v>8</v>
      </c>
      <c r="CA207" s="149">
        <f>'3.Diagnóstico_Oportunidades'!N228*Criterios!BX207</f>
        <v>0</v>
      </c>
      <c r="CB207" s="149">
        <f>'3.Diagnóstico_Oportunidades'!N228*Criterios!BY207</f>
        <v>0</v>
      </c>
      <c r="CC207" s="149">
        <f>'3.Diagnóstico_Oportunidades'!N228*Criterios!BZ207</f>
        <v>0</v>
      </c>
      <c r="CF207" s="8" t="s">
        <v>994</v>
      </c>
      <c r="CG207" s="120">
        <f>('3.Diagnóstico_Oportunidades'!$M$22)/(BD208/100)</f>
        <v>0</v>
      </c>
      <c r="CH207" s="28">
        <f t="shared" si="38"/>
        <v>1</v>
      </c>
      <c r="CI207" s="27">
        <f t="shared" si="39"/>
        <v>0</v>
      </c>
      <c r="CJ207" s="28">
        <f t="shared" si="40"/>
        <v>0</v>
      </c>
      <c r="CK207" s="28">
        <f>('3.Diagnóstico_Oportunidades'!$M$22*10000/BQ208)</f>
        <v>0</v>
      </c>
      <c r="CL207" s="28">
        <f t="shared" si="37"/>
        <v>1</v>
      </c>
      <c r="CM207" s="27">
        <f t="shared" si="41"/>
        <v>0</v>
      </c>
      <c r="CN207" s="28">
        <f t="shared" si="42"/>
        <v>0</v>
      </c>
      <c r="CO207" s="28">
        <v>15</v>
      </c>
      <c r="CP207" s="28">
        <v>14</v>
      </c>
      <c r="CQ207" s="28">
        <v>15</v>
      </c>
      <c r="CR207" s="27">
        <f>'3.Diagnóstico_Oportunidades'!N228*Criterios!CO207</f>
        <v>0</v>
      </c>
      <c r="CS207" s="27">
        <f>'3.Diagnóstico_Oportunidades'!N228*Criterios!CP207</f>
        <v>0</v>
      </c>
      <c r="CT207" s="27">
        <f>'3.Diagnóstico_Oportunidades'!N228*Criterios!CQ207</f>
        <v>0</v>
      </c>
      <c r="CW207" s="22">
        <v>1</v>
      </c>
      <c r="CX207" s="22">
        <v>2</v>
      </c>
      <c r="CY207" s="27">
        <v>2</v>
      </c>
      <c r="CZ207" s="22">
        <v>1</v>
      </c>
      <c r="DA207" s="27">
        <v>1</v>
      </c>
      <c r="DB207" s="22">
        <v>1</v>
      </c>
      <c r="DC207" s="27">
        <v>1</v>
      </c>
      <c r="DD207" s="22">
        <v>1</v>
      </c>
      <c r="DE207" s="22">
        <v>1</v>
      </c>
      <c r="DF207" s="24">
        <v>1</v>
      </c>
      <c r="DG207" s="27">
        <v>3</v>
      </c>
      <c r="DH207" s="22">
        <v>3</v>
      </c>
      <c r="DI207" s="22">
        <v>3</v>
      </c>
      <c r="DJ207" s="28">
        <f>('3.Diagnóstico_Oportunidades'!$N228*CW207)</f>
        <v>0</v>
      </c>
      <c r="DK207" s="28">
        <f>('3.Diagnóstico_Oportunidades'!$N228*CX207)</f>
        <v>0</v>
      </c>
      <c r="DL207" s="28">
        <f>('3.Diagnóstico_Oportunidades'!$N228*CY207)</f>
        <v>0</v>
      </c>
      <c r="DM207" s="28">
        <f>('3.Diagnóstico_Oportunidades'!$N228*DA207)</f>
        <v>0</v>
      </c>
      <c r="DN207" s="28">
        <f>('3.Diagnóstico_Oportunidades'!$N228*DC207)</f>
        <v>0</v>
      </c>
      <c r="DO207" s="28">
        <f>('3.Diagnóstico_Oportunidades'!$N228*DE207)</f>
        <v>0</v>
      </c>
      <c r="DP207" s="28">
        <f>('3.Diagnóstico_Oportunidades'!$N228*DF207)</f>
        <v>0</v>
      </c>
      <c r="DQ207" s="28">
        <f>('3.Diagnóstico_Oportunidades'!$N228*DG207)</f>
        <v>0</v>
      </c>
      <c r="DR207" s="28">
        <f>('3.Diagnóstico_Oportunidades'!$N228*DI207)</f>
        <v>0</v>
      </c>
      <c r="DS207" s="28">
        <f>('3.Diagnóstico_Oportunidades'!$N228*1)</f>
        <v>0</v>
      </c>
      <c r="DT207" s="28">
        <f>('3.Diagnóstico_Oportunidades'!$N228*2)</f>
        <v>0</v>
      </c>
      <c r="DU207" s="28">
        <f>('3.Diagnóstico_Oportunidades'!$N228*3)</f>
        <v>0</v>
      </c>
      <c r="DV207" s="28">
        <f>('3.Diagnóstico_Oportunidades'!$N228*DW207)</f>
        <v>0</v>
      </c>
      <c r="DW207" s="28">
        <f>('3.Diagnóstico_Oportunidades'!$N228*DX207)</f>
        <v>0</v>
      </c>
      <c r="DX207" s="28">
        <f>('3.Diagnóstico_Oportunidades'!$N228*DZ207)</f>
        <v>0</v>
      </c>
      <c r="DY207" s="28">
        <f>('3.Diagnóstico_Oportunidades'!$N228*DB207)</f>
        <v>0</v>
      </c>
      <c r="DZ207" s="28">
        <f>('3.Diagnóstico_Oportunidades'!$N228*DD207)</f>
        <v>0</v>
      </c>
      <c r="EA207" s="28">
        <f>('3.Diagnóstico_Oportunidades'!$N228*DE207)</f>
        <v>0</v>
      </c>
      <c r="EB207" s="28">
        <f>('3.Diagnóstico_Oportunidades'!$N228*DF207)</f>
        <v>0</v>
      </c>
      <c r="EC207" s="28">
        <f>('3.Diagnóstico_Oportunidades'!$N228*DH207)</f>
        <v>0</v>
      </c>
      <c r="ED207" s="28">
        <f>('3.Diagnóstico_Oportunidades'!$N228*DI207)</f>
        <v>0</v>
      </c>
      <c r="EE207" s="28">
        <f>('3.Diagnóstico_Oportunidades'!$N228*1)</f>
        <v>0</v>
      </c>
      <c r="EF207" s="28">
        <f>('3.Diagnóstico_Oportunidades'!$N228*2)</f>
        <v>0</v>
      </c>
      <c r="EG207" s="28">
        <f>('3.Diagnóstico_Oportunidades'!$N228*3)</f>
        <v>0</v>
      </c>
    </row>
    <row r="208" spans="1:137">
      <c r="A208" s="8" t="s">
        <v>994</v>
      </c>
      <c r="B208" s="98">
        <v>1</v>
      </c>
      <c r="C208" s="99">
        <v>3</v>
      </c>
      <c r="D208" s="98">
        <v>1</v>
      </c>
      <c r="E208" s="98">
        <v>1</v>
      </c>
      <c r="F208" s="98">
        <v>1</v>
      </c>
      <c r="G208" s="8" t="s">
        <v>994</v>
      </c>
      <c r="H208" s="27">
        <v>2</v>
      </c>
      <c r="I208" s="27">
        <v>2</v>
      </c>
      <c r="J208" s="27">
        <v>3</v>
      </c>
      <c r="K208" s="27">
        <v>2</v>
      </c>
      <c r="L208">
        <v>2</v>
      </c>
      <c r="M208" s="8" t="s">
        <v>994</v>
      </c>
      <c r="N208" s="27">
        <f t="shared" si="43"/>
        <v>2</v>
      </c>
      <c r="O208" s="27" t="s">
        <v>1065</v>
      </c>
      <c r="P208" s="140">
        <v>2</v>
      </c>
      <c r="Q208" s="27" t="s">
        <v>1065</v>
      </c>
      <c r="R208" s="8" t="s">
        <v>994</v>
      </c>
      <c r="S208">
        <v>2</v>
      </c>
      <c r="T208">
        <v>2</v>
      </c>
      <c r="U208">
        <v>2</v>
      </c>
      <c r="V208">
        <v>2</v>
      </c>
      <c r="W208">
        <v>2</v>
      </c>
      <c r="X208">
        <v>2</v>
      </c>
      <c r="Y208">
        <v>2</v>
      </c>
      <c r="Z208">
        <v>2</v>
      </c>
      <c r="AA208">
        <v>2</v>
      </c>
      <c r="AB208">
        <v>2</v>
      </c>
      <c r="AC208">
        <v>2</v>
      </c>
      <c r="AD208">
        <v>2</v>
      </c>
      <c r="AE208" s="8" t="s">
        <v>994</v>
      </c>
      <c r="AF208">
        <v>2</v>
      </c>
      <c r="AG208" s="21">
        <v>1</v>
      </c>
      <c r="AH208">
        <v>1</v>
      </c>
      <c r="AI208">
        <v>1</v>
      </c>
      <c r="AJ208">
        <v>1</v>
      </c>
      <c r="AK208">
        <v>1</v>
      </c>
      <c r="AL208">
        <v>1</v>
      </c>
      <c r="AM208" s="27">
        <v>1</v>
      </c>
      <c r="AN208">
        <v>1</v>
      </c>
      <c r="AO208" s="27" t="s">
        <v>1065</v>
      </c>
      <c r="AP208">
        <v>1</v>
      </c>
      <c r="AQ208">
        <v>1</v>
      </c>
      <c r="AR208">
        <v>1</v>
      </c>
      <c r="AS208" s="8" t="s">
        <v>994</v>
      </c>
      <c r="AT208" s="27" t="s">
        <v>1065</v>
      </c>
      <c r="AU208" s="27" t="s">
        <v>1065</v>
      </c>
      <c r="AV208" s="27" t="s">
        <v>1065</v>
      </c>
      <c r="AW208" s="27" t="s">
        <v>1065</v>
      </c>
      <c r="AX208" s="27" t="s">
        <v>1065</v>
      </c>
      <c r="AY208" s="27" t="s">
        <v>1065</v>
      </c>
      <c r="AZ208" s="27" t="s">
        <v>1065</v>
      </c>
      <c r="BA208" s="27" t="s">
        <v>1065</v>
      </c>
      <c r="BB208" s="27" t="s">
        <v>1065</v>
      </c>
      <c r="BC208" s="8" t="s">
        <v>994</v>
      </c>
      <c r="BD208" s="14">
        <v>3418</v>
      </c>
      <c r="BE208" s="14">
        <f>((SUM('3.Diagnóstico_Oportunidades'!$M$9:$N$11))*10000)/BD208</f>
        <v>0</v>
      </c>
      <c r="BF208" s="14"/>
      <c r="BQ208" s="28">
        <v>2070745.97</v>
      </c>
      <c r="BR208" s="8">
        <f>(SUM('3.Diagnóstico_Oportunidades'!$M$21:$N$22)*10000)/BQ208</f>
        <v>0</v>
      </c>
      <c r="BS208" s="28">
        <f t="shared" si="44"/>
        <v>1</v>
      </c>
      <c r="BT208" s="27">
        <f t="shared" si="45"/>
        <v>0</v>
      </c>
      <c r="BU208" s="28">
        <f>IF('3.Diagnóstico_Oportunidades'!BR208=0, 0,SUM(BS208:BT208))</f>
        <v>0</v>
      </c>
      <c r="BW208" s="124" t="s">
        <v>697</v>
      </c>
      <c r="BX208" s="28">
        <v>8</v>
      </c>
      <c r="BY208" s="28">
        <v>8</v>
      </c>
      <c r="BZ208" s="28">
        <v>8</v>
      </c>
      <c r="CA208" s="149">
        <f>'3.Diagnóstico_Oportunidades'!N229*Criterios!BX208</f>
        <v>0</v>
      </c>
      <c r="CB208" s="149">
        <f>'3.Diagnóstico_Oportunidades'!N229*Criterios!BY208</f>
        <v>0</v>
      </c>
      <c r="CC208" s="149">
        <f>'3.Diagnóstico_Oportunidades'!N229*Criterios!BZ208</f>
        <v>0</v>
      </c>
      <c r="CF208" s="8" t="s">
        <v>178</v>
      </c>
      <c r="CG208" s="120">
        <f>('3.Diagnóstico_Oportunidades'!$M$22)/(BD209/100)</f>
        <v>0</v>
      </c>
      <c r="CH208" s="28">
        <f t="shared" si="38"/>
        <v>1</v>
      </c>
      <c r="CI208" s="27">
        <f t="shared" si="39"/>
        <v>0</v>
      </c>
      <c r="CJ208" s="28">
        <f t="shared" si="40"/>
        <v>0</v>
      </c>
      <c r="CK208" s="28">
        <f>('3.Diagnóstico_Oportunidades'!$M$22*10000/BQ209)</f>
        <v>0</v>
      </c>
      <c r="CL208" s="28">
        <f t="shared" si="37"/>
        <v>1</v>
      </c>
      <c r="CM208" s="27">
        <f t="shared" si="41"/>
        <v>0</v>
      </c>
      <c r="CN208" s="28">
        <f t="shared" si="42"/>
        <v>0</v>
      </c>
      <c r="CO208" s="28">
        <v>15</v>
      </c>
      <c r="CP208" s="28">
        <v>14</v>
      </c>
      <c r="CQ208" s="28">
        <v>15</v>
      </c>
      <c r="CR208" s="27">
        <f>'3.Diagnóstico_Oportunidades'!N229*Criterios!CO208</f>
        <v>0</v>
      </c>
      <c r="CS208" s="27">
        <f>'3.Diagnóstico_Oportunidades'!N229*Criterios!CP208</f>
        <v>0</v>
      </c>
      <c r="CT208" s="27">
        <f>'3.Diagnóstico_Oportunidades'!N229*Criterios!CQ208</f>
        <v>0</v>
      </c>
      <c r="CW208" s="22">
        <v>1</v>
      </c>
      <c r="CX208" s="22">
        <v>2</v>
      </c>
      <c r="CY208" s="27">
        <v>2</v>
      </c>
      <c r="CZ208" s="22">
        <v>1</v>
      </c>
      <c r="DA208" s="27">
        <v>1</v>
      </c>
      <c r="DB208" s="22">
        <v>1</v>
      </c>
      <c r="DC208" s="27">
        <v>1</v>
      </c>
      <c r="DD208" s="22">
        <v>1</v>
      </c>
      <c r="DE208" s="22">
        <v>1</v>
      </c>
      <c r="DF208" s="24">
        <v>1</v>
      </c>
      <c r="DG208" s="27">
        <v>3</v>
      </c>
      <c r="DH208" s="22">
        <v>3</v>
      </c>
      <c r="DI208" s="22">
        <v>3</v>
      </c>
      <c r="DJ208" s="28">
        <f>('3.Diagnóstico_Oportunidades'!$N229*CW208)</f>
        <v>0</v>
      </c>
      <c r="DK208" s="28">
        <f>('3.Diagnóstico_Oportunidades'!$N229*CX208)</f>
        <v>0</v>
      </c>
      <c r="DL208" s="28">
        <f>('3.Diagnóstico_Oportunidades'!$N229*CY208)</f>
        <v>0</v>
      </c>
      <c r="DM208" s="28">
        <f>('3.Diagnóstico_Oportunidades'!$N229*DA208)</f>
        <v>0</v>
      </c>
      <c r="DN208" s="28">
        <f>('3.Diagnóstico_Oportunidades'!$N229*DC208)</f>
        <v>0</v>
      </c>
      <c r="DO208" s="28">
        <f>('3.Diagnóstico_Oportunidades'!$N229*DE208)</f>
        <v>0</v>
      </c>
      <c r="DP208" s="28">
        <f>('3.Diagnóstico_Oportunidades'!$N229*DF208)</f>
        <v>0</v>
      </c>
      <c r="DQ208" s="28">
        <f>('3.Diagnóstico_Oportunidades'!$N229*DG208)</f>
        <v>0</v>
      </c>
      <c r="DR208" s="28">
        <f>('3.Diagnóstico_Oportunidades'!$N229*DI208)</f>
        <v>0</v>
      </c>
      <c r="DS208" s="28">
        <f>('3.Diagnóstico_Oportunidades'!$N229*1)</f>
        <v>0</v>
      </c>
      <c r="DT208" s="28">
        <f>('3.Diagnóstico_Oportunidades'!$N229*2)</f>
        <v>0</v>
      </c>
      <c r="DU208" s="28">
        <f>('3.Diagnóstico_Oportunidades'!$N229*3)</f>
        <v>0</v>
      </c>
      <c r="DV208" s="28">
        <f>('3.Diagnóstico_Oportunidades'!$N229*DW208)</f>
        <v>0</v>
      </c>
      <c r="DW208" s="28">
        <f>('3.Diagnóstico_Oportunidades'!$N229*DX208)</f>
        <v>0</v>
      </c>
      <c r="DX208" s="28">
        <f>('3.Diagnóstico_Oportunidades'!$N229*DZ208)</f>
        <v>0</v>
      </c>
      <c r="DY208" s="28">
        <f>('3.Diagnóstico_Oportunidades'!$N229*DB208)</f>
        <v>0</v>
      </c>
      <c r="DZ208" s="28">
        <f>('3.Diagnóstico_Oportunidades'!$N229*DD208)</f>
        <v>0</v>
      </c>
      <c r="EA208" s="28">
        <f>('3.Diagnóstico_Oportunidades'!$N229*DE208)</f>
        <v>0</v>
      </c>
      <c r="EB208" s="28">
        <f>('3.Diagnóstico_Oportunidades'!$N229*DF208)</f>
        <v>0</v>
      </c>
      <c r="EC208" s="28">
        <f>('3.Diagnóstico_Oportunidades'!$N229*DH208)</f>
        <v>0</v>
      </c>
      <c r="ED208" s="28">
        <f>('3.Diagnóstico_Oportunidades'!$N229*DI208)</f>
        <v>0</v>
      </c>
      <c r="EE208" s="28">
        <f>('3.Diagnóstico_Oportunidades'!$N229*1)</f>
        <v>0</v>
      </c>
      <c r="EF208" s="28">
        <f>('3.Diagnóstico_Oportunidades'!$N229*2)</f>
        <v>0</v>
      </c>
      <c r="EG208" s="28">
        <f>('3.Diagnóstico_Oportunidades'!$N229*3)</f>
        <v>0</v>
      </c>
    </row>
    <row r="209" spans="1:137">
      <c r="A209" s="8" t="s">
        <v>178</v>
      </c>
      <c r="B209" s="98">
        <v>3</v>
      </c>
      <c r="C209" s="99">
        <v>3</v>
      </c>
      <c r="D209" s="98">
        <v>3</v>
      </c>
      <c r="E209" s="98">
        <v>3</v>
      </c>
      <c r="F209" s="98">
        <v>3</v>
      </c>
      <c r="G209" s="8" t="s">
        <v>178</v>
      </c>
      <c r="H209" s="27">
        <v>1</v>
      </c>
      <c r="I209" s="27">
        <v>1</v>
      </c>
      <c r="J209" s="27">
        <v>2</v>
      </c>
      <c r="K209" s="27">
        <v>1</v>
      </c>
      <c r="L209">
        <v>2</v>
      </c>
      <c r="M209" s="8" t="s">
        <v>178</v>
      </c>
      <c r="N209" s="27">
        <f t="shared" si="43"/>
        <v>2</v>
      </c>
      <c r="O209" s="27" t="s">
        <v>1065</v>
      </c>
      <c r="P209" s="140">
        <v>1</v>
      </c>
      <c r="Q209" s="27" t="s">
        <v>1065</v>
      </c>
      <c r="R209" s="8" t="s">
        <v>178</v>
      </c>
      <c r="S209">
        <v>1</v>
      </c>
      <c r="T209">
        <v>1</v>
      </c>
      <c r="U209">
        <v>1</v>
      </c>
      <c r="V209">
        <v>1</v>
      </c>
      <c r="W209">
        <v>2</v>
      </c>
      <c r="X209">
        <v>1</v>
      </c>
      <c r="Y209">
        <v>2</v>
      </c>
      <c r="Z209">
        <v>2</v>
      </c>
      <c r="AA209">
        <v>1</v>
      </c>
      <c r="AB209">
        <v>1</v>
      </c>
      <c r="AC209">
        <v>1</v>
      </c>
      <c r="AD209">
        <v>2</v>
      </c>
      <c r="AE209" s="8" t="s">
        <v>178</v>
      </c>
      <c r="AF209">
        <v>1</v>
      </c>
      <c r="AG209" s="21">
        <v>1</v>
      </c>
      <c r="AH209">
        <v>3</v>
      </c>
      <c r="AI209">
        <v>1</v>
      </c>
      <c r="AJ209">
        <v>2</v>
      </c>
      <c r="AK209">
        <v>2</v>
      </c>
      <c r="AL209">
        <v>3</v>
      </c>
      <c r="AM209" s="27">
        <v>3</v>
      </c>
      <c r="AN209">
        <v>2</v>
      </c>
      <c r="AO209">
        <v>3</v>
      </c>
      <c r="AP209">
        <v>2</v>
      </c>
      <c r="AQ209">
        <v>3</v>
      </c>
      <c r="AR209">
        <v>3</v>
      </c>
      <c r="AS209" s="8" t="s">
        <v>178</v>
      </c>
      <c r="AT209" s="27" t="s">
        <v>1065</v>
      </c>
      <c r="AU209" s="27" t="s">
        <v>1065</v>
      </c>
      <c r="AV209" s="27" t="s">
        <v>1065</v>
      </c>
      <c r="AW209" s="27" t="s">
        <v>1065</v>
      </c>
      <c r="AX209" s="27" t="s">
        <v>1065</v>
      </c>
      <c r="AY209" s="27" t="s">
        <v>1065</v>
      </c>
      <c r="AZ209" s="27" t="s">
        <v>1065</v>
      </c>
      <c r="BA209" s="27" t="s">
        <v>1065</v>
      </c>
      <c r="BB209" s="27" t="s">
        <v>1065</v>
      </c>
      <c r="BC209" s="8" t="s">
        <v>178</v>
      </c>
      <c r="BD209" s="14">
        <v>15867</v>
      </c>
      <c r="BE209" s="14">
        <f>((SUM('3.Diagnóstico_Oportunidades'!$M$9:$N$11))*10000)/BD209</f>
        <v>0</v>
      </c>
      <c r="BF209" s="14"/>
      <c r="BQ209" s="28">
        <v>1043537.95</v>
      </c>
      <c r="BR209" s="8">
        <f>(SUM('3.Diagnóstico_Oportunidades'!$M$21:$N$22)*10000)/BQ209</f>
        <v>0</v>
      </c>
      <c r="BS209" s="28">
        <f t="shared" si="44"/>
        <v>1</v>
      </c>
      <c r="BT209" s="27">
        <f t="shared" si="45"/>
        <v>0</v>
      </c>
      <c r="BU209" s="28">
        <f>IF('3.Diagnóstico_Oportunidades'!BR209=0, 0,SUM(BS209:BT209))</f>
        <v>0</v>
      </c>
      <c r="BW209" s="125" t="s">
        <v>1158</v>
      </c>
      <c r="BX209" s="28">
        <v>5</v>
      </c>
      <c r="BY209" s="28">
        <v>5</v>
      </c>
      <c r="BZ209" s="28">
        <v>5</v>
      </c>
      <c r="CA209" s="149">
        <f>'3.Diagnóstico_Oportunidades'!N230*Criterios!BX209</f>
        <v>0</v>
      </c>
      <c r="CB209" s="149">
        <f>'3.Diagnóstico_Oportunidades'!N230*Criterios!BY209</f>
        <v>0</v>
      </c>
      <c r="CC209" s="149">
        <f>'3.Diagnóstico_Oportunidades'!N230*Criterios!BZ209</f>
        <v>0</v>
      </c>
      <c r="CF209" s="8" t="s">
        <v>1035</v>
      </c>
      <c r="CG209" s="120">
        <f>('3.Diagnóstico_Oportunidades'!$M$22)/(BD210/100)</f>
        <v>0</v>
      </c>
      <c r="CH209" s="28">
        <f t="shared" si="38"/>
        <v>1</v>
      </c>
      <c r="CI209" s="27">
        <f t="shared" si="39"/>
        <v>0</v>
      </c>
      <c r="CJ209" s="28">
        <f t="shared" si="40"/>
        <v>0</v>
      </c>
      <c r="CK209" s="28">
        <f>('3.Diagnóstico_Oportunidades'!$M$22*10000/BQ210)</f>
        <v>0</v>
      </c>
      <c r="CL209" s="28">
        <f t="shared" si="37"/>
        <v>1</v>
      </c>
      <c r="CM209" s="27">
        <f t="shared" si="41"/>
        <v>0</v>
      </c>
      <c r="CN209" s="28">
        <f t="shared" si="42"/>
        <v>0</v>
      </c>
      <c r="CO209" s="28">
        <v>16</v>
      </c>
      <c r="CP209" s="28">
        <v>16</v>
      </c>
      <c r="CQ209" s="28">
        <v>16</v>
      </c>
      <c r="CR209" s="27">
        <f>'3.Diagnóstico_Oportunidades'!N230*Criterios!CO209</f>
        <v>0</v>
      </c>
      <c r="CS209" s="27">
        <f>'3.Diagnóstico_Oportunidades'!N230*Criterios!CP209</f>
        <v>0</v>
      </c>
      <c r="CT209" s="27">
        <f>'3.Diagnóstico_Oportunidades'!N230*Criterios!CQ209</f>
        <v>0</v>
      </c>
      <c r="CW209" s="22">
        <v>1</v>
      </c>
      <c r="CX209" s="22">
        <v>2</v>
      </c>
      <c r="CY209" s="22">
        <v>2</v>
      </c>
      <c r="CZ209" s="22">
        <v>2</v>
      </c>
      <c r="DA209" s="22">
        <v>3</v>
      </c>
      <c r="DB209" s="22">
        <v>3</v>
      </c>
      <c r="DC209" s="22">
        <v>3</v>
      </c>
      <c r="DD209" s="22">
        <v>3</v>
      </c>
      <c r="DE209" s="22">
        <v>1</v>
      </c>
      <c r="DF209" s="22">
        <v>1</v>
      </c>
      <c r="DG209" s="22">
        <v>2</v>
      </c>
      <c r="DH209" s="22">
        <v>2</v>
      </c>
      <c r="DI209" s="22">
        <v>1</v>
      </c>
      <c r="DJ209" s="28">
        <f>('3.Diagnóstico_Oportunidades'!$N230*CW209)</f>
        <v>0</v>
      </c>
      <c r="DK209" s="28">
        <f>('3.Diagnóstico_Oportunidades'!$N230*CX209)</f>
        <v>0</v>
      </c>
      <c r="DL209" s="28">
        <f>('3.Diagnóstico_Oportunidades'!$N230*CY209)</f>
        <v>0</v>
      </c>
      <c r="DM209" s="28">
        <f>('3.Diagnóstico_Oportunidades'!$N230*DA209)</f>
        <v>0</v>
      </c>
      <c r="DN209" s="28">
        <f>('3.Diagnóstico_Oportunidades'!$N230*DC209)</f>
        <v>0</v>
      </c>
      <c r="DO209" s="28">
        <f>('3.Diagnóstico_Oportunidades'!$N230*DE209)</f>
        <v>0</v>
      </c>
      <c r="DP209" s="28">
        <f>('3.Diagnóstico_Oportunidades'!$N230*DF209)</f>
        <v>0</v>
      </c>
      <c r="DQ209" s="28">
        <f>('3.Diagnóstico_Oportunidades'!$N230*DG209)</f>
        <v>0</v>
      </c>
      <c r="DR209" s="28">
        <f>('3.Diagnóstico_Oportunidades'!$N230*DI209)</f>
        <v>0</v>
      </c>
      <c r="DS209" s="28">
        <f>('3.Diagnóstico_Oportunidades'!$N230*1)</f>
        <v>0</v>
      </c>
      <c r="DT209" s="28">
        <f>('3.Diagnóstico_Oportunidades'!$N230*2)</f>
        <v>0</v>
      </c>
      <c r="DU209" s="28">
        <f>('3.Diagnóstico_Oportunidades'!$N230*3)</f>
        <v>0</v>
      </c>
      <c r="DV209" s="28">
        <f>('3.Diagnóstico_Oportunidades'!$N230*DW209)</f>
        <v>0</v>
      </c>
      <c r="DW209" s="28">
        <f>('3.Diagnóstico_Oportunidades'!$N230*DX209)</f>
        <v>0</v>
      </c>
      <c r="DX209" s="28">
        <f>('3.Diagnóstico_Oportunidades'!$N230*DZ209)</f>
        <v>0</v>
      </c>
      <c r="DY209" s="28">
        <f>('3.Diagnóstico_Oportunidades'!$N230*DB209)</f>
        <v>0</v>
      </c>
      <c r="DZ209" s="28">
        <f>('3.Diagnóstico_Oportunidades'!$N230*DD209)</f>
        <v>0</v>
      </c>
      <c r="EA209" s="28">
        <f>('3.Diagnóstico_Oportunidades'!$N230*DE209)</f>
        <v>0</v>
      </c>
      <c r="EB209" s="28">
        <f>('3.Diagnóstico_Oportunidades'!$N230*DF209)</f>
        <v>0</v>
      </c>
      <c r="EC209" s="28">
        <f>('3.Diagnóstico_Oportunidades'!$N230*DH209)</f>
        <v>0</v>
      </c>
      <c r="ED209" s="28">
        <f>('3.Diagnóstico_Oportunidades'!$N230*DI209)</f>
        <v>0</v>
      </c>
      <c r="EE209" s="28">
        <f>('3.Diagnóstico_Oportunidades'!$N230*1)</f>
        <v>0</v>
      </c>
      <c r="EF209" s="28">
        <f>('3.Diagnóstico_Oportunidades'!$N230*2)</f>
        <v>0</v>
      </c>
      <c r="EG209" s="28">
        <f>('3.Diagnóstico_Oportunidades'!$N230*3)</f>
        <v>0</v>
      </c>
    </row>
    <row r="210" spans="1:137">
      <c r="A210" s="8" t="s">
        <v>1035</v>
      </c>
      <c r="B210" s="98">
        <v>3</v>
      </c>
      <c r="C210" s="99">
        <v>3</v>
      </c>
      <c r="D210" s="98">
        <v>3</v>
      </c>
      <c r="E210" s="98">
        <v>3</v>
      </c>
      <c r="F210" s="98">
        <v>3</v>
      </c>
      <c r="G210" s="8" t="s">
        <v>1035</v>
      </c>
      <c r="H210" s="27">
        <v>2</v>
      </c>
      <c r="I210" s="27">
        <v>1</v>
      </c>
      <c r="J210" s="27">
        <v>3</v>
      </c>
      <c r="K210" s="27">
        <v>2</v>
      </c>
      <c r="L210">
        <v>2</v>
      </c>
      <c r="M210" s="8" t="s">
        <v>1035</v>
      </c>
      <c r="N210" s="27">
        <f t="shared" si="43"/>
        <v>2</v>
      </c>
      <c r="O210" s="27" t="s">
        <v>1065</v>
      </c>
      <c r="P210" s="140">
        <v>2</v>
      </c>
      <c r="Q210" s="27" t="s">
        <v>1065</v>
      </c>
      <c r="R210" s="8" t="s">
        <v>1035</v>
      </c>
      <c r="S210">
        <v>2</v>
      </c>
      <c r="T210">
        <v>2</v>
      </c>
      <c r="U210">
        <v>2</v>
      </c>
      <c r="V210">
        <v>2</v>
      </c>
      <c r="W210">
        <v>2</v>
      </c>
      <c r="X210">
        <v>2</v>
      </c>
      <c r="Y210">
        <v>2</v>
      </c>
      <c r="Z210">
        <v>2</v>
      </c>
      <c r="AA210">
        <v>2</v>
      </c>
      <c r="AB210">
        <v>2</v>
      </c>
      <c r="AC210">
        <v>2</v>
      </c>
      <c r="AD210">
        <v>2</v>
      </c>
      <c r="AE210" s="8" t="s">
        <v>1035</v>
      </c>
      <c r="AF210">
        <v>1</v>
      </c>
      <c r="AG210" s="21">
        <v>2</v>
      </c>
      <c r="AH210">
        <v>3</v>
      </c>
      <c r="AI210">
        <v>2</v>
      </c>
      <c r="AJ210">
        <v>1</v>
      </c>
      <c r="AK210">
        <v>3</v>
      </c>
      <c r="AL210">
        <v>2</v>
      </c>
      <c r="AM210" s="27">
        <v>1</v>
      </c>
      <c r="AN210">
        <v>3</v>
      </c>
      <c r="AO210" s="27" t="s">
        <v>1065</v>
      </c>
      <c r="AP210">
        <v>3</v>
      </c>
      <c r="AQ210">
        <v>2</v>
      </c>
      <c r="AR210">
        <v>3</v>
      </c>
      <c r="AS210" s="8" t="s">
        <v>1035</v>
      </c>
      <c r="AT210" s="27" t="s">
        <v>1065</v>
      </c>
      <c r="AU210" s="27" t="s">
        <v>1065</v>
      </c>
      <c r="AV210" s="27" t="s">
        <v>1065</v>
      </c>
      <c r="AW210" s="27" t="s">
        <v>1065</v>
      </c>
      <c r="AX210" s="27" t="s">
        <v>1065</v>
      </c>
      <c r="AY210" s="27" t="s">
        <v>1065</v>
      </c>
      <c r="AZ210" s="27" t="s">
        <v>1065</v>
      </c>
      <c r="BA210" s="27" t="s">
        <v>1065</v>
      </c>
      <c r="BB210" s="27" t="s">
        <v>1065</v>
      </c>
      <c r="BC210" s="8" t="s">
        <v>1035</v>
      </c>
      <c r="BD210" s="14">
        <v>299</v>
      </c>
      <c r="BE210" s="14">
        <f>((SUM('3.Diagnóstico_Oportunidades'!$M$9:$N$11))*10000)/BD210</f>
        <v>0</v>
      </c>
      <c r="BF210" s="14"/>
      <c r="BQ210" s="28">
        <v>557494.87</v>
      </c>
      <c r="BR210" s="8">
        <f>(SUM('3.Diagnóstico_Oportunidades'!$M$21:$N$22)*10000)/BQ210</f>
        <v>0</v>
      </c>
      <c r="BS210" s="28">
        <f t="shared" si="44"/>
        <v>1</v>
      </c>
      <c r="BT210" s="27">
        <f t="shared" si="45"/>
        <v>0</v>
      </c>
      <c r="BU210" s="28">
        <f>IF('3.Diagnóstico_Oportunidades'!BR210=0, 0,SUM(BS210:BT210))</f>
        <v>0</v>
      </c>
      <c r="BW210" s="124" t="s">
        <v>1157</v>
      </c>
      <c r="BX210" s="28">
        <v>5</v>
      </c>
      <c r="BY210" s="28">
        <v>5</v>
      </c>
      <c r="BZ210" s="28">
        <v>5</v>
      </c>
      <c r="CA210" s="149">
        <f>'3.Diagnóstico_Oportunidades'!N231*Criterios!BX210</f>
        <v>0</v>
      </c>
      <c r="CB210" s="149">
        <f>'3.Diagnóstico_Oportunidades'!N231*Criterios!BY210</f>
        <v>0</v>
      </c>
      <c r="CC210" s="149">
        <f>'3.Diagnóstico_Oportunidades'!N231*Criterios!BZ210</f>
        <v>0</v>
      </c>
      <c r="CF210" s="8" t="s">
        <v>89</v>
      </c>
      <c r="CG210" s="120">
        <f>('3.Diagnóstico_Oportunidades'!$M$22)/(BD211/100)</f>
        <v>0</v>
      </c>
      <c r="CH210" s="28">
        <f t="shared" si="38"/>
        <v>1</v>
      </c>
      <c r="CI210" s="27">
        <f t="shared" si="39"/>
        <v>0</v>
      </c>
      <c r="CJ210" s="28">
        <f t="shared" si="40"/>
        <v>0</v>
      </c>
      <c r="CK210" s="28">
        <f>('3.Diagnóstico_Oportunidades'!$M$22*10000/BQ211)</f>
        <v>0</v>
      </c>
      <c r="CL210" s="28">
        <f t="shared" si="37"/>
        <v>1</v>
      </c>
      <c r="CM210" s="27">
        <f t="shared" si="41"/>
        <v>0</v>
      </c>
      <c r="CN210" s="28">
        <f t="shared" si="42"/>
        <v>0</v>
      </c>
      <c r="CO210" s="28">
        <v>16</v>
      </c>
      <c r="CP210" s="28">
        <v>16</v>
      </c>
      <c r="CQ210" s="28">
        <v>16</v>
      </c>
      <c r="CR210" s="27">
        <f>'3.Diagnóstico_Oportunidades'!N231*Criterios!CO210</f>
        <v>0</v>
      </c>
      <c r="CS210" s="27">
        <f>'3.Diagnóstico_Oportunidades'!N231*Criterios!CP210</f>
        <v>0</v>
      </c>
      <c r="CT210" s="27">
        <f>'3.Diagnóstico_Oportunidades'!N231*Criterios!CQ210</f>
        <v>0</v>
      </c>
      <c r="CW210" s="22">
        <v>1</v>
      </c>
      <c r="CX210" s="22">
        <v>2</v>
      </c>
      <c r="CY210" s="27">
        <v>2</v>
      </c>
      <c r="CZ210" s="22">
        <v>2</v>
      </c>
      <c r="DA210" s="27">
        <v>3</v>
      </c>
      <c r="DB210" s="22">
        <v>3</v>
      </c>
      <c r="DC210" s="27">
        <v>3</v>
      </c>
      <c r="DD210" s="22">
        <v>3</v>
      </c>
      <c r="DE210" s="22">
        <v>1</v>
      </c>
      <c r="DF210" s="24">
        <v>1</v>
      </c>
      <c r="DG210" s="27">
        <v>2</v>
      </c>
      <c r="DH210" s="22">
        <v>2</v>
      </c>
      <c r="DI210" s="22">
        <v>1</v>
      </c>
      <c r="DJ210" s="28">
        <f>('3.Diagnóstico_Oportunidades'!$N231*CW210)</f>
        <v>0</v>
      </c>
      <c r="DK210" s="28">
        <f>('3.Diagnóstico_Oportunidades'!$N231*CX210)</f>
        <v>0</v>
      </c>
      <c r="DL210" s="28">
        <f>('3.Diagnóstico_Oportunidades'!$N231*CY210)</f>
        <v>0</v>
      </c>
      <c r="DM210" s="28">
        <f>('3.Diagnóstico_Oportunidades'!$N231*DA210)</f>
        <v>0</v>
      </c>
      <c r="DN210" s="28">
        <f>('3.Diagnóstico_Oportunidades'!$N231*DC210)</f>
        <v>0</v>
      </c>
      <c r="DO210" s="28">
        <f>('3.Diagnóstico_Oportunidades'!$N231*DE210)</f>
        <v>0</v>
      </c>
      <c r="DP210" s="28">
        <f>('3.Diagnóstico_Oportunidades'!$N231*DF210)</f>
        <v>0</v>
      </c>
      <c r="DQ210" s="28">
        <f>('3.Diagnóstico_Oportunidades'!$N231*DG210)</f>
        <v>0</v>
      </c>
      <c r="DR210" s="28">
        <f>('3.Diagnóstico_Oportunidades'!$N231*DI210)</f>
        <v>0</v>
      </c>
      <c r="DS210" s="28">
        <f>('3.Diagnóstico_Oportunidades'!$N231*1)</f>
        <v>0</v>
      </c>
      <c r="DT210" s="28">
        <f>('3.Diagnóstico_Oportunidades'!$N231*2)</f>
        <v>0</v>
      </c>
      <c r="DU210" s="28">
        <f>('3.Diagnóstico_Oportunidades'!$N231*3)</f>
        <v>0</v>
      </c>
      <c r="DV210" s="28">
        <f>('3.Diagnóstico_Oportunidades'!$N231*DW210)</f>
        <v>0</v>
      </c>
      <c r="DW210" s="28">
        <f>('3.Diagnóstico_Oportunidades'!$N231*DX210)</f>
        <v>0</v>
      </c>
      <c r="DX210" s="28">
        <f>('3.Diagnóstico_Oportunidades'!$N231*DZ210)</f>
        <v>0</v>
      </c>
      <c r="DY210" s="28">
        <f>('3.Diagnóstico_Oportunidades'!$N231*DB210)</f>
        <v>0</v>
      </c>
      <c r="DZ210" s="28">
        <f>('3.Diagnóstico_Oportunidades'!$N231*DD210)</f>
        <v>0</v>
      </c>
      <c r="EA210" s="28">
        <f>('3.Diagnóstico_Oportunidades'!$N231*DE210)</f>
        <v>0</v>
      </c>
      <c r="EB210" s="28">
        <f>('3.Diagnóstico_Oportunidades'!$N231*DF210)</f>
        <v>0</v>
      </c>
      <c r="EC210" s="28">
        <f>('3.Diagnóstico_Oportunidades'!$N231*DH210)</f>
        <v>0</v>
      </c>
      <c r="ED210" s="28">
        <f>('3.Diagnóstico_Oportunidades'!$N231*DI210)</f>
        <v>0</v>
      </c>
      <c r="EE210" s="28">
        <f>('3.Diagnóstico_Oportunidades'!$N231*1)</f>
        <v>0</v>
      </c>
      <c r="EF210" s="28">
        <f>('3.Diagnóstico_Oportunidades'!$N231*2)</f>
        <v>0</v>
      </c>
      <c r="EG210" s="28">
        <f>('3.Diagnóstico_Oportunidades'!$N231*3)</f>
        <v>0</v>
      </c>
    </row>
    <row r="211" spans="1:137">
      <c r="A211" s="8" t="s">
        <v>89</v>
      </c>
      <c r="B211" s="98">
        <v>2</v>
      </c>
      <c r="C211" s="99">
        <v>3</v>
      </c>
      <c r="D211" s="98">
        <v>2</v>
      </c>
      <c r="E211" s="98">
        <v>2</v>
      </c>
      <c r="F211" s="98">
        <v>2</v>
      </c>
      <c r="G211" s="8" t="s">
        <v>89</v>
      </c>
      <c r="H211" s="27">
        <v>1</v>
      </c>
      <c r="I211" s="27">
        <v>3</v>
      </c>
      <c r="J211" s="27">
        <v>3</v>
      </c>
      <c r="K211" s="27">
        <v>2</v>
      </c>
      <c r="L211">
        <v>2</v>
      </c>
      <c r="M211" s="8" t="s">
        <v>89</v>
      </c>
      <c r="N211" s="27">
        <f t="shared" si="43"/>
        <v>2</v>
      </c>
      <c r="O211" s="27" t="s">
        <v>1065</v>
      </c>
      <c r="P211" s="140">
        <v>2</v>
      </c>
      <c r="Q211" s="27" t="s">
        <v>1065</v>
      </c>
      <c r="R211" s="8" t="s">
        <v>89</v>
      </c>
      <c r="S211">
        <v>1</v>
      </c>
      <c r="T211">
        <v>1</v>
      </c>
      <c r="U211">
        <v>2</v>
      </c>
      <c r="V211">
        <v>1</v>
      </c>
      <c r="W211">
        <v>2</v>
      </c>
      <c r="X211">
        <v>2</v>
      </c>
      <c r="Y211">
        <v>2</v>
      </c>
      <c r="Z211">
        <v>2</v>
      </c>
      <c r="AA211">
        <v>2</v>
      </c>
      <c r="AB211">
        <v>2</v>
      </c>
      <c r="AC211">
        <v>1</v>
      </c>
      <c r="AD211">
        <v>2</v>
      </c>
      <c r="AE211" s="8" t="s">
        <v>89</v>
      </c>
      <c r="AF211">
        <v>1</v>
      </c>
      <c r="AG211" s="21">
        <v>1</v>
      </c>
      <c r="AH211">
        <v>3</v>
      </c>
      <c r="AI211">
        <v>1</v>
      </c>
      <c r="AJ211">
        <v>3</v>
      </c>
      <c r="AK211">
        <v>2</v>
      </c>
      <c r="AL211">
        <v>3</v>
      </c>
      <c r="AM211" s="27">
        <v>1</v>
      </c>
      <c r="AN211">
        <v>2</v>
      </c>
      <c r="AO211">
        <v>3</v>
      </c>
      <c r="AP211">
        <v>3</v>
      </c>
      <c r="AQ211">
        <v>2</v>
      </c>
      <c r="AR211">
        <v>3</v>
      </c>
      <c r="AS211" s="8" t="s">
        <v>89</v>
      </c>
      <c r="AT211" s="27" t="s">
        <v>1065</v>
      </c>
      <c r="AU211" s="27" t="s">
        <v>1065</v>
      </c>
      <c r="AV211" s="27" t="s">
        <v>1065</v>
      </c>
      <c r="AW211" s="27" t="s">
        <v>1065</v>
      </c>
      <c r="AX211" s="27" t="s">
        <v>1065</v>
      </c>
      <c r="AY211" s="27" t="s">
        <v>1065</v>
      </c>
      <c r="AZ211" s="27" t="s">
        <v>1065</v>
      </c>
      <c r="BA211" s="27" t="s">
        <v>1065</v>
      </c>
      <c r="BB211" s="27" t="s">
        <v>1065</v>
      </c>
      <c r="BC211" s="8" t="s">
        <v>89</v>
      </c>
      <c r="BD211" s="14">
        <v>4414</v>
      </c>
      <c r="BE211" s="14">
        <f>((SUM('3.Diagnóstico_Oportunidades'!$M$9:$N$11))*10000)/BD211</f>
        <v>0</v>
      </c>
      <c r="BF211" s="14"/>
      <c r="BQ211" s="28">
        <v>1221362.46</v>
      </c>
      <c r="BR211" s="8">
        <f>(SUM('3.Diagnóstico_Oportunidades'!$M$21:$N$22)*10000)/BQ211</f>
        <v>0</v>
      </c>
      <c r="BS211" s="28">
        <f t="shared" si="44"/>
        <v>1</v>
      </c>
      <c r="BT211" s="27">
        <f t="shared" si="45"/>
        <v>0</v>
      </c>
      <c r="BU211" s="28">
        <f>IF('3.Diagnóstico_Oportunidades'!BR211=0, 0,SUM(BS211:BT211))</f>
        <v>0</v>
      </c>
      <c r="BW211" s="124" t="s">
        <v>273</v>
      </c>
      <c r="BX211" s="28">
        <v>5</v>
      </c>
      <c r="BY211" s="28">
        <v>5</v>
      </c>
      <c r="BZ211" s="28">
        <v>5</v>
      </c>
      <c r="CA211" s="149">
        <f>'3.Diagnóstico_Oportunidades'!N232*Criterios!BX211</f>
        <v>0</v>
      </c>
      <c r="CB211" s="149">
        <f>'3.Diagnóstico_Oportunidades'!N232*Criterios!BY211</f>
        <v>0</v>
      </c>
      <c r="CC211" s="149">
        <f>'3.Diagnóstico_Oportunidades'!N232*Criterios!BZ211</f>
        <v>0</v>
      </c>
      <c r="CF211" s="8" t="s">
        <v>90</v>
      </c>
      <c r="CG211" s="120">
        <f>('3.Diagnóstico_Oportunidades'!$M$22)/(BD212/100)</f>
        <v>0</v>
      </c>
      <c r="CH211" s="28">
        <f t="shared" si="38"/>
        <v>1</v>
      </c>
      <c r="CI211" s="27">
        <f t="shared" si="39"/>
        <v>0</v>
      </c>
      <c r="CJ211" s="28">
        <f t="shared" si="40"/>
        <v>0</v>
      </c>
      <c r="CK211" s="28">
        <f>('3.Diagnóstico_Oportunidades'!$M$22*10000/BQ212)</f>
        <v>0</v>
      </c>
      <c r="CL211" s="28">
        <f t="shared" si="37"/>
        <v>1</v>
      </c>
      <c r="CM211" s="27">
        <f t="shared" si="41"/>
        <v>0</v>
      </c>
      <c r="CN211" s="28">
        <f t="shared" si="42"/>
        <v>0</v>
      </c>
      <c r="CO211" s="28">
        <v>16</v>
      </c>
      <c r="CP211" s="28">
        <v>16</v>
      </c>
      <c r="CQ211" s="28">
        <v>16</v>
      </c>
      <c r="CR211" s="27">
        <f>'3.Diagnóstico_Oportunidades'!N232*Criterios!CO211</f>
        <v>0</v>
      </c>
      <c r="CS211" s="27">
        <f>'3.Diagnóstico_Oportunidades'!N232*Criterios!CP211</f>
        <v>0</v>
      </c>
      <c r="CT211" s="27">
        <f>'3.Diagnóstico_Oportunidades'!N232*Criterios!CQ211</f>
        <v>0</v>
      </c>
      <c r="CW211" s="22">
        <v>1</v>
      </c>
      <c r="CX211" s="22">
        <v>2</v>
      </c>
      <c r="CY211" s="27">
        <v>2</v>
      </c>
      <c r="CZ211" s="22">
        <v>2</v>
      </c>
      <c r="DA211" s="27">
        <v>3</v>
      </c>
      <c r="DB211" s="22">
        <v>3</v>
      </c>
      <c r="DC211" s="27">
        <v>3</v>
      </c>
      <c r="DD211" s="22">
        <v>3</v>
      </c>
      <c r="DE211" s="22">
        <v>1</v>
      </c>
      <c r="DF211" s="24">
        <v>1</v>
      </c>
      <c r="DG211" s="27">
        <v>2</v>
      </c>
      <c r="DH211" s="22">
        <v>2</v>
      </c>
      <c r="DI211" s="22">
        <v>1</v>
      </c>
      <c r="DJ211" s="28">
        <f>('3.Diagnóstico_Oportunidades'!$N232*CW211)</f>
        <v>0</v>
      </c>
      <c r="DK211" s="28">
        <f>('3.Diagnóstico_Oportunidades'!$N232*CX211)</f>
        <v>0</v>
      </c>
      <c r="DL211" s="28">
        <f>('3.Diagnóstico_Oportunidades'!$N232*CY211)</f>
        <v>0</v>
      </c>
      <c r="DM211" s="28">
        <f>('3.Diagnóstico_Oportunidades'!$N232*DA211)</f>
        <v>0</v>
      </c>
      <c r="DN211" s="28">
        <f>('3.Diagnóstico_Oportunidades'!$N232*DC211)</f>
        <v>0</v>
      </c>
      <c r="DO211" s="28">
        <f>('3.Diagnóstico_Oportunidades'!$N232*DE211)</f>
        <v>0</v>
      </c>
      <c r="DP211" s="28">
        <f>('3.Diagnóstico_Oportunidades'!$N232*DF211)</f>
        <v>0</v>
      </c>
      <c r="DQ211" s="28">
        <f>('3.Diagnóstico_Oportunidades'!$N232*DG211)</f>
        <v>0</v>
      </c>
      <c r="DR211" s="28">
        <f>('3.Diagnóstico_Oportunidades'!$N232*DI211)</f>
        <v>0</v>
      </c>
      <c r="DS211" s="28">
        <f>('3.Diagnóstico_Oportunidades'!$N232*1)</f>
        <v>0</v>
      </c>
      <c r="DT211" s="28">
        <f>('3.Diagnóstico_Oportunidades'!$N232*2)</f>
        <v>0</v>
      </c>
      <c r="DU211" s="28">
        <f>('3.Diagnóstico_Oportunidades'!$N232*3)</f>
        <v>0</v>
      </c>
      <c r="DV211" s="28">
        <f>('3.Diagnóstico_Oportunidades'!$N232*DW211)</f>
        <v>0</v>
      </c>
      <c r="DW211" s="28">
        <f>('3.Diagnóstico_Oportunidades'!$N232*DX211)</f>
        <v>0</v>
      </c>
      <c r="DX211" s="28">
        <f>('3.Diagnóstico_Oportunidades'!$N232*DZ211)</f>
        <v>0</v>
      </c>
      <c r="DY211" s="28">
        <f>('3.Diagnóstico_Oportunidades'!$N232*DB211)</f>
        <v>0</v>
      </c>
      <c r="DZ211" s="28">
        <f>('3.Diagnóstico_Oportunidades'!$N232*DD211)</f>
        <v>0</v>
      </c>
      <c r="EA211" s="28">
        <f>('3.Diagnóstico_Oportunidades'!$N232*DE211)</f>
        <v>0</v>
      </c>
      <c r="EB211" s="28">
        <f>('3.Diagnóstico_Oportunidades'!$N232*DF211)</f>
        <v>0</v>
      </c>
      <c r="EC211" s="28">
        <f>('3.Diagnóstico_Oportunidades'!$N232*DH211)</f>
        <v>0</v>
      </c>
      <c r="ED211" s="28">
        <f>('3.Diagnóstico_Oportunidades'!$N232*DI211)</f>
        <v>0</v>
      </c>
      <c r="EE211" s="28">
        <f>('3.Diagnóstico_Oportunidades'!$N232*1)</f>
        <v>0</v>
      </c>
      <c r="EF211" s="28">
        <f>('3.Diagnóstico_Oportunidades'!$N232*2)</f>
        <v>0</v>
      </c>
      <c r="EG211" s="28">
        <f>('3.Diagnóstico_Oportunidades'!$N232*3)</f>
        <v>0</v>
      </c>
    </row>
    <row r="212" spans="1:137">
      <c r="A212" s="8" t="s">
        <v>90</v>
      </c>
      <c r="B212" s="98">
        <v>1</v>
      </c>
      <c r="C212" s="99">
        <v>3</v>
      </c>
      <c r="D212" s="98">
        <v>1</v>
      </c>
      <c r="E212" s="98">
        <v>1</v>
      </c>
      <c r="F212" s="98">
        <v>1</v>
      </c>
      <c r="G212" s="8" t="s">
        <v>90</v>
      </c>
      <c r="H212" s="27">
        <v>2</v>
      </c>
      <c r="I212" s="27">
        <v>2</v>
      </c>
      <c r="J212" s="27">
        <v>2</v>
      </c>
      <c r="K212" s="27">
        <v>1</v>
      </c>
      <c r="L212">
        <v>3</v>
      </c>
      <c r="M212" s="8" t="s">
        <v>90</v>
      </c>
      <c r="N212" s="27">
        <f t="shared" si="43"/>
        <v>3</v>
      </c>
      <c r="O212" s="27" t="s">
        <v>1065</v>
      </c>
      <c r="P212" s="140">
        <v>1</v>
      </c>
      <c r="Q212" s="27" t="s">
        <v>1065</v>
      </c>
      <c r="R212" s="8" t="s">
        <v>90</v>
      </c>
      <c r="S212">
        <v>2</v>
      </c>
      <c r="T212">
        <v>2</v>
      </c>
      <c r="U212">
        <v>3</v>
      </c>
      <c r="V212">
        <v>2</v>
      </c>
      <c r="W212">
        <v>3</v>
      </c>
      <c r="X212">
        <v>3</v>
      </c>
      <c r="Y212">
        <v>3</v>
      </c>
      <c r="Z212">
        <v>3</v>
      </c>
      <c r="AA212">
        <v>3</v>
      </c>
      <c r="AB212">
        <v>3</v>
      </c>
      <c r="AC212">
        <v>2</v>
      </c>
      <c r="AD212">
        <v>3</v>
      </c>
      <c r="AE212" s="8" t="s">
        <v>90</v>
      </c>
      <c r="AF212">
        <v>1</v>
      </c>
      <c r="AG212" s="21">
        <v>1</v>
      </c>
      <c r="AH212">
        <v>3</v>
      </c>
      <c r="AI212">
        <v>1</v>
      </c>
      <c r="AJ212">
        <v>1</v>
      </c>
      <c r="AK212">
        <v>1</v>
      </c>
      <c r="AL212">
        <v>1</v>
      </c>
      <c r="AM212" s="27">
        <v>1</v>
      </c>
      <c r="AN212">
        <v>1</v>
      </c>
      <c r="AO212">
        <v>1</v>
      </c>
      <c r="AP212">
        <v>3</v>
      </c>
      <c r="AQ212">
        <v>1</v>
      </c>
      <c r="AR212">
        <v>1</v>
      </c>
      <c r="AS212" s="8" t="s">
        <v>90</v>
      </c>
      <c r="AT212" s="27" t="s">
        <v>1065</v>
      </c>
      <c r="AU212" s="27" t="s">
        <v>1065</v>
      </c>
      <c r="AV212" s="27" t="s">
        <v>1065</v>
      </c>
      <c r="AW212" s="27" t="s">
        <v>1065</v>
      </c>
      <c r="AX212" s="27" t="s">
        <v>1065</v>
      </c>
      <c r="AY212" s="27" t="s">
        <v>1065</v>
      </c>
      <c r="AZ212" s="27" t="s">
        <v>1065</v>
      </c>
      <c r="BA212" s="27" t="s">
        <v>1065</v>
      </c>
      <c r="BB212" s="27" t="s">
        <v>1065</v>
      </c>
      <c r="BC212" s="8" t="s">
        <v>90</v>
      </c>
      <c r="BD212" s="14">
        <v>45285</v>
      </c>
      <c r="BE212" s="14">
        <f>((SUM('3.Diagnóstico_Oportunidades'!$M$9:$N$11))*10000)/BD212</f>
        <v>0</v>
      </c>
      <c r="BF212" s="14"/>
      <c r="BQ212" s="28">
        <v>2523178.9500000002</v>
      </c>
      <c r="BR212" s="8">
        <f>(SUM('3.Diagnóstico_Oportunidades'!$M$21:$N$22)*10000)/BQ212</f>
        <v>0</v>
      </c>
      <c r="BS212" s="28">
        <f t="shared" si="44"/>
        <v>1</v>
      </c>
      <c r="BT212" s="27">
        <f t="shared" si="45"/>
        <v>0</v>
      </c>
      <c r="BU212" s="28">
        <f>IF('3.Diagnóstico_Oportunidades'!BR212=0, 0,SUM(BS212:BT212))</f>
        <v>0</v>
      </c>
      <c r="BW212" s="129" t="s">
        <v>560</v>
      </c>
      <c r="BX212" s="148">
        <v>174</v>
      </c>
      <c r="BY212" s="149"/>
      <c r="BZ212" s="148"/>
      <c r="CA212" s="149">
        <f>'3.Diagnóstico_Oportunidades'!N233*Criterios!BX212</f>
        <v>0</v>
      </c>
      <c r="CB212" s="149">
        <f>'3.Diagnóstico_Oportunidades'!N233*Criterios!BY212</f>
        <v>0</v>
      </c>
      <c r="CC212" s="149">
        <f>'3.Diagnóstico_Oportunidades'!N233*Criterios!BZ212</f>
        <v>0</v>
      </c>
      <c r="CF212" s="8" t="s">
        <v>950</v>
      </c>
      <c r="CG212" s="120">
        <f>('3.Diagnóstico_Oportunidades'!$M$22)/(BD213/100)</f>
        <v>0</v>
      </c>
      <c r="CH212" s="28">
        <f t="shared" si="38"/>
        <v>1</v>
      </c>
      <c r="CI212" s="27">
        <f t="shared" si="39"/>
        <v>0</v>
      </c>
      <c r="CJ212" s="28">
        <f t="shared" si="40"/>
        <v>0</v>
      </c>
      <c r="CK212" s="28">
        <f>('3.Diagnóstico_Oportunidades'!$M$22*10000/BQ213)</f>
        <v>0</v>
      </c>
      <c r="CL212" s="28">
        <f t="shared" si="37"/>
        <v>1</v>
      </c>
      <c r="CM212" s="27">
        <f t="shared" si="41"/>
        <v>0</v>
      </c>
      <c r="CN212" s="28">
        <f t="shared" si="42"/>
        <v>0</v>
      </c>
      <c r="CO212" s="28">
        <v>16</v>
      </c>
      <c r="CP212" s="28">
        <v>16</v>
      </c>
      <c r="CQ212" s="28">
        <v>16</v>
      </c>
      <c r="CR212" s="27">
        <f>'3.Diagnóstico_Oportunidades'!N233*Criterios!CO212</f>
        <v>0</v>
      </c>
      <c r="CS212" s="27">
        <f>'3.Diagnóstico_Oportunidades'!N233*Criterios!CP212</f>
        <v>0</v>
      </c>
      <c r="CT212" s="27">
        <f>'3.Diagnóstico_Oportunidades'!N233*Criterios!CQ212</f>
        <v>0</v>
      </c>
      <c r="CW212" s="28">
        <v>1.1124401913875599</v>
      </c>
      <c r="CX212" s="28">
        <v>1.9375142401458192</v>
      </c>
      <c r="CY212" s="28">
        <v>2.0535584829843208</v>
      </c>
      <c r="CZ212" s="28">
        <v>1.6369384204312434</v>
      </c>
      <c r="DA212" s="28">
        <v>1.9747561051388804</v>
      </c>
      <c r="DB212" s="28">
        <v>1.889936618405518</v>
      </c>
      <c r="DC212" s="28">
        <v>2.0170933532177555</v>
      </c>
      <c r="DD212" s="28">
        <v>1.9400619316887258</v>
      </c>
      <c r="DE212" s="28">
        <v>1.601037718262599</v>
      </c>
      <c r="DF212" s="28">
        <v>1.2390169638973465</v>
      </c>
      <c r="DG212" s="28">
        <v>2.0089997721576669</v>
      </c>
      <c r="DH212" s="28">
        <v>2.1194774125396134</v>
      </c>
      <c r="DI212" s="28">
        <v>2.1102653327533716</v>
      </c>
      <c r="DJ212" s="28">
        <f>('3.Diagnóstico_Oportunidades'!$N233*CW212)</f>
        <v>0</v>
      </c>
      <c r="DK212" s="28">
        <f>('3.Diagnóstico_Oportunidades'!$N233*CX212)</f>
        <v>0</v>
      </c>
      <c r="DL212" s="28">
        <f>('3.Diagnóstico_Oportunidades'!$N233*CY212)</f>
        <v>0</v>
      </c>
      <c r="DM212" s="28">
        <f>('3.Diagnóstico_Oportunidades'!$N233*DA212)</f>
        <v>0</v>
      </c>
      <c r="DN212" s="28">
        <f>('3.Diagnóstico_Oportunidades'!$N233*DC212)</f>
        <v>0</v>
      </c>
      <c r="DO212" s="28">
        <f>('3.Diagnóstico_Oportunidades'!$N233*DE212)</f>
        <v>0</v>
      </c>
      <c r="DP212" s="28">
        <f>('3.Diagnóstico_Oportunidades'!$N233*DF212)</f>
        <v>0</v>
      </c>
      <c r="DQ212" s="28">
        <f>('3.Diagnóstico_Oportunidades'!$N233*DG212)</f>
        <v>0</v>
      </c>
      <c r="DR212" s="28">
        <f>('3.Diagnóstico_Oportunidades'!$N233*DI212)</f>
        <v>0</v>
      </c>
      <c r="DS212" s="28">
        <f>('3.Diagnóstico_Oportunidades'!$N233*1)</f>
        <v>0</v>
      </c>
      <c r="DT212" s="28">
        <f>('3.Diagnóstico_Oportunidades'!$N233*2)</f>
        <v>0</v>
      </c>
      <c r="DU212" s="28">
        <f>('3.Diagnóstico_Oportunidades'!$N233*3)</f>
        <v>0</v>
      </c>
      <c r="DV212" s="28">
        <f>('3.Diagnóstico_Oportunidades'!$N233*DW212)</f>
        <v>0</v>
      </c>
      <c r="DW212" s="28">
        <f>('3.Diagnóstico_Oportunidades'!$N233*DX212)</f>
        <v>0</v>
      </c>
      <c r="DX212" s="28">
        <f>('3.Diagnóstico_Oportunidades'!$N233*DZ212)</f>
        <v>0</v>
      </c>
      <c r="DY212" s="28">
        <f>('3.Diagnóstico_Oportunidades'!$N233*DB212)</f>
        <v>0</v>
      </c>
      <c r="DZ212" s="28">
        <f>('3.Diagnóstico_Oportunidades'!$N233*DD212)</f>
        <v>0</v>
      </c>
      <c r="EA212" s="28">
        <f>('3.Diagnóstico_Oportunidades'!$N233*DE212)</f>
        <v>0</v>
      </c>
      <c r="EB212" s="28">
        <f>('3.Diagnóstico_Oportunidades'!$N233*DF212)</f>
        <v>0</v>
      </c>
      <c r="EC212" s="28">
        <f>('3.Diagnóstico_Oportunidades'!$N233*DH212)</f>
        <v>0</v>
      </c>
      <c r="ED212" s="28">
        <f>('3.Diagnóstico_Oportunidades'!$N233*DI212)</f>
        <v>0</v>
      </c>
      <c r="EE212" s="28">
        <f>('3.Diagnóstico_Oportunidades'!$N233*1)</f>
        <v>0</v>
      </c>
      <c r="EF212" s="28">
        <f>('3.Diagnóstico_Oportunidades'!$N233*2)</f>
        <v>0</v>
      </c>
      <c r="EG212" s="28">
        <f>('3.Diagnóstico_Oportunidades'!$N233*3)</f>
        <v>0</v>
      </c>
    </row>
    <row r="213" spans="1:137">
      <c r="A213" s="8" t="s">
        <v>950</v>
      </c>
      <c r="B213" s="98">
        <v>1</v>
      </c>
      <c r="C213" s="99">
        <v>3</v>
      </c>
      <c r="D213" s="98">
        <v>1</v>
      </c>
      <c r="E213" s="98">
        <v>1</v>
      </c>
      <c r="F213" s="98">
        <v>1</v>
      </c>
      <c r="G213" s="8" t="s">
        <v>950</v>
      </c>
      <c r="H213" s="27">
        <v>1</v>
      </c>
      <c r="I213" s="27">
        <v>3</v>
      </c>
      <c r="J213" s="27">
        <v>3</v>
      </c>
      <c r="K213" s="27">
        <v>2</v>
      </c>
      <c r="L213">
        <v>1</v>
      </c>
      <c r="M213" s="8" t="s">
        <v>950</v>
      </c>
      <c r="N213" s="27">
        <f t="shared" si="43"/>
        <v>1</v>
      </c>
      <c r="O213" s="27" t="s">
        <v>1065</v>
      </c>
      <c r="P213" s="140">
        <v>2</v>
      </c>
      <c r="Q213" s="27" t="s">
        <v>1065</v>
      </c>
      <c r="R213" s="8" t="s">
        <v>950</v>
      </c>
      <c r="S213">
        <v>1</v>
      </c>
      <c r="T213">
        <v>1</v>
      </c>
      <c r="U213">
        <v>1</v>
      </c>
      <c r="V213">
        <v>1</v>
      </c>
      <c r="W213">
        <v>1</v>
      </c>
      <c r="X213">
        <v>1</v>
      </c>
      <c r="Y213">
        <v>1</v>
      </c>
      <c r="Z213">
        <v>1</v>
      </c>
      <c r="AA213">
        <v>1</v>
      </c>
      <c r="AB213">
        <v>1</v>
      </c>
      <c r="AC213">
        <v>1</v>
      </c>
      <c r="AD213">
        <v>1</v>
      </c>
      <c r="AE213" s="8" t="s">
        <v>950</v>
      </c>
      <c r="AF213">
        <v>3</v>
      </c>
      <c r="AG213" s="21">
        <v>1</v>
      </c>
      <c r="AH213">
        <v>1</v>
      </c>
      <c r="AI213">
        <v>1</v>
      </c>
      <c r="AJ213">
        <v>1</v>
      </c>
      <c r="AK213">
        <v>2</v>
      </c>
      <c r="AL213">
        <v>1</v>
      </c>
      <c r="AM213" s="27">
        <v>1</v>
      </c>
      <c r="AN213">
        <v>1</v>
      </c>
      <c r="AO213" s="27" t="s">
        <v>1065</v>
      </c>
      <c r="AP213">
        <v>1</v>
      </c>
      <c r="AQ213">
        <v>1</v>
      </c>
      <c r="AR213">
        <v>1</v>
      </c>
      <c r="AS213" s="8" t="s">
        <v>950</v>
      </c>
      <c r="AT213" s="27" t="s">
        <v>1065</v>
      </c>
      <c r="AU213" s="27" t="s">
        <v>1065</v>
      </c>
      <c r="AV213" s="27" t="s">
        <v>1065</v>
      </c>
      <c r="AW213" s="27" t="s">
        <v>1065</v>
      </c>
      <c r="AX213" s="27" t="s">
        <v>1065</v>
      </c>
      <c r="AY213" s="27" t="s">
        <v>1065</v>
      </c>
      <c r="AZ213" s="27" t="s">
        <v>1065</v>
      </c>
      <c r="BA213" s="27" t="s">
        <v>1065</v>
      </c>
      <c r="BB213" s="27" t="s">
        <v>1065</v>
      </c>
      <c r="BC213" s="8" t="s">
        <v>950</v>
      </c>
      <c r="BD213" s="14">
        <v>1421</v>
      </c>
      <c r="BE213" s="14">
        <f>((SUM('3.Diagnóstico_Oportunidades'!$M$9:$N$11))*10000)/BD213</f>
        <v>0</v>
      </c>
      <c r="BF213" s="14"/>
      <c r="BQ213" s="28">
        <v>3467342.4</v>
      </c>
      <c r="BR213" s="8">
        <f>(SUM('3.Diagnóstico_Oportunidades'!$M$21:$N$22)*10000)/BQ213</f>
        <v>0</v>
      </c>
      <c r="BS213" s="28">
        <f t="shared" si="44"/>
        <v>1</v>
      </c>
      <c r="BT213" s="27">
        <f t="shared" si="45"/>
        <v>0</v>
      </c>
      <c r="BU213" s="28">
        <f>IF('3.Diagnóstico_Oportunidades'!BR213=0, 0,SUM(BS213:BT213))</f>
        <v>0</v>
      </c>
      <c r="BW213" s="124" t="s">
        <v>1245</v>
      </c>
      <c r="CA213">
        <f>SUM(CA3:CA212)</f>
        <v>0</v>
      </c>
      <c r="CB213" s="27">
        <f t="shared" ref="CB213:CC213" si="46">SUM(CB3:CB212)</f>
        <v>0</v>
      </c>
      <c r="CC213" s="27">
        <f t="shared" si="46"/>
        <v>0</v>
      </c>
      <c r="CF213" s="8" t="s">
        <v>219</v>
      </c>
      <c r="CG213" s="120">
        <f>('3.Diagnóstico_Oportunidades'!$M$22)/(BD214/100)</f>
        <v>0</v>
      </c>
      <c r="CH213" s="28">
        <f t="shared" si="38"/>
        <v>1</v>
      </c>
      <c r="CI213" s="27">
        <f t="shared" si="39"/>
        <v>0</v>
      </c>
      <c r="CJ213" s="28">
        <f t="shared" si="40"/>
        <v>0</v>
      </c>
      <c r="CK213" s="28">
        <f>('3.Diagnóstico_Oportunidades'!$M$22*10000/BQ214)</f>
        <v>0</v>
      </c>
      <c r="CL213" s="28">
        <f t="shared" si="37"/>
        <v>1</v>
      </c>
      <c r="CM213" s="27">
        <f t="shared" si="41"/>
        <v>0</v>
      </c>
      <c r="CN213" s="28">
        <f t="shared" si="42"/>
        <v>0</v>
      </c>
      <c r="CO213" s="28"/>
      <c r="CP213" s="27"/>
      <c r="CQ213" s="27"/>
      <c r="CR213" s="27">
        <f>SUM(CR3:CR212)</f>
        <v>0</v>
      </c>
      <c r="CS213" s="27">
        <f t="shared" ref="CS213:CT213" si="47">SUM(CS3:CS212)</f>
        <v>0</v>
      </c>
      <c r="CT213" s="27">
        <f t="shared" si="47"/>
        <v>0</v>
      </c>
      <c r="CV213" s="28"/>
      <c r="CW213" s="27"/>
      <c r="CX213" s="27"/>
      <c r="CY213" s="27"/>
      <c r="CZ213" s="27"/>
      <c r="DA213" s="27"/>
      <c r="DB213" s="27"/>
      <c r="DC213" s="27"/>
      <c r="DD213" s="27"/>
      <c r="DE213" s="27"/>
      <c r="DF213" s="27"/>
      <c r="DG213" s="27"/>
      <c r="DH213" s="27"/>
      <c r="DI213" s="27" t="s">
        <v>1235</v>
      </c>
      <c r="DJ213" s="28">
        <f>SUM(DJ3:DJ212)</f>
        <v>0</v>
      </c>
      <c r="DK213" s="28">
        <f t="shared" ref="DK213:ED213" si="48">SUM(DK3:DK212)</f>
        <v>0</v>
      </c>
      <c r="DL213" s="28">
        <f t="shared" si="48"/>
        <v>0</v>
      </c>
      <c r="DM213" s="28">
        <f t="shared" si="48"/>
        <v>0</v>
      </c>
      <c r="DN213" s="28">
        <f t="shared" si="48"/>
        <v>0</v>
      </c>
      <c r="DO213" s="28">
        <f t="shared" si="48"/>
        <v>0</v>
      </c>
      <c r="DP213" s="28">
        <f t="shared" si="48"/>
        <v>0</v>
      </c>
      <c r="DQ213" s="28">
        <f t="shared" si="48"/>
        <v>0</v>
      </c>
      <c r="DR213" s="28">
        <f t="shared" si="48"/>
        <v>0</v>
      </c>
      <c r="DS213" s="28">
        <f t="shared" si="48"/>
        <v>0</v>
      </c>
      <c r="DT213" s="28">
        <f t="shared" si="48"/>
        <v>0</v>
      </c>
      <c r="DU213" s="28">
        <f t="shared" si="48"/>
        <v>0</v>
      </c>
      <c r="DV213" s="28">
        <f t="shared" si="48"/>
        <v>0</v>
      </c>
      <c r="DW213" s="28">
        <f t="shared" si="48"/>
        <v>0</v>
      </c>
      <c r="DX213" s="28">
        <f t="shared" si="48"/>
        <v>0</v>
      </c>
      <c r="DY213" s="28">
        <f t="shared" si="48"/>
        <v>0</v>
      </c>
      <c r="DZ213" s="28">
        <f t="shared" si="48"/>
        <v>0</v>
      </c>
      <c r="EA213" s="28">
        <f t="shared" si="48"/>
        <v>0</v>
      </c>
      <c r="EB213" s="28">
        <f t="shared" si="48"/>
        <v>0</v>
      </c>
      <c r="EC213" s="28">
        <f t="shared" si="48"/>
        <v>0</v>
      </c>
      <c r="ED213" s="28">
        <f t="shared" si="48"/>
        <v>0</v>
      </c>
      <c r="EE213" s="28">
        <f t="shared" ref="EE213:EG213" si="49">SUM(EE3:EE212)</f>
        <v>0</v>
      </c>
      <c r="EF213" s="28">
        <f t="shared" si="49"/>
        <v>0</v>
      </c>
      <c r="EG213" s="28">
        <f t="shared" si="49"/>
        <v>0</v>
      </c>
    </row>
    <row r="214" spans="1:137">
      <c r="A214" s="8" t="s">
        <v>219</v>
      </c>
      <c r="B214" s="98">
        <v>1</v>
      </c>
      <c r="C214" s="99">
        <v>2</v>
      </c>
      <c r="D214" s="98">
        <v>1</v>
      </c>
      <c r="E214" s="98">
        <v>2</v>
      </c>
      <c r="F214" s="98">
        <v>1</v>
      </c>
      <c r="G214" s="8" t="s">
        <v>219</v>
      </c>
      <c r="H214" s="27">
        <v>2</v>
      </c>
      <c r="I214" s="27">
        <v>3</v>
      </c>
      <c r="J214" s="27">
        <v>3</v>
      </c>
      <c r="K214" s="27">
        <v>1</v>
      </c>
      <c r="L214">
        <v>2</v>
      </c>
      <c r="M214" s="8" t="s">
        <v>219</v>
      </c>
      <c r="N214" s="27">
        <f t="shared" si="43"/>
        <v>2</v>
      </c>
      <c r="O214" s="27" t="s">
        <v>1065</v>
      </c>
      <c r="P214" s="140">
        <v>1</v>
      </c>
      <c r="Q214" s="27" t="s">
        <v>1065</v>
      </c>
      <c r="R214" s="8" t="s">
        <v>219</v>
      </c>
      <c r="S214">
        <v>2</v>
      </c>
      <c r="T214">
        <v>2</v>
      </c>
      <c r="U214">
        <v>2</v>
      </c>
      <c r="V214">
        <v>2</v>
      </c>
      <c r="W214">
        <v>2</v>
      </c>
      <c r="X214">
        <v>2</v>
      </c>
      <c r="Y214">
        <v>2</v>
      </c>
      <c r="Z214">
        <v>2</v>
      </c>
      <c r="AA214">
        <v>2</v>
      </c>
      <c r="AB214">
        <v>2</v>
      </c>
      <c r="AC214">
        <v>2</v>
      </c>
      <c r="AD214">
        <v>2</v>
      </c>
      <c r="AE214" s="8" t="s">
        <v>219</v>
      </c>
      <c r="AF214">
        <v>2</v>
      </c>
      <c r="AG214" s="21">
        <v>1</v>
      </c>
      <c r="AH214">
        <v>3</v>
      </c>
      <c r="AI214">
        <v>1</v>
      </c>
      <c r="AJ214">
        <v>2</v>
      </c>
      <c r="AK214">
        <v>1</v>
      </c>
      <c r="AL214">
        <v>1</v>
      </c>
      <c r="AM214" s="27">
        <v>1</v>
      </c>
      <c r="AN214">
        <v>1</v>
      </c>
      <c r="AO214" s="27" t="s">
        <v>1065</v>
      </c>
      <c r="AP214">
        <v>1</v>
      </c>
      <c r="AQ214">
        <v>1</v>
      </c>
      <c r="AR214">
        <v>1</v>
      </c>
      <c r="AS214" s="8" t="s">
        <v>219</v>
      </c>
      <c r="AT214" s="27" t="s">
        <v>1065</v>
      </c>
      <c r="AU214" s="27" t="s">
        <v>1065</v>
      </c>
      <c r="AV214" s="27" t="s">
        <v>1065</v>
      </c>
      <c r="AW214" s="27" t="s">
        <v>1065</v>
      </c>
      <c r="AX214" s="27" t="s">
        <v>1065</v>
      </c>
      <c r="AY214" s="27" t="s">
        <v>1065</v>
      </c>
      <c r="AZ214" s="27" t="s">
        <v>1065</v>
      </c>
      <c r="BA214" s="27" t="s">
        <v>1065</v>
      </c>
      <c r="BB214" s="27" t="s">
        <v>1065</v>
      </c>
      <c r="BC214" s="8" t="s">
        <v>219</v>
      </c>
      <c r="BD214" s="14">
        <v>308</v>
      </c>
      <c r="BE214" s="14">
        <f>((SUM('3.Diagnóstico_Oportunidades'!$M$9:$N$11))*10000)/BD214</f>
        <v>0</v>
      </c>
      <c r="BF214" s="14"/>
      <c r="BQ214" s="28">
        <v>436114.59</v>
      </c>
      <c r="BR214" s="8">
        <f>(SUM('3.Diagnóstico_Oportunidades'!$M$21:$N$22)*10000)/BQ214</f>
        <v>0</v>
      </c>
      <c r="BS214" s="28">
        <f t="shared" si="44"/>
        <v>1</v>
      </c>
      <c r="BT214" s="27">
        <f t="shared" si="45"/>
        <v>0</v>
      </c>
      <c r="BU214" s="28">
        <f>IF('3.Diagnóstico_Oportunidades'!BR214=0, 0,SUM(BS214:BT214))</f>
        <v>0</v>
      </c>
      <c r="BY214" s="170" t="s">
        <v>1247</v>
      </c>
      <c r="BZ214" s="9">
        <v>3</v>
      </c>
      <c r="CA214">
        <f>CA213*8</f>
        <v>0</v>
      </c>
      <c r="CB214" s="27">
        <f t="shared" ref="CB214:CC214" si="50">CB213*8</f>
        <v>0</v>
      </c>
      <c r="CC214" s="27">
        <f t="shared" si="50"/>
        <v>0</v>
      </c>
      <c r="CF214" s="8" t="s">
        <v>951</v>
      </c>
      <c r="CG214" s="120">
        <f>('3.Diagnóstico_Oportunidades'!$M$22)/(BD215/100)</f>
        <v>0</v>
      </c>
      <c r="CH214" s="28">
        <f t="shared" si="38"/>
        <v>1</v>
      </c>
      <c r="CI214" s="27">
        <f t="shared" si="39"/>
        <v>0</v>
      </c>
      <c r="CJ214" s="28">
        <f t="shared" si="40"/>
        <v>0</v>
      </c>
      <c r="CK214" s="28">
        <f>('3.Diagnóstico_Oportunidades'!$M$22*10000/BQ215)</f>
        <v>0</v>
      </c>
      <c r="CL214" s="28">
        <f t="shared" si="37"/>
        <v>1</v>
      </c>
      <c r="CM214" s="27">
        <f t="shared" si="41"/>
        <v>0</v>
      </c>
      <c r="CN214" s="28">
        <f t="shared" si="42"/>
        <v>0</v>
      </c>
      <c r="CO214" s="28"/>
      <c r="CP214" s="170" t="s">
        <v>1249</v>
      </c>
      <c r="CQ214" s="9">
        <v>3</v>
      </c>
      <c r="CR214" s="27">
        <f>CR213*22</f>
        <v>0</v>
      </c>
      <c r="CS214" s="27">
        <f t="shared" ref="CS214:CT214" si="51">CS213*22</f>
        <v>0</v>
      </c>
      <c r="CT214" s="27">
        <f t="shared" si="51"/>
        <v>0</v>
      </c>
      <c r="CV214" s="28"/>
      <c r="CW214" s="27"/>
      <c r="CX214" s="27"/>
      <c r="CY214" s="27"/>
      <c r="CZ214" s="27"/>
      <c r="DA214" s="27"/>
      <c r="DB214" s="27"/>
      <c r="DC214" s="27"/>
      <c r="DD214" s="27"/>
      <c r="DE214" s="27"/>
      <c r="DF214" s="27"/>
      <c r="DG214" s="27"/>
      <c r="DH214" s="27"/>
      <c r="DI214" s="27"/>
      <c r="DJ214" s="28">
        <f>IF(DJ213&lt;DS213,1,0)+IF(DJ213&gt;DU213,3,0)</f>
        <v>0</v>
      </c>
      <c r="DK214" s="28">
        <v>1</v>
      </c>
      <c r="DL214" s="28">
        <v>2</v>
      </c>
      <c r="DM214" s="28">
        <v>2</v>
      </c>
      <c r="DN214" s="28">
        <v>2</v>
      </c>
      <c r="DO214" s="28">
        <v>1</v>
      </c>
      <c r="DP214" s="28">
        <v>1</v>
      </c>
      <c r="DQ214" s="28">
        <v>1</v>
      </c>
      <c r="DR214" s="28">
        <v>1</v>
      </c>
      <c r="DS214" s="28"/>
      <c r="DT214" s="28"/>
      <c r="DU214" s="28"/>
      <c r="DV214" s="28">
        <f>IF(DV213&lt;EE213,1,0)+IF(DV213&gt;EG213,3,0)</f>
        <v>0</v>
      </c>
      <c r="DW214" s="28">
        <v>1</v>
      </c>
      <c r="DX214" s="28">
        <v>2</v>
      </c>
      <c r="DY214" s="28">
        <v>2</v>
      </c>
      <c r="DZ214" s="28">
        <v>2</v>
      </c>
      <c r="EA214" s="28">
        <v>1</v>
      </c>
      <c r="EB214" s="28">
        <v>1</v>
      </c>
      <c r="EC214" s="28">
        <v>1</v>
      </c>
      <c r="ED214" s="28">
        <v>1</v>
      </c>
      <c r="EE214" s="28"/>
      <c r="EF214" s="28"/>
      <c r="EG214" s="28"/>
    </row>
    <row r="215" spans="1:137">
      <c r="A215" s="8" t="s">
        <v>951</v>
      </c>
      <c r="B215" s="98">
        <v>2</v>
      </c>
      <c r="C215" s="99">
        <v>3</v>
      </c>
      <c r="D215" s="98">
        <v>3</v>
      </c>
      <c r="E215" s="98">
        <v>2</v>
      </c>
      <c r="F215" s="98">
        <v>2</v>
      </c>
      <c r="G215" s="8" t="s">
        <v>951</v>
      </c>
      <c r="H215" s="27">
        <v>1</v>
      </c>
      <c r="I215" s="27">
        <v>3</v>
      </c>
      <c r="J215" s="27">
        <v>2</v>
      </c>
      <c r="K215" s="27">
        <v>1</v>
      </c>
      <c r="L215">
        <v>2</v>
      </c>
      <c r="M215" s="8" t="s">
        <v>951</v>
      </c>
      <c r="N215" s="27">
        <f t="shared" si="43"/>
        <v>2</v>
      </c>
      <c r="O215" s="27" t="s">
        <v>1065</v>
      </c>
      <c r="P215" s="140">
        <v>1</v>
      </c>
      <c r="Q215" s="27" t="s">
        <v>1065</v>
      </c>
      <c r="R215" s="8" t="s">
        <v>951</v>
      </c>
      <c r="S215">
        <v>2</v>
      </c>
      <c r="T215">
        <v>1</v>
      </c>
      <c r="U215">
        <v>2</v>
      </c>
      <c r="V215">
        <v>1</v>
      </c>
      <c r="W215">
        <v>2</v>
      </c>
      <c r="X215">
        <v>2</v>
      </c>
      <c r="Y215">
        <v>2</v>
      </c>
      <c r="Z215">
        <v>2</v>
      </c>
      <c r="AA215">
        <v>2</v>
      </c>
      <c r="AB215">
        <v>2</v>
      </c>
      <c r="AC215">
        <v>1</v>
      </c>
      <c r="AD215">
        <v>2</v>
      </c>
      <c r="AE215" s="8" t="s">
        <v>951</v>
      </c>
      <c r="AF215">
        <v>1</v>
      </c>
      <c r="AG215" s="21">
        <v>1</v>
      </c>
      <c r="AH215">
        <v>2</v>
      </c>
      <c r="AI215">
        <v>1</v>
      </c>
      <c r="AJ215">
        <v>1</v>
      </c>
      <c r="AK215">
        <v>3</v>
      </c>
      <c r="AL215">
        <v>2</v>
      </c>
      <c r="AM215" s="27">
        <v>2</v>
      </c>
      <c r="AN215">
        <v>2</v>
      </c>
      <c r="AO215" s="27" t="s">
        <v>1065</v>
      </c>
      <c r="AP215">
        <v>2</v>
      </c>
      <c r="AQ215">
        <v>1</v>
      </c>
      <c r="AR215">
        <v>2</v>
      </c>
      <c r="AS215" s="8" t="s">
        <v>951</v>
      </c>
      <c r="AT215" s="27" t="s">
        <v>1065</v>
      </c>
      <c r="AU215" s="27" t="s">
        <v>1065</v>
      </c>
      <c r="AV215" s="27" t="s">
        <v>1065</v>
      </c>
      <c r="AW215" s="27" t="s">
        <v>1065</v>
      </c>
      <c r="AX215" s="27" t="s">
        <v>1065</v>
      </c>
      <c r="AY215" s="27" t="s">
        <v>1065</v>
      </c>
      <c r="AZ215" s="27" t="s">
        <v>1065</v>
      </c>
      <c r="BA215" s="27" t="s">
        <v>1065</v>
      </c>
      <c r="BB215" s="27" t="s">
        <v>1065</v>
      </c>
      <c r="BC215" s="8" t="s">
        <v>951</v>
      </c>
      <c r="BD215" s="14">
        <v>716</v>
      </c>
      <c r="BE215" s="14">
        <f>((SUM('3.Diagnóstico_Oportunidades'!$M$9:$N$11))*10000)/BD215</f>
        <v>0</v>
      </c>
      <c r="BF215" s="14"/>
      <c r="BQ215" s="28">
        <v>2084069.62</v>
      </c>
      <c r="BR215" s="8">
        <f>(SUM('3.Diagnóstico_Oportunidades'!$M$21:$N$22)*10000)/BQ215</f>
        <v>0</v>
      </c>
      <c r="BS215" s="28">
        <f t="shared" si="44"/>
        <v>1</v>
      </c>
      <c r="BT215" s="27">
        <f t="shared" si="45"/>
        <v>0</v>
      </c>
      <c r="BU215" s="28">
        <f>IF('3.Diagnóstico_Oportunidades'!BR215=0, 0,SUM(BS215:BT215))</f>
        <v>0</v>
      </c>
      <c r="BY215" s="1"/>
      <c r="BZ215" s="9">
        <v>2</v>
      </c>
      <c r="CA215" s="27">
        <f>CA213*5.5</f>
        <v>0</v>
      </c>
      <c r="CB215" s="27">
        <f t="shared" ref="CB215:CC215" si="52">CB213*5.5</f>
        <v>0</v>
      </c>
      <c r="CC215" s="27">
        <f t="shared" si="52"/>
        <v>0</v>
      </c>
      <c r="CF215" s="8" t="s">
        <v>91</v>
      </c>
      <c r="CG215" s="120">
        <f>('3.Diagnóstico_Oportunidades'!$M$22)/(BD216/100)</f>
        <v>0</v>
      </c>
      <c r="CH215" s="28">
        <f t="shared" si="38"/>
        <v>1</v>
      </c>
      <c r="CI215" s="27">
        <f t="shared" si="39"/>
        <v>0</v>
      </c>
      <c r="CJ215" s="28">
        <f t="shared" si="40"/>
        <v>0</v>
      </c>
      <c r="CK215" s="28">
        <f>('3.Diagnóstico_Oportunidades'!$M$22*10000/BQ216)</f>
        <v>0</v>
      </c>
      <c r="CL215" s="28">
        <f t="shared" si="37"/>
        <v>1</v>
      </c>
      <c r="CM215" s="27">
        <f t="shared" si="41"/>
        <v>0</v>
      </c>
      <c r="CN215" s="28">
        <f t="shared" si="42"/>
        <v>0</v>
      </c>
      <c r="CO215" s="28"/>
      <c r="CP215" s="1"/>
      <c r="CQ215" s="9">
        <v>2</v>
      </c>
      <c r="CR215" s="27">
        <f>CR213*17</f>
        <v>0</v>
      </c>
      <c r="CS215" s="27">
        <f t="shared" ref="CS215:CT215" si="53">CS213*17</f>
        <v>0</v>
      </c>
      <c r="CT215" s="27">
        <f t="shared" si="53"/>
        <v>0</v>
      </c>
      <c r="CV215" s="28"/>
      <c r="CW215" s="27"/>
      <c r="CX215" s="27"/>
      <c r="CY215" s="27"/>
      <c r="DJ215">
        <f>IF(DJ214=0,2,0)</f>
        <v>2</v>
      </c>
      <c r="DK215" s="27">
        <f t="shared" ref="DK215:DR215" si="54">IF(DK214=0,2,0)</f>
        <v>0</v>
      </c>
      <c r="DL215" s="27">
        <f t="shared" si="54"/>
        <v>0</v>
      </c>
      <c r="DM215" s="27">
        <f t="shared" si="54"/>
        <v>0</v>
      </c>
      <c r="DN215" s="27">
        <f t="shared" si="54"/>
        <v>0</v>
      </c>
      <c r="DO215" s="27">
        <f t="shared" si="54"/>
        <v>0</v>
      </c>
      <c r="DP215" s="27">
        <f t="shared" si="54"/>
        <v>0</v>
      </c>
      <c r="DQ215" s="27">
        <f t="shared" si="54"/>
        <v>0</v>
      </c>
      <c r="DR215" s="27">
        <f t="shared" si="54"/>
        <v>0</v>
      </c>
      <c r="DV215" s="27">
        <f>IF(DV214=0,2,0)</f>
        <v>2</v>
      </c>
      <c r="DW215" s="27">
        <f t="shared" ref="DW215" si="55">IF(DW214=0,2,0)</f>
        <v>0</v>
      </c>
      <c r="DX215" s="27">
        <f t="shared" ref="DX215" si="56">IF(DX214=0,2,0)</f>
        <v>0</v>
      </c>
      <c r="DY215" s="27">
        <f t="shared" ref="DY215" si="57">IF(DY214=0,2,0)</f>
        <v>0</v>
      </c>
      <c r="DZ215" s="27">
        <f t="shared" ref="DZ215" si="58">IF(DZ214=0,2,0)</f>
        <v>0</v>
      </c>
      <c r="EA215" s="27">
        <f t="shared" ref="EA215" si="59">IF(EA214=0,2,0)</f>
        <v>0</v>
      </c>
      <c r="EB215" s="27">
        <f t="shared" ref="EB215" si="60">IF(EB214=0,2,0)</f>
        <v>0</v>
      </c>
      <c r="EC215" s="27">
        <f t="shared" ref="EC215" si="61">IF(EC214=0,2,0)</f>
        <v>0</v>
      </c>
      <c r="ED215" s="27">
        <f t="shared" ref="ED215" si="62">IF(ED214=0,2,0)</f>
        <v>0</v>
      </c>
    </row>
    <row r="216" spans="1:137">
      <c r="A216" s="8" t="s">
        <v>91</v>
      </c>
      <c r="B216" s="98">
        <v>1</v>
      </c>
      <c r="C216" s="99">
        <v>3</v>
      </c>
      <c r="D216" s="98">
        <v>1</v>
      </c>
      <c r="E216" s="98">
        <v>1</v>
      </c>
      <c r="F216" s="98">
        <v>1</v>
      </c>
      <c r="G216" s="8" t="s">
        <v>91</v>
      </c>
      <c r="H216" s="27">
        <v>1</v>
      </c>
      <c r="I216" s="27">
        <v>1</v>
      </c>
      <c r="J216" s="27">
        <v>2</v>
      </c>
      <c r="K216" s="27">
        <v>1</v>
      </c>
      <c r="L216">
        <v>2</v>
      </c>
      <c r="M216" s="8" t="s">
        <v>91</v>
      </c>
      <c r="N216" s="27">
        <f t="shared" si="43"/>
        <v>2</v>
      </c>
      <c r="O216" s="27" t="s">
        <v>1065</v>
      </c>
      <c r="P216" s="140">
        <v>1</v>
      </c>
      <c r="Q216" s="27" t="s">
        <v>1065</v>
      </c>
      <c r="R216" s="8" t="s">
        <v>91</v>
      </c>
      <c r="S216">
        <v>1</v>
      </c>
      <c r="T216">
        <v>1</v>
      </c>
      <c r="U216">
        <v>2</v>
      </c>
      <c r="V216">
        <v>1</v>
      </c>
      <c r="W216">
        <v>2</v>
      </c>
      <c r="X216">
        <v>2</v>
      </c>
      <c r="Y216">
        <v>2</v>
      </c>
      <c r="Z216">
        <v>2</v>
      </c>
      <c r="AA216">
        <v>2</v>
      </c>
      <c r="AB216">
        <v>2</v>
      </c>
      <c r="AC216">
        <v>1</v>
      </c>
      <c r="AD216">
        <v>2</v>
      </c>
      <c r="AE216" s="8" t="s">
        <v>91</v>
      </c>
      <c r="AF216">
        <v>1</v>
      </c>
      <c r="AG216" s="21">
        <v>1</v>
      </c>
      <c r="AH216">
        <v>1</v>
      </c>
      <c r="AI216">
        <v>1</v>
      </c>
      <c r="AJ216">
        <v>1</v>
      </c>
      <c r="AK216">
        <v>1</v>
      </c>
      <c r="AL216">
        <v>1</v>
      </c>
      <c r="AM216" s="27">
        <v>1</v>
      </c>
      <c r="AN216">
        <v>1</v>
      </c>
      <c r="AO216">
        <v>1</v>
      </c>
      <c r="AP216">
        <v>3</v>
      </c>
      <c r="AQ216">
        <v>1</v>
      </c>
      <c r="AR216">
        <v>1</v>
      </c>
      <c r="AS216" s="8" t="s">
        <v>91</v>
      </c>
      <c r="AT216" s="27" t="s">
        <v>1065</v>
      </c>
      <c r="AU216" s="27" t="s">
        <v>1065</v>
      </c>
      <c r="AV216" s="27" t="s">
        <v>1065</v>
      </c>
      <c r="AW216" s="27" t="s">
        <v>1065</v>
      </c>
      <c r="AX216" s="27" t="s">
        <v>1065</v>
      </c>
      <c r="AY216" s="27" t="s">
        <v>1065</v>
      </c>
      <c r="AZ216" s="27" t="s">
        <v>1065</v>
      </c>
      <c r="BA216" s="27" t="s">
        <v>1065</v>
      </c>
      <c r="BB216" s="27" t="s">
        <v>1065</v>
      </c>
      <c r="BC216" s="8" t="s">
        <v>91</v>
      </c>
      <c r="BD216" s="14">
        <v>46085</v>
      </c>
      <c r="BE216" s="14">
        <f>((SUM('3.Diagnóstico_Oportunidades'!$M$9:$N$11))*10000)/BD216</f>
        <v>0</v>
      </c>
      <c r="BF216" s="14"/>
      <c r="BQ216" s="28">
        <v>5149356.13</v>
      </c>
      <c r="BR216" s="8">
        <f>(SUM('3.Diagnóstico_Oportunidades'!$M$21:$N$22)*10000)/BQ216</f>
        <v>0</v>
      </c>
      <c r="BS216" s="28">
        <f t="shared" si="44"/>
        <v>1</v>
      </c>
      <c r="BT216" s="27">
        <f t="shared" si="45"/>
        <v>0</v>
      </c>
      <c r="BU216" s="28">
        <f>IF('3.Diagnóstico_Oportunidades'!BR216=0, 0,SUM(BS216:BT216))</f>
        <v>0</v>
      </c>
      <c r="BY216" s="1"/>
      <c r="BZ216" s="9">
        <v>1</v>
      </c>
      <c r="CA216" s="27">
        <f>CA213*3.5</f>
        <v>0</v>
      </c>
      <c r="CB216" s="27">
        <f t="shared" ref="CB216:CC216" si="63">CB213*3.5</f>
        <v>0</v>
      </c>
      <c r="CC216" s="27">
        <f t="shared" si="63"/>
        <v>0</v>
      </c>
      <c r="CF216" s="8" t="s">
        <v>179</v>
      </c>
      <c r="CG216" s="120">
        <f>('3.Diagnóstico_Oportunidades'!$M$22)/(BD217/100)</f>
        <v>0</v>
      </c>
      <c r="CH216" s="28">
        <f t="shared" si="38"/>
        <v>1</v>
      </c>
      <c r="CI216" s="27">
        <f t="shared" si="39"/>
        <v>0</v>
      </c>
      <c r="CJ216" s="28">
        <f t="shared" si="40"/>
        <v>0</v>
      </c>
      <c r="CK216" s="28">
        <f>('3.Diagnóstico_Oportunidades'!$M$22*10000/BQ217)</f>
        <v>0</v>
      </c>
      <c r="CL216" s="28">
        <f t="shared" si="37"/>
        <v>1</v>
      </c>
      <c r="CM216" s="27">
        <f t="shared" si="41"/>
        <v>0</v>
      </c>
      <c r="CN216" s="28">
        <f t="shared" si="42"/>
        <v>0</v>
      </c>
      <c r="CO216" s="28"/>
      <c r="CP216" s="1"/>
      <c r="CQ216" s="9">
        <v>1</v>
      </c>
      <c r="CR216" s="27">
        <f>CR213*12.5</f>
        <v>0</v>
      </c>
      <c r="CS216" s="27">
        <f t="shared" ref="CS216:CT216" si="64">CS213*12.5</f>
        <v>0</v>
      </c>
      <c r="CT216" s="27">
        <f t="shared" si="64"/>
        <v>0</v>
      </c>
      <c r="CV216" s="27"/>
      <c r="CW216" s="27"/>
      <c r="CX216" s="27"/>
      <c r="CY216" s="27"/>
      <c r="DI216" s="173" t="s">
        <v>1083</v>
      </c>
      <c r="DJ216" s="28">
        <f>IF(DJ213=0,0,SUM(DJ214:DJ215))</f>
        <v>0</v>
      </c>
      <c r="DK216" s="28">
        <f t="shared" ref="DK216:DR216" si="65">IF(DK213=0,0,SUM(DK214:DK215))</f>
        <v>0</v>
      </c>
      <c r="DL216" s="28">
        <f t="shared" si="65"/>
        <v>0</v>
      </c>
      <c r="DM216" s="28">
        <f t="shared" si="65"/>
        <v>0</v>
      </c>
      <c r="DN216" s="28">
        <f t="shared" si="65"/>
        <v>0</v>
      </c>
      <c r="DO216" s="28">
        <f t="shared" si="65"/>
        <v>0</v>
      </c>
      <c r="DP216" s="28">
        <f t="shared" si="65"/>
        <v>0</v>
      </c>
      <c r="DQ216" s="28">
        <f t="shared" si="65"/>
        <v>0</v>
      </c>
      <c r="DR216" s="28">
        <f t="shared" si="65"/>
        <v>0</v>
      </c>
      <c r="DU216" s="173" t="s">
        <v>1083</v>
      </c>
      <c r="DV216" s="28">
        <f>IF(DV213=0,0,SUM(DV214:DV215))</f>
        <v>0</v>
      </c>
      <c r="DW216" s="28">
        <f t="shared" ref="DW216:ED216" si="66">IF(DW213=0,0,SUM(DW214:DW215))</f>
        <v>0</v>
      </c>
      <c r="DX216" s="28">
        <f t="shared" si="66"/>
        <v>0</v>
      </c>
      <c r="DY216" s="28">
        <f t="shared" si="66"/>
        <v>0</v>
      </c>
      <c r="DZ216" s="28">
        <f t="shared" si="66"/>
        <v>0</v>
      </c>
      <c r="EA216" s="28">
        <f t="shared" si="66"/>
        <v>0</v>
      </c>
      <c r="EB216" s="28">
        <f t="shared" si="66"/>
        <v>0</v>
      </c>
      <c r="EC216" s="28">
        <f t="shared" si="66"/>
        <v>0</v>
      </c>
      <c r="ED216" s="28">
        <f t="shared" si="66"/>
        <v>0</v>
      </c>
    </row>
    <row r="217" spans="1:137">
      <c r="A217" s="8" t="s">
        <v>179</v>
      </c>
      <c r="B217" s="98">
        <v>2</v>
      </c>
      <c r="C217" s="99">
        <v>3</v>
      </c>
      <c r="D217" s="98">
        <v>1</v>
      </c>
      <c r="E217" s="98">
        <v>3</v>
      </c>
      <c r="F217" s="98">
        <v>2</v>
      </c>
      <c r="G217" s="8" t="s">
        <v>179</v>
      </c>
      <c r="H217" s="27">
        <v>1</v>
      </c>
      <c r="I217" s="27">
        <v>1</v>
      </c>
      <c r="J217" s="27">
        <v>2</v>
      </c>
      <c r="K217" s="27">
        <v>1</v>
      </c>
      <c r="L217">
        <v>1</v>
      </c>
      <c r="M217" s="8" t="s">
        <v>179</v>
      </c>
      <c r="N217" s="27">
        <f t="shared" si="43"/>
        <v>1</v>
      </c>
      <c r="O217" s="27" t="s">
        <v>1065</v>
      </c>
      <c r="P217" s="140">
        <v>1</v>
      </c>
      <c r="Q217" s="27" t="s">
        <v>1065</v>
      </c>
      <c r="R217" s="8" t="s">
        <v>179</v>
      </c>
      <c r="S217">
        <v>1</v>
      </c>
      <c r="T217">
        <v>1</v>
      </c>
      <c r="U217">
        <v>1</v>
      </c>
      <c r="V217">
        <v>1</v>
      </c>
      <c r="W217">
        <v>1</v>
      </c>
      <c r="X217">
        <v>1</v>
      </c>
      <c r="Y217">
        <v>1</v>
      </c>
      <c r="Z217">
        <v>1</v>
      </c>
      <c r="AA217">
        <v>1</v>
      </c>
      <c r="AB217">
        <v>1</v>
      </c>
      <c r="AC217">
        <v>1</v>
      </c>
      <c r="AD217">
        <v>1</v>
      </c>
      <c r="AE217" s="8" t="s">
        <v>179</v>
      </c>
      <c r="AF217">
        <v>1</v>
      </c>
      <c r="AG217" s="21">
        <v>2</v>
      </c>
      <c r="AH217">
        <v>1</v>
      </c>
      <c r="AI217">
        <v>2</v>
      </c>
      <c r="AJ217">
        <v>2</v>
      </c>
      <c r="AK217">
        <v>3</v>
      </c>
      <c r="AL217">
        <v>3</v>
      </c>
      <c r="AM217" s="27">
        <v>2</v>
      </c>
      <c r="AN217">
        <v>1</v>
      </c>
      <c r="AO217" s="27" t="s">
        <v>1065</v>
      </c>
      <c r="AP217">
        <v>3</v>
      </c>
      <c r="AQ217">
        <v>2</v>
      </c>
      <c r="AR217">
        <v>2</v>
      </c>
      <c r="AS217" s="8" t="s">
        <v>179</v>
      </c>
      <c r="AT217" s="27" t="s">
        <v>1065</v>
      </c>
      <c r="AU217" s="27" t="s">
        <v>1065</v>
      </c>
      <c r="AV217" s="27" t="s">
        <v>1065</v>
      </c>
      <c r="AW217" s="27" t="s">
        <v>1065</v>
      </c>
      <c r="AX217" s="27" t="s">
        <v>1065</v>
      </c>
      <c r="AY217" s="27" t="s">
        <v>1065</v>
      </c>
      <c r="AZ217" s="27" t="s">
        <v>1065</v>
      </c>
      <c r="BA217" s="27" t="s">
        <v>1065</v>
      </c>
      <c r="BB217" s="27" t="s">
        <v>1065</v>
      </c>
      <c r="BC217" s="8" t="s">
        <v>179</v>
      </c>
      <c r="BD217" s="14">
        <v>1461</v>
      </c>
      <c r="BE217" s="14">
        <f>((SUM('3.Diagnóstico_Oportunidades'!$M$9:$N$11))*10000)/BD217</f>
        <v>0</v>
      </c>
      <c r="BF217" s="14"/>
      <c r="BQ217" s="28">
        <v>451656.39</v>
      </c>
      <c r="BR217" s="8">
        <f>(SUM('3.Diagnóstico_Oportunidades'!$M$21:$N$22)*10000)/BQ217</f>
        <v>0</v>
      </c>
      <c r="BS217" s="28">
        <f t="shared" si="44"/>
        <v>1</v>
      </c>
      <c r="BT217" s="27">
        <f t="shared" si="45"/>
        <v>0</v>
      </c>
      <c r="BU217" s="28">
        <f>IF('3.Diagnóstico_Oportunidades'!BR217=0, 0,SUM(BS217:BT217))</f>
        <v>0</v>
      </c>
      <c r="CA217" s="149">
        <f>IF(CA213&gt;CA214,3,0)+IF(CA213&lt;CA216,1,0)</f>
        <v>0</v>
      </c>
      <c r="CB217" s="149">
        <f t="shared" ref="CB217:CC217" si="67">IF(CB213&gt;CB214,3,0)+IF(CB213&lt;CB216,1,0)</f>
        <v>0</v>
      </c>
      <c r="CC217" s="149">
        <f t="shared" si="67"/>
        <v>0</v>
      </c>
      <c r="CF217" s="8" t="s">
        <v>92</v>
      </c>
      <c r="CG217" s="120">
        <f>('3.Diagnóstico_Oportunidades'!$M$22)/(BD218/100)</f>
        <v>0</v>
      </c>
      <c r="CH217" s="28">
        <f t="shared" si="38"/>
        <v>1</v>
      </c>
      <c r="CI217" s="27">
        <f t="shared" si="39"/>
        <v>0</v>
      </c>
      <c r="CJ217" s="28">
        <f t="shared" si="40"/>
        <v>0</v>
      </c>
      <c r="CK217" s="28">
        <f>('3.Diagnóstico_Oportunidades'!$M$22*10000/BQ218)</f>
        <v>0</v>
      </c>
      <c r="CL217" s="28">
        <f t="shared" si="37"/>
        <v>1</v>
      </c>
      <c r="CM217" s="27">
        <f t="shared" si="41"/>
        <v>0</v>
      </c>
      <c r="CN217" s="28">
        <f t="shared" si="42"/>
        <v>0</v>
      </c>
      <c r="CO217" s="28"/>
      <c r="CP217" s="27"/>
      <c r="CQ217" s="27"/>
      <c r="CR217" s="149">
        <f>IF(CR213&gt;CR214,3,0)+IF(CR213&lt;CR216,1,0)</f>
        <v>0</v>
      </c>
      <c r="CS217" s="149">
        <f t="shared" ref="CS217" si="68">IF(CS213&gt;CS214,3,0)+IF(CS213&lt;CS216,1,0)</f>
        <v>0</v>
      </c>
      <c r="CT217" s="149">
        <f t="shared" ref="CT217" si="69">IF(CT213&gt;CT214,3,0)+IF(CT213&lt;CT216,1,0)</f>
        <v>0</v>
      </c>
    </row>
    <row r="218" spans="1:137">
      <c r="A218" s="8" t="s">
        <v>92</v>
      </c>
      <c r="B218" s="98">
        <v>1</v>
      </c>
      <c r="C218" s="99">
        <v>3</v>
      </c>
      <c r="D218" s="98">
        <v>1</v>
      </c>
      <c r="E218" s="98">
        <v>1</v>
      </c>
      <c r="F218" s="98">
        <v>1</v>
      </c>
      <c r="G218" s="8" t="s">
        <v>92</v>
      </c>
      <c r="H218" s="27">
        <v>2</v>
      </c>
      <c r="I218" s="27">
        <v>2</v>
      </c>
      <c r="J218" s="27">
        <v>2</v>
      </c>
      <c r="K218" s="27">
        <v>2</v>
      </c>
      <c r="L218">
        <v>2</v>
      </c>
      <c r="M218" s="8" t="s">
        <v>92</v>
      </c>
      <c r="N218" s="27">
        <f t="shared" si="43"/>
        <v>2</v>
      </c>
      <c r="O218" s="27" t="s">
        <v>1065</v>
      </c>
      <c r="P218" s="140">
        <v>2</v>
      </c>
      <c r="Q218" s="27" t="s">
        <v>1065</v>
      </c>
      <c r="R218" s="8" t="s">
        <v>92</v>
      </c>
      <c r="S218">
        <v>2</v>
      </c>
      <c r="T218">
        <v>2</v>
      </c>
      <c r="U218">
        <v>2</v>
      </c>
      <c r="V218">
        <v>2</v>
      </c>
      <c r="W218">
        <v>2</v>
      </c>
      <c r="X218">
        <v>2</v>
      </c>
      <c r="Y218">
        <v>2</v>
      </c>
      <c r="Z218">
        <v>2</v>
      </c>
      <c r="AA218">
        <v>2</v>
      </c>
      <c r="AB218">
        <v>2</v>
      </c>
      <c r="AC218">
        <v>2</v>
      </c>
      <c r="AD218">
        <v>2</v>
      </c>
      <c r="AE218" s="8" t="s">
        <v>92</v>
      </c>
      <c r="AF218">
        <v>1</v>
      </c>
      <c r="AG218" s="21">
        <v>1</v>
      </c>
      <c r="AH218">
        <v>1</v>
      </c>
      <c r="AI218">
        <v>1</v>
      </c>
      <c r="AJ218">
        <v>1</v>
      </c>
      <c r="AK218">
        <v>1</v>
      </c>
      <c r="AL218">
        <v>1</v>
      </c>
      <c r="AM218" s="27">
        <v>1</v>
      </c>
      <c r="AN218">
        <v>1</v>
      </c>
      <c r="AO218" s="27" t="s">
        <v>1065</v>
      </c>
      <c r="AP218">
        <v>3</v>
      </c>
      <c r="AQ218">
        <v>1</v>
      </c>
      <c r="AR218">
        <v>1</v>
      </c>
      <c r="AS218" s="8" t="s">
        <v>92</v>
      </c>
      <c r="AT218" s="27" t="s">
        <v>1065</v>
      </c>
      <c r="AU218" s="27" t="s">
        <v>1065</v>
      </c>
      <c r="AV218" s="27" t="s">
        <v>1065</v>
      </c>
      <c r="AW218" s="27" t="s">
        <v>1065</v>
      </c>
      <c r="AX218" s="27" t="s">
        <v>1065</v>
      </c>
      <c r="AY218" s="27" t="s">
        <v>1065</v>
      </c>
      <c r="AZ218" s="27" t="s">
        <v>1065</v>
      </c>
      <c r="BA218" s="27" t="s">
        <v>1065</v>
      </c>
      <c r="BB218" s="27" t="s">
        <v>1065</v>
      </c>
      <c r="BC218" s="8" t="s">
        <v>92</v>
      </c>
      <c r="BD218" s="14">
        <v>27342</v>
      </c>
      <c r="BE218" s="14">
        <f>((SUM('3.Diagnóstico_Oportunidades'!$M$9:$N$11))*10000)/BD218</f>
        <v>0</v>
      </c>
      <c r="BF218" s="14"/>
      <c r="BQ218" s="28">
        <v>3185072.99</v>
      </c>
      <c r="BR218" s="8">
        <f>(SUM('3.Diagnóstico_Oportunidades'!$M$21:$N$22)*10000)/BQ218</f>
        <v>0</v>
      </c>
      <c r="BS218" s="28">
        <f t="shared" si="44"/>
        <v>1</v>
      </c>
      <c r="BT218" s="27">
        <f t="shared" si="45"/>
        <v>0</v>
      </c>
      <c r="BU218" s="28">
        <f>IF('3.Diagnóstico_Oportunidades'!BR218=0, 0,SUM(BS218:BT218))</f>
        <v>0</v>
      </c>
      <c r="CA218">
        <f>IF(CA217=0,2,0)</f>
        <v>2</v>
      </c>
      <c r="CB218" s="27">
        <f t="shared" ref="CB218:CC218" si="70">IF(CB217=0,2,0)</f>
        <v>2</v>
      </c>
      <c r="CC218" s="27">
        <f t="shared" si="70"/>
        <v>2</v>
      </c>
      <c r="CF218" s="8" t="s">
        <v>93</v>
      </c>
      <c r="CG218" s="120">
        <f>('3.Diagnóstico_Oportunidades'!$M$22)/(BD219/100)</f>
        <v>0</v>
      </c>
      <c r="CH218" s="28">
        <f t="shared" si="38"/>
        <v>1</v>
      </c>
      <c r="CI218" s="27">
        <f t="shared" si="39"/>
        <v>0</v>
      </c>
      <c r="CJ218" s="28">
        <f t="shared" si="40"/>
        <v>0</v>
      </c>
      <c r="CK218" s="28">
        <f>('3.Diagnóstico_Oportunidades'!$M$22*10000/BQ219)</f>
        <v>0</v>
      </c>
      <c r="CL218" s="28">
        <f t="shared" si="37"/>
        <v>1</v>
      </c>
      <c r="CM218" s="27">
        <f t="shared" si="41"/>
        <v>0</v>
      </c>
      <c r="CN218" s="28">
        <f t="shared" si="42"/>
        <v>0</v>
      </c>
      <c r="CO218" s="28"/>
      <c r="CP218" s="27"/>
      <c r="CQ218" s="27"/>
      <c r="CR218" s="27">
        <f>IF(CR217=0,2,0)</f>
        <v>2</v>
      </c>
      <c r="CS218" s="27">
        <f t="shared" ref="CS218" si="71">IF(CS217=0,2,0)</f>
        <v>2</v>
      </c>
      <c r="CT218" s="27">
        <f t="shared" ref="CT218" si="72">IF(CT217=0,2,0)</f>
        <v>2</v>
      </c>
    </row>
    <row r="219" spans="1:137">
      <c r="A219" s="8" t="s">
        <v>93</v>
      </c>
      <c r="B219" s="98">
        <v>2</v>
      </c>
      <c r="C219" s="99">
        <v>3</v>
      </c>
      <c r="D219" s="98">
        <v>2</v>
      </c>
      <c r="E219" s="98">
        <v>1</v>
      </c>
      <c r="F219" s="98">
        <v>2</v>
      </c>
      <c r="G219" s="8" t="s">
        <v>93</v>
      </c>
      <c r="H219" s="27">
        <v>1</v>
      </c>
      <c r="I219" s="27">
        <v>3</v>
      </c>
      <c r="J219" s="27">
        <v>3</v>
      </c>
      <c r="K219" s="27">
        <v>2</v>
      </c>
      <c r="L219">
        <v>1</v>
      </c>
      <c r="M219" s="8" t="s">
        <v>93</v>
      </c>
      <c r="N219" s="27">
        <f t="shared" si="43"/>
        <v>1</v>
      </c>
      <c r="O219" s="27">
        <v>2</v>
      </c>
      <c r="P219" s="140">
        <v>2</v>
      </c>
      <c r="Q219" s="27">
        <v>2</v>
      </c>
      <c r="R219" s="8" t="s">
        <v>93</v>
      </c>
      <c r="S219">
        <v>1</v>
      </c>
      <c r="T219">
        <v>1</v>
      </c>
      <c r="U219">
        <v>1</v>
      </c>
      <c r="V219">
        <v>1</v>
      </c>
      <c r="W219">
        <v>1</v>
      </c>
      <c r="X219">
        <v>1</v>
      </c>
      <c r="Y219">
        <v>1</v>
      </c>
      <c r="Z219">
        <v>1</v>
      </c>
      <c r="AA219">
        <v>1</v>
      </c>
      <c r="AB219">
        <v>1</v>
      </c>
      <c r="AC219">
        <v>1</v>
      </c>
      <c r="AD219">
        <v>1</v>
      </c>
      <c r="AE219" s="8" t="s">
        <v>93</v>
      </c>
      <c r="AF219">
        <v>1</v>
      </c>
      <c r="AG219" s="21">
        <v>1</v>
      </c>
      <c r="AH219">
        <v>2</v>
      </c>
      <c r="AI219">
        <v>1</v>
      </c>
      <c r="AJ219">
        <v>3</v>
      </c>
      <c r="AK219">
        <v>2</v>
      </c>
      <c r="AL219">
        <v>1</v>
      </c>
      <c r="AM219" s="27">
        <v>1</v>
      </c>
      <c r="AN219">
        <v>1</v>
      </c>
      <c r="AO219" s="27" t="s">
        <v>1065</v>
      </c>
      <c r="AP219">
        <v>3</v>
      </c>
      <c r="AQ219">
        <v>2</v>
      </c>
      <c r="AR219">
        <v>2</v>
      </c>
      <c r="AS219" s="8" t="s">
        <v>93</v>
      </c>
      <c r="AT219" s="27">
        <v>1</v>
      </c>
      <c r="AU219" s="27">
        <v>1</v>
      </c>
      <c r="AV219" s="27">
        <v>2</v>
      </c>
      <c r="AW219" s="27">
        <v>2</v>
      </c>
      <c r="AX219" s="27">
        <v>2</v>
      </c>
      <c r="AY219" s="27">
        <v>2</v>
      </c>
      <c r="AZ219" s="27">
        <v>1</v>
      </c>
      <c r="BA219" s="27">
        <v>1</v>
      </c>
      <c r="BB219" s="27">
        <v>2</v>
      </c>
      <c r="BC219" s="8" t="s">
        <v>93</v>
      </c>
      <c r="BD219" s="14">
        <v>4555</v>
      </c>
      <c r="BE219" s="14">
        <f>((SUM('3.Diagnóstico_Oportunidades'!$M$9:$N$11))*10000)/BD219</f>
        <v>0</v>
      </c>
      <c r="BF219" s="14"/>
      <c r="BQ219" s="28">
        <v>2827165.08</v>
      </c>
      <c r="BR219" s="8">
        <f>(SUM('3.Diagnóstico_Oportunidades'!$M$21:$N$22)*10000)/BQ219</f>
        <v>0</v>
      </c>
      <c r="BS219" s="28">
        <f t="shared" si="44"/>
        <v>1</v>
      </c>
      <c r="BT219" s="27">
        <f t="shared" si="45"/>
        <v>0</v>
      </c>
      <c r="BU219" s="28">
        <f>IF('3.Diagnóstico_Oportunidades'!BR219=0, 0,SUM(BS219:BT219))</f>
        <v>0</v>
      </c>
      <c r="CA219">
        <f>IF(CA213=0,0,SUM(CA217:CA218))</f>
        <v>0</v>
      </c>
      <c r="CB219" s="27">
        <f t="shared" ref="CB219:CC219" si="73">IF(CB213=0,0,SUM(CB217:CB218))</f>
        <v>0</v>
      </c>
      <c r="CC219" s="27">
        <f t="shared" si="73"/>
        <v>0</v>
      </c>
      <c r="CF219" s="8" t="s">
        <v>94</v>
      </c>
      <c r="CG219" s="120">
        <f>('3.Diagnóstico_Oportunidades'!$M$22)/(BD220/100)</f>
        <v>0</v>
      </c>
      <c r="CH219" s="28">
        <f t="shared" si="38"/>
        <v>1</v>
      </c>
      <c r="CI219" s="27">
        <f t="shared" si="39"/>
        <v>0</v>
      </c>
      <c r="CJ219" s="28">
        <f t="shared" si="40"/>
        <v>0</v>
      </c>
      <c r="CK219" s="28">
        <f>('3.Diagnóstico_Oportunidades'!$M$22*10000/BQ220)</f>
        <v>0</v>
      </c>
      <c r="CL219" s="28">
        <f t="shared" si="37"/>
        <v>1</v>
      </c>
      <c r="CM219" s="27">
        <f t="shared" si="41"/>
        <v>0</v>
      </c>
      <c r="CN219" s="28">
        <f t="shared" si="42"/>
        <v>0</v>
      </c>
      <c r="CO219" s="28"/>
      <c r="CP219" s="27"/>
      <c r="CQ219" s="27"/>
      <c r="CR219" s="27">
        <f>IF(CR213=0,0,SUM(CR217:CR218))</f>
        <v>0</v>
      </c>
      <c r="CS219" s="27">
        <f t="shared" ref="CS219:CT219" si="74">IF(CS213=0,0,SUM(CS217:CS218))</f>
        <v>0</v>
      </c>
      <c r="CT219" s="27">
        <f t="shared" si="74"/>
        <v>0</v>
      </c>
    </row>
    <row r="220" spans="1:137">
      <c r="A220" s="8" t="s">
        <v>94</v>
      </c>
      <c r="B220" s="98">
        <v>2</v>
      </c>
      <c r="C220" s="99">
        <v>3</v>
      </c>
      <c r="D220" s="98">
        <v>1</v>
      </c>
      <c r="E220" s="98">
        <v>2</v>
      </c>
      <c r="F220" s="98">
        <v>2</v>
      </c>
      <c r="G220" s="8" t="s">
        <v>94</v>
      </c>
      <c r="H220" s="27">
        <v>2</v>
      </c>
      <c r="I220" s="27">
        <v>3</v>
      </c>
      <c r="J220" s="27">
        <v>2</v>
      </c>
      <c r="K220" s="27">
        <v>2</v>
      </c>
      <c r="L220">
        <v>3</v>
      </c>
      <c r="M220" s="8" t="s">
        <v>94</v>
      </c>
      <c r="N220" s="27">
        <f t="shared" si="43"/>
        <v>3</v>
      </c>
      <c r="O220" s="27" t="s">
        <v>1065</v>
      </c>
      <c r="P220" s="140">
        <v>2</v>
      </c>
      <c r="Q220" s="27" t="s">
        <v>1065</v>
      </c>
      <c r="R220" s="8" t="s">
        <v>94</v>
      </c>
      <c r="S220">
        <v>2</v>
      </c>
      <c r="T220">
        <v>2</v>
      </c>
      <c r="U220">
        <v>2</v>
      </c>
      <c r="V220">
        <v>2</v>
      </c>
      <c r="W220">
        <v>3</v>
      </c>
      <c r="X220">
        <v>2</v>
      </c>
      <c r="Y220">
        <v>3</v>
      </c>
      <c r="Z220">
        <v>3</v>
      </c>
      <c r="AA220">
        <v>2</v>
      </c>
      <c r="AB220">
        <v>3</v>
      </c>
      <c r="AC220">
        <v>2</v>
      </c>
      <c r="AD220">
        <v>3</v>
      </c>
      <c r="AE220" s="8" t="s">
        <v>94</v>
      </c>
      <c r="AF220">
        <v>1</v>
      </c>
      <c r="AG220" s="21">
        <v>1</v>
      </c>
      <c r="AH220">
        <v>2</v>
      </c>
      <c r="AI220">
        <v>1</v>
      </c>
      <c r="AJ220">
        <v>3</v>
      </c>
      <c r="AK220">
        <v>2</v>
      </c>
      <c r="AL220">
        <v>2</v>
      </c>
      <c r="AM220" s="27">
        <v>1</v>
      </c>
      <c r="AN220">
        <v>1</v>
      </c>
      <c r="AO220">
        <v>3</v>
      </c>
      <c r="AP220">
        <v>3</v>
      </c>
      <c r="AQ220">
        <v>2</v>
      </c>
      <c r="AR220">
        <v>2</v>
      </c>
      <c r="AS220" s="8" t="s">
        <v>94</v>
      </c>
      <c r="AT220" s="27" t="s">
        <v>1065</v>
      </c>
      <c r="AU220" s="27" t="s">
        <v>1065</v>
      </c>
      <c r="AV220" s="27" t="s">
        <v>1065</v>
      </c>
      <c r="AW220" s="27" t="s">
        <v>1065</v>
      </c>
      <c r="AX220" s="27" t="s">
        <v>1065</v>
      </c>
      <c r="AY220" s="27" t="s">
        <v>1065</v>
      </c>
      <c r="AZ220" s="27" t="s">
        <v>1065</v>
      </c>
      <c r="BA220" s="27" t="s">
        <v>1065</v>
      </c>
      <c r="BB220" s="27" t="s">
        <v>1065</v>
      </c>
      <c r="BC220" s="8" t="s">
        <v>94</v>
      </c>
      <c r="BD220" s="14">
        <v>14276</v>
      </c>
      <c r="BE220" s="14">
        <f>((SUM('3.Diagnóstico_Oportunidades'!$M$9:$N$11))*10000)/BD220</f>
        <v>0</v>
      </c>
      <c r="BF220" s="14"/>
      <c r="BQ220" s="28">
        <v>2579145.5299999998</v>
      </c>
      <c r="BR220" s="8">
        <f>(SUM('3.Diagnóstico_Oportunidades'!$M$21:$N$22)*10000)/BQ220</f>
        <v>0</v>
      </c>
      <c r="BS220" s="28">
        <f t="shared" si="44"/>
        <v>1</v>
      </c>
      <c r="BT220" s="27">
        <f t="shared" si="45"/>
        <v>0</v>
      </c>
      <c r="BU220" s="28">
        <f>IF('3.Diagnóstico_Oportunidades'!BR220=0, 0,SUM(BS220:BT220))</f>
        <v>0</v>
      </c>
      <c r="BW220" s="27"/>
      <c r="CF220" s="8" t="s">
        <v>95</v>
      </c>
      <c r="CG220" s="120">
        <f>('3.Diagnóstico_Oportunidades'!$M$22)/(BD221/100)</f>
        <v>0</v>
      </c>
      <c r="CH220" s="28">
        <f t="shared" si="38"/>
        <v>1</v>
      </c>
      <c r="CI220" s="27">
        <f t="shared" si="39"/>
        <v>0</v>
      </c>
      <c r="CJ220" s="28">
        <f t="shared" si="40"/>
        <v>0</v>
      </c>
      <c r="CK220" s="28">
        <f>('3.Diagnóstico_Oportunidades'!$M$22*10000/BQ221)</f>
        <v>0</v>
      </c>
      <c r="CL220" s="28">
        <f t="shared" si="37"/>
        <v>1</v>
      </c>
      <c r="CM220" s="27">
        <f t="shared" si="41"/>
        <v>0</v>
      </c>
      <c r="CN220" s="28">
        <f t="shared" si="42"/>
        <v>0</v>
      </c>
      <c r="CO220" s="28"/>
      <c r="CP220" s="28"/>
      <c r="CQ220" s="28"/>
      <c r="CR220" s="27"/>
      <c r="CS220" s="27"/>
      <c r="CT220" s="27"/>
    </row>
    <row r="221" spans="1:137">
      <c r="A221" s="8" t="s">
        <v>95</v>
      </c>
      <c r="B221" s="98">
        <v>2</v>
      </c>
      <c r="C221" s="99">
        <v>3</v>
      </c>
      <c r="D221" s="98">
        <v>1</v>
      </c>
      <c r="E221" s="98">
        <v>3</v>
      </c>
      <c r="F221" s="98">
        <v>2</v>
      </c>
      <c r="G221" s="8" t="s">
        <v>95</v>
      </c>
      <c r="H221" s="27">
        <v>1</v>
      </c>
      <c r="I221" s="27">
        <v>3</v>
      </c>
      <c r="J221" s="27">
        <v>2</v>
      </c>
      <c r="K221" s="27">
        <v>1</v>
      </c>
      <c r="L221">
        <v>2</v>
      </c>
      <c r="M221" s="8" t="s">
        <v>95</v>
      </c>
      <c r="N221" s="27">
        <f t="shared" si="43"/>
        <v>2</v>
      </c>
      <c r="O221" s="27" t="s">
        <v>1065</v>
      </c>
      <c r="P221" s="140">
        <v>1</v>
      </c>
      <c r="Q221" s="27" t="s">
        <v>1065</v>
      </c>
      <c r="R221" s="8" t="s">
        <v>95</v>
      </c>
      <c r="S221">
        <v>2</v>
      </c>
      <c r="T221">
        <v>2</v>
      </c>
      <c r="U221">
        <v>2</v>
      </c>
      <c r="V221">
        <v>1</v>
      </c>
      <c r="W221">
        <v>2</v>
      </c>
      <c r="X221">
        <v>2</v>
      </c>
      <c r="Y221">
        <v>2</v>
      </c>
      <c r="Z221">
        <v>2</v>
      </c>
      <c r="AA221">
        <v>2</v>
      </c>
      <c r="AB221">
        <v>2</v>
      </c>
      <c r="AC221">
        <v>1</v>
      </c>
      <c r="AD221">
        <v>2</v>
      </c>
      <c r="AE221" s="8" t="s">
        <v>95</v>
      </c>
      <c r="AF221">
        <v>1</v>
      </c>
      <c r="AG221" s="21">
        <v>2</v>
      </c>
      <c r="AH221">
        <v>2</v>
      </c>
      <c r="AI221">
        <v>2</v>
      </c>
      <c r="AJ221">
        <v>2</v>
      </c>
      <c r="AK221">
        <v>3</v>
      </c>
      <c r="AL221">
        <v>3</v>
      </c>
      <c r="AM221" s="27">
        <v>2</v>
      </c>
      <c r="AN221">
        <v>1</v>
      </c>
      <c r="AO221" s="27" t="s">
        <v>1065</v>
      </c>
      <c r="AP221">
        <v>3</v>
      </c>
      <c r="AQ221">
        <v>2</v>
      </c>
      <c r="AR221">
        <v>2</v>
      </c>
      <c r="AS221" s="8" t="s">
        <v>95</v>
      </c>
      <c r="AT221" s="27" t="s">
        <v>1065</v>
      </c>
      <c r="AU221" s="27" t="s">
        <v>1065</v>
      </c>
      <c r="AV221" s="27" t="s">
        <v>1065</v>
      </c>
      <c r="AW221" s="27" t="s">
        <v>1065</v>
      </c>
      <c r="AX221" s="27" t="s">
        <v>1065</v>
      </c>
      <c r="AY221" s="27" t="s">
        <v>1065</v>
      </c>
      <c r="AZ221" s="27" t="s">
        <v>1065</v>
      </c>
      <c r="BA221" s="27" t="s">
        <v>1065</v>
      </c>
      <c r="BB221" s="27" t="s">
        <v>1065</v>
      </c>
      <c r="BC221" s="8" t="s">
        <v>95</v>
      </c>
      <c r="BD221" s="14">
        <v>2638</v>
      </c>
      <c r="BE221" s="14">
        <f>((SUM('3.Diagnóstico_Oportunidades'!$M$9:$N$11))*10000)/BD221</f>
        <v>0</v>
      </c>
      <c r="BF221" s="14"/>
      <c r="BQ221" s="28">
        <v>1374313.85</v>
      </c>
      <c r="BR221" s="8">
        <f>(SUM('3.Diagnóstico_Oportunidades'!$M$21:$N$22)*10000)/BQ221</f>
        <v>0</v>
      </c>
      <c r="BS221" s="28">
        <f t="shared" si="44"/>
        <v>1</v>
      </c>
      <c r="BT221" s="27">
        <f t="shared" si="45"/>
        <v>0</v>
      </c>
      <c r="BU221" s="28">
        <f>IF('3.Diagnóstico_Oportunidades'!BR221=0, 0,SUM(BS221:BT221))</f>
        <v>0</v>
      </c>
      <c r="CF221" s="8" t="s">
        <v>1036</v>
      </c>
      <c r="CG221" s="120">
        <f>('3.Diagnóstico_Oportunidades'!$M$22)/(BD222/100)</f>
        <v>0</v>
      </c>
      <c r="CH221" s="28">
        <f t="shared" si="38"/>
        <v>1</v>
      </c>
      <c r="CI221" s="27">
        <f t="shared" si="39"/>
        <v>0</v>
      </c>
      <c r="CJ221" s="28">
        <f t="shared" si="40"/>
        <v>0</v>
      </c>
      <c r="CK221" s="28">
        <f>('3.Diagnóstico_Oportunidades'!$M$22*10000/BQ222)</f>
        <v>0</v>
      </c>
      <c r="CL221" s="28">
        <f t="shared" si="37"/>
        <v>1</v>
      </c>
      <c r="CM221" s="27">
        <f t="shared" si="41"/>
        <v>0</v>
      </c>
      <c r="CN221" s="28">
        <f t="shared" si="42"/>
        <v>0</v>
      </c>
      <c r="CO221" s="28"/>
      <c r="CP221" s="28"/>
      <c r="CQ221" s="28"/>
      <c r="CR221" s="27"/>
      <c r="CS221" s="27"/>
      <c r="CT221" s="27"/>
    </row>
    <row r="222" spans="1:137">
      <c r="A222" s="8" t="s">
        <v>1036</v>
      </c>
      <c r="B222" s="98">
        <v>2</v>
      </c>
      <c r="C222" s="99">
        <v>3</v>
      </c>
      <c r="D222" s="98">
        <v>1</v>
      </c>
      <c r="E222" s="98">
        <v>3</v>
      </c>
      <c r="F222" s="98">
        <v>2</v>
      </c>
      <c r="G222" s="8" t="s">
        <v>1036</v>
      </c>
      <c r="H222" s="27">
        <v>1</v>
      </c>
      <c r="I222" s="27">
        <v>1</v>
      </c>
      <c r="J222" s="27">
        <v>1</v>
      </c>
      <c r="K222" s="27">
        <v>1</v>
      </c>
      <c r="L222">
        <v>1</v>
      </c>
      <c r="M222" s="8" t="s">
        <v>1036</v>
      </c>
      <c r="N222" s="27">
        <f t="shared" si="43"/>
        <v>1</v>
      </c>
      <c r="O222" s="27" t="s">
        <v>1065</v>
      </c>
      <c r="P222" s="140">
        <v>1</v>
      </c>
      <c r="Q222" s="27" t="s">
        <v>1065</v>
      </c>
      <c r="R222" s="8" t="s">
        <v>1036</v>
      </c>
      <c r="S222">
        <v>1</v>
      </c>
      <c r="T222">
        <v>1</v>
      </c>
      <c r="U222">
        <v>1</v>
      </c>
      <c r="V222">
        <v>1</v>
      </c>
      <c r="W222">
        <v>1</v>
      </c>
      <c r="X222">
        <v>1</v>
      </c>
      <c r="Y222">
        <v>1</v>
      </c>
      <c r="Z222">
        <v>1</v>
      </c>
      <c r="AA222">
        <v>1</v>
      </c>
      <c r="AB222">
        <v>1</v>
      </c>
      <c r="AC222">
        <v>1</v>
      </c>
      <c r="AD222">
        <v>1</v>
      </c>
      <c r="AE222" s="8" t="s">
        <v>1036</v>
      </c>
      <c r="AF222">
        <v>1</v>
      </c>
      <c r="AG222" s="21">
        <v>2</v>
      </c>
      <c r="AH222">
        <v>1</v>
      </c>
      <c r="AI222">
        <v>2</v>
      </c>
      <c r="AJ222">
        <v>2</v>
      </c>
      <c r="AK222">
        <v>3</v>
      </c>
      <c r="AL222">
        <v>3</v>
      </c>
      <c r="AM222" s="27">
        <v>1</v>
      </c>
      <c r="AN222">
        <v>1</v>
      </c>
      <c r="AO222" s="27" t="s">
        <v>1065</v>
      </c>
      <c r="AP222">
        <v>3</v>
      </c>
      <c r="AQ222">
        <v>2</v>
      </c>
      <c r="AR222">
        <v>2</v>
      </c>
      <c r="AS222" s="8" t="s">
        <v>1036</v>
      </c>
      <c r="AT222" s="27" t="s">
        <v>1065</v>
      </c>
      <c r="AU222" s="27" t="s">
        <v>1065</v>
      </c>
      <c r="AV222" s="27" t="s">
        <v>1065</v>
      </c>
      <c r="AW222" s="27" t="s">
        <v>1065</v>
      </c>
      <c r="AX222" s="27" t="s">
        <v>1065</v>
      </c>
      <c r="AY222" s="27" t="s">
        <v>1065</v>
      </c>
      <c r="AZ222" s="27" t="s">
        <v>1065</v>
      </c>
      <c r="BA222" s="27" t="s">
        <v>1065</v>
      </c>
      <c r="BB222" s="27" t="s">
        <v>1065</v>
      </c>
      <c r="BC222" s="8" t="s">
        <v>1036</v>
      </c>
      <c r="BD222" s="14">
        <v>3903</v>
      </c>
      <c r="BE222" s="14">
        <f>((SUM('3.Diagnóstico_Oportunidades'!$M$9:$N$11))*10000)/BD222</f>
        <v>0</v>
      </c>
      <c r="BF222" s="14"/>
      <c r="BQ222" s="28">
        <v>840905.07</v>
      </c>
      <c r="BR222" s="8">
        <f>(SUM('3.Diagnóstico_Oportunidades'!$M$21:$N$22)*10000)/BQ222</f>
        <v>0</v>
      </c>
      <c r="BS222" s="28">
        <f t="shared" si="44"/>
        <v>1</v>
      </c>
      <c r="BT222" s="27">
        <f t="shared" si="45"/>
        <v>0</v>
      </c>
      <c r="BU222" s="28">
        <f>IF('3.Diagnóstico_Oportunidades'!BR222=0, 0,SUM(BS222:BT222))</f>
        <v>0</v>
      </c>
      <c r="CF222" s="8" t="s">
        <v>96</v>
      </c>
      <c r="CG222" s="120">
        <f>('3.Diagnóstico_Oportunidades'!$M$22)/(BD223/100)</f>
        <v>0</v>
      </c>
      <c r="CH222" s="28">
        <f t="shared" si="38"/>
        <v>1</v>
      </c>
      <c r="CI222" s="27">
        <f t="shared" si="39"/>
        <v>0</v>
      </c>
      <c r="CJ222" s="28">
        <f t="shared" si="40"/>
        <v>0</v>
      </c>
      <c r="CK222" s="28">
        <f>('3.Diagnóstico_Oportunidades'!$M$22*10000/BQ223)</f>
        <v>0</v>
      </c>
      <c r="CL222" s="28">
        <f t="shared" si="37"/>
        <v>1</v>
      </c>
      <c r="CM222" s="27">
        <f t="shared" si="41"/>
        <v>0</v>
      </c>
      <c r="CN222" s="28">
        <f t="shared" si="42"/>
        <v>0</v>
      </c>
      <c r="CO222" s="28"/>
      <c r="CP222" s="28"/>
      <c r="CQ222" s="28"/>
      <c r="CR222" s="27"/>
      <c r="CS222" s="27"/>
      <c r="CT222" s="27"/>
    </row>
    <row r="223" spans="1:137">
      <c r="A223" s="8" t="s">
        <v>96</v>
      </c>
      <c r="B223" s="98">
        <v>1</v>
      </c>
      <c r="C223" s="99">
        <v>2</v>
      </c>
      <c r="D223" s="98">
        <v>1</v>
      </c>
      <c r="E223" s="98">
        <v>2</v>
      </c>
      <c r="F223" s="98">
        <v>2</v>
      </c>
      <c r="G223" s="8" t="s">
        <v>96</v>
      </c>
      <c r="H223" s="27">
        <v>1</v>
      </c>
      <c r="I223" s="27">
        <v>3</v>
      </c>
      <c r="J223" s="27">
        <v>3</v>
      </c>
      <c r="K223" s="27">
        <v>2</v>
      </c>
      <c r="L223">
        <v>1</v>
      </c>
      <c r="M223" s="8" t="s">
        <v>96</v>
      </c>
      <c r="N223" s="27">
        <f t="shared" si="43"/>
        <v>1</v>
      </c>
      <c r="O223" s="27" t="s">
        <v>1065</v>
      </c>
      <c r="P223" s="140">
        <v>2</v>
      </c>
      <c r="Q223" s="27" t="s">
        <v>1065</v>
      </c>
      <c r="R223" s="8" t="s">
        <v>96</v>
      </c>
      <c r="S223">
        <v>1</v>
      </c>
      <c r="T223">
        <v>1</v>
      </c>
      <c r="U223">
        <v>1</v>
      </c>
      <c r="V223">
        <v>1</v>
      </c>
      <c r="W223">
        <v>1</v>
      </c>
      <c r="X223">
        <v>1</v>
      </c>
      <c r="Y223">
        <v>1</v>
      </c>
      <c r="Z223">
        <v>1</v>
      </c>
      <c r="AA223">
        <v>1</v>
      </c>
      <c r="AB223">
        <v>1</v>
      </c>
      <c r="AC223">
        <v>1</v>
      </c>
      <c r="AD223">
        <v>1</v>
      </c>
      <c r="AE223" s="8" t="s">
        <v>96</v>
      </c>
      <c r="AF223">
        <v>1</v>
      </c>
      <c r="AG223" s="21">
        <v>2</v>
      </c>
      <c r="AH223">
        <v>1</v>
      </c>
      <c r="AI223">
        <v>2</v>
      </c>
      <c r="AJ223">
        <v>3</v>
      </c>
      <c r="AK223">
        <v>3</v>
      </c>
      <c r="AL223">
        <v>3</v>
      </c>
      <c r="AM223" s="27">
        <v>2</v>
      </c>
      <c r="AN223">
        <v>2</v>
      </c>
      <c r="AO223">
        <v>3</v>
      </c>
      <c r="AP223">
        <v>3</v>
      </c>
      <c r="AQ223">
        <v>3</v>
      </c>
      <c r="AR223">
        <v>3</v>
      </c>
      <c r="AS223" s="8" t="s">
        <v>96</v>
      </c>
      <c r="AT223" s="27" t="s">
        <v>1065</v>
      </c>
      <c r="AU223" s="27" t="s">
        <v>1065</v>
      </c>
      <c r="AV223" s="27" t="s">
        <v>1065</v>
      </c>
      <c r="AW223" s="27" t="s">
        <v>1065</v>
      </c>
      <c r="AX223" s="27" t="s">
        <v>1065</v>
      </c>
      <c r="AY223" s="27" t="s">
        <v>1065</v>
      </c>
      <c r="AZ223" s="27" t="s">
        <v>1065</v>
      </c>
      <c r="BA223" s="27" t="s">
        <v>1065</v>
      </c>
      <c r="BB223" s="27" t="s">
        <v>1065</v>
      </c>
      <c r="BC223" s="8" t="s">
        <v>96</v>
      </c>
      <c r="BD223" s="14">
        <v>347</v>
      </c>
      <c r="BE223" s="14">
        <f>((SUM('3.Diagnóstico_Oportunidades'!$M$9:$N$11))*10000)/BD223</f>
        <v>0</v>
      </c>
      <c r="BF223" s="14"/>
      <c r="BQ223" s="28">
        <v>197932.97</v>
      </c>
      <c r="BR223" s="8">
        <f>(SUM('3.Diagnóstico_Oportunidades'!$M$21:$N$22)*10000)/BQ223</f>
        <v>0</v>
      </c>
      <c r="BS223" s="28">
        <f t="shared" si="44"/>
        <v>1</v>
      </c>
      <c r="BT223" s="27">
        <f t="shared" si="45"/>
        <v>0</v>
      </c>
      <c r="BU223" s="28">
        <f>IF('3.Diagnóstico_Oportunidades'!BR223=0, 0,SUM(BS223:BT223))</f>
        <v>0</v>
      </c>
      <c r="CF223" s="8" t="s">
        <v>181</v>
      </c>
      <c r="CG223" s="120">
        <f>('3.Diagnóstico_Oportunidades'!$M$22)/(BD224/100)</f>
        <v>0</v>
      </c>
      <c r="CH223" s="28">
        <f t="shared" si="38"/>
        <v>1</v>
      </c>
      <c r="CI223" s="27">
        <f t="shared" si="39"/>
        <v>0</v>
      </c>
      <c r="CJ223" s="28">
        <f t="shared" si="40"/>
        <v>0</v>
      </c>
      <c r="CK223" s="28">
        <f>('3.Diagnóstico_Oportunidades'!$M$22*10000/BQ224)</f>
        <v>0</v>
      </c>
      <c r="CL223" s="28">
        <f t="shared" si="37"/>
        <v>1</v>
      </c>
      <c r="CM223" s="27">
        <f t="shared" si="41"/>
        <v>0</v>
      </c>
      <c r="CN223" s="28">
        <f t="shared" si="42"/>
        <v>0</v>
      </c>
      <c r="CO223" s="28"/>
      <c r="CP223" s="28"/>
      <c r="CQ223" s="28"/>
      <c r="CR223" s="27"/>
      <c r="CS223" s="27"/>
      <c r="CT223" s="27"/>
    </row>
    <row r="224" spans="1:137">
      <c r="A224" s="8" t="s">
        <v>181</v>
      </c>
      <c r="B224" s="98">
        <v>2</v>
      </c>
      <c r="C224" s="99">
        <v>3</v>
      </c>
      <c r="D224" s="98">
        <v>2</v>
      </c>
      <c r="E224" s="98">
        <v>3</v>
      </c>
      <c r="F224" s="98">
        <v>2</v>
      </c>
      <c r="G224" s="8" t="s">
        <v>181</v>
      </c>
      <c r="H224" s="27">
        <v>1</v>
      </c>
      <c r="I224" s="27">
        <v>1</v>
      </c>
      <c r="J224" s="27">
        <v>2</v>
      </c>
      <c r="K224" s="27">
        <v>1</v>
      </c>
      <c r="L224">
        <v>2</v>
      </c>
      <c r="M224" s="8" t="s">
        <v>181</v>
      </c>
      <c r="N224" s="27">
        <f t="shared" si="43"/>
        <v>2</v>
      </c>
      <c r="O224" s="27" t="s">
        <v>1065</v>
      </c>
      <c r="P224" s="140">
        <v>1</v>
      </c>
      <c r="Q224" s="27" t="s">
        <v>1065</v>
      </c>
      <c r="R224" s="8" t="s">
        <v>181</v>
      </c>
      <c r="S224">
        <v>2</v>
      </c>
      <c r="T224">
        <v>1</v>
      </c>
      <c r="U224">
        <v>1</v>
      </c>
      <c r="V224">
        <v>1</v>
      </c>
      <c r="W224">
        <v>2</v>
      </c>
      <c r="X224">
        <v>1</v>
      </c>
      <c r="Y224">
        <v>2</v>
      </c>
      <c r="Z224">
        <v>2</v>
      </c>
      <c r="AA224">
        <v>1</v>
      </c>
      <c r="AB224">
        <v>2</v>
      </c>
      <c r="AC224">
        <v>1</v>
      </c>
      <c r="AD224">
        <v>2</v>
      </c>
      <c r="AE224" s="8" t="s">
        <v>181</v>
      </c>
      <c r="AF224">
        <v>1</v>
      </c>
      <c r="AG224" s="21">
        <v>2</v>
      </c>
      <c r="AH224">
        <v>3</v>
      </c>
      <c r="AI224">
        <v>2</v>
      </c>
      <c r="AJ224">
        <v>2</v>
      </c>
      <c r="AK224">
        <v>3</v>
      </c>
      <c r="AL224">
        <v>3</v>
      </c>
      <c r="AM224" s="27">
        <v>2</v>
      </c>
      <c r="AN224">
        <v>1</v>
      </c>
      <c r="AO224" s="27" t="s">
        <v>1065</v>
      </c>
      <c r="AP224">
        <v>3</v>
      </c>
      <c r="AQ224">
        <v>2</v>
      </c>
      <c r="AR224">
        <v>3</v>
      </c>
      <c r="AS224" s="8" t="s">
        <v>181</v>
      </c>
      <c r="AT224" s="27" t="s">
        <v>1065</v>
      </c>
      <c r="AU224" s="27" t="s">
        <v>1065</v>
      </c>
      <c r="AV224" s="27" t="s">
        <v>1065</v>
      </c>
      <c r="AW224" s="27" t="s">
        <v>1065</v>
      </c>
      <c r="AX224" s="27" t="s">
        <v>1065</v>
      </c>
      <c r="AY224" s="27" t="s">
        <v>1065</v>
      </c>
      <c r="AZ224" s="27" t="s">
        <v>1065</v>
      </c>
      <c r="BA224" s="27" t="s">
        <v>1065</v>
      </c>
      <c r="BB224" s="27" t="s">
        <v>1065</v>
      </c>
      <c r="BC224" s="8" t="s">
        <v>181</v>
      </c>
      <c r="BD224" s="14">
        <v>19795</v>
      </c>
      <c r="BE224" s="14">
        <f>((SUM('3.Diagnóstico_Oportunidades'!$M$9:$N$11))*10000)/BD224</f>
        <v>0</v>
      </c>
      <c r="BF224" s="14"/>
      <c r="BQ224" s="28">
        <v>2124138.8199999998</v>
      </c>
      <c r="BR224" s="8">
        <f>(SUM('3.Diagnóstico_Oportunidades'!$M$21:$N$22)*10000)/BQ224</f>
        <v>0</v>
      </c>
      <c r="BS224" s="28">
        <f t="shared" si="44"/>
        <v>1</v>
      </c>
      <c r="BT224" s="27">
        <f t="shared" si="45"/>
        <v>0</v>
      </c>
      <c r="BU224" s="28">
        <f>IF('3.Diagnóstico_Oportunidades'!BR224=0, 0,SUM(BS224:BT224))</f>
        <v>0</v>
      </c>
      <c r="CF224" s="8" t="s">
        <v>1037</v>
      </c>
      <c r="CG224" s="120">
        <f>('3.Diagnóstico_Oportunidades'!$M$22)/(BD225/100)</f>
        <v>0</v>
      </c>
      <c r="CH224" s="28">
        <f t="shared" si="38"/>
        <v>1</v>
      </c>
      <c r="CI224" s="27">
        <f t="shared" si="39"/>
        <v>0</v>
      </c>
      <c r="CJ224" s="28">
        <f t="shared" si="40"/>
        <v>0</v>
      </c>
      <c r="CK224" s="28">
        <f>('3.Diagnóstico_Oportunidades'!$M$22*10000/BQ225)</f>
        <v>0</v>
      </c>
      <c r="CL224" s="28">
        <f t="shared" si="37"/>
        <v>1</v>
      </c>
      <c r="CM224" s="27">
        <f t="shared" si="41"/>
        <v>0</v>
      </c>
      <c r="CN224" s="28">
        <f t="shared" si="42"/>
        <v>0</v>
      </c>
      <c r="CO224" s="28"/>
      <c r="CP224" s="28"/>
      <c r="CQ224" s="28"/>
      <c r="CR224" s="27"/>
      <c r="CS224" s="27"/>
      <c r="CT224" s="27"/>
    </row>
    <row r="225" spans="1:98">
      <c r="A225" s="8" t="s">
        <v>1037</v>
      </c>
      <c r="B225" s="98">
        <v>3</v>
      </c>
      <c r="C225" s="99">
        <v>3</v>
      </c>
      <c r="D225" s="98">
        <v>2</v>
      </c>
      <c r="E225" s="98">
        <v>3</v>
      </c>
      <c r="F225" s="98">
        <v>3</v>
      </c>
      <c r="G225" s="8" t="s">
        <v>1037</v>
      </c>
      <c r="H225" s="27">
        <v>1</v>
      </c>
      <c r="I225" s="27">
        <v>3</v>
      </c>
      <c r="J225" s="27">
        <v>3</v>
      </c>
      <c r="K225" s="27">
        <v>2</v>
      </c>
      <c r="L225">
        <v>2</v>
      </c>
      <c r="M225" s="8" t="s">
        <v>1037</v>
      </c>
      <c r="N225" s="27">
        <f t="shared" si="43"/>
        <v>2</v>
      </c>
      <c r="O225" s="27" t="s">
        <v>1065</v>
      </c>
      <c r="P225" s="140">
        <v>2</v>
      </c>
      <c r="Q225" s="27" t="s">
        <v>1065</v>
      </c>
      <c r="R225" s="8" t="s">
        <v>1037</v>
      </c>
      <c r="S225">
        <v>2</v>
      </c>
      <c r="T225">
        <v>1</v>
      </c>
      <c r="U225">
        <v>2</v>
      </c>
      <c r="V225">
        <v>1</v>
      </c>
      <c r="W225">
        <v>2</v>
      </c>
      <c r="X225">
        <v>2</v>
      </c>
      <c r="Y225">
        <v>2</v>
      </c>
      <c r="Z225">
        <v>2</v>
      </c>
      <c r="AA225">
        <v>2</v>
      </c>
      <c r="AB225">
        <v>2</v>
      </c>
      <c r="AC225">
        <v>1</v>
      </c>
      <c r="AD225">
        <v>2</v>
      </c>
      <c r="AE225" s="8" t="s">
        <v>1037</v>
      </c>
      <c r="AF225">
        <v>1</v>
      </c>
      <c r="AG225" s="21">
        <v>2</v>
      </c>
      <c r="AH225">
        <v>3</v>
      </c>
      <c r="AI225">
        <v>2</v>
      </c>
      <c r="AJ225">
        <v>1</v>
      </c>
      <c r="AK225">
        <v>3</v>
      </c>
      <c r="AL225">
        <v>3</v>
      </c>
      <c r="AM225" s="27">
        <v>1</v>
      </c>
      <c r="AN225">
        <v>3</v>
      </c>
      <c r="AO225" s="27" t="s">
        <v>1065</v>
      </c>
      <c r="AP225">
        <v>3</v>
      </c>
      <c r="AQ225">
        <v>2</v>
      </c>
      <c r="AR225">
        <v>3</v>
      </c>
      <c r="AS225" s="8" t="s">
        <v>1037</v>
      </c>
      <c r="AT225" s="27" t="s">
        <v>1065</v>
      </c>
      <c r="AU225" s="27" t="s">
        <v>1065</v>
      </c>
      <c r="AV225" s="27" t="s">
        <v>1065</v>
      </c>
      <c r="AW225" s="27" t="s">
        <v>1065</v>
      </c>
      <c r="AX225" s="27" t="s">
        <v>1065</v>
      </c>
      <c r="AY225" s="27" t="s">
        <v>1065</v>
      </c>
      <c r="AZ225" s="27" t="s">
        <v>1065</v>
      </c>
      <c r="BA225" s="27" t="s">
        <v>1065</v>
      </c>
      <c r="BB225" s="27" t="s">
        <v>1065</v>
      </c>
      <c r="BC225" s="8" t="s">
        <v>1037</v>
      </c>
      <c r="BD225" s="14">
        <v>502</v>
      </c>
      <c r="BE225" s="14">
        <f>((SUM('3.Diagnóstico_Oportunidades'!$M$9:$N$11))*10000)/BD225</f>
        <v>0</v>
      </c>
      <c r="BF225" s="14"/>
      <c r="BQ225" s="28">
        <v>365103.05</v>
      </c>
      <c r="BR225" s="8">
        <f>(SUM('3.Diagnóstico_Oportunidades'!$M$21:$N$22)*10000)/BQ225</f>
        <v>0</v>
      </c>
      <c r="BS225" s="28">
        <f t="shared" si="44"/>
        <v>1</v>
      </c>
      <c r="BT225" s="27">
        <f t="shared" si="45"/>
        <v>0</v>
      </c>
      <c r="BU225" s="28">
        <f>IF('3.Diagnóstico_Oportunidades'!BR225=0, 0,SUM(BS225:BT225))</f>
        <v>0</v>
      </c>
      <c r="CF225" s="8" t="s">
        <v>97</v>
      </c>
      <c r="CG225" s="120">
        <f>('3.Diagnóstico_Oportunidades'!$M$22)/(BD226/100)</f>
        <v>0</v>
      </c>
      <c r="CH225" s="28">
        <f t="shared" si="38"/>
        <v>1</v>
      </c>
      <c r="CI225" s="27">
        <f t="shared" si="39"/>
        <v>0</v>
      </c>
      <c r="CJ225" s="28">
        <f t="shared" si="40"/>
        <v>0</v>
      </c>
      <c r="CK225" s="28">
        <f>('3.Diagnóstico_Oportunidades'!$M$22*10000/BQ226)</f>
        <v>0</v>
      </c>
      <c r="CL225" s="28">
        <f t="shared" si="37"/>
        <v>1</v>
      </c>
      <c r="CM225" s="27">
        <f t="shared" si="41"/>
        <v>0</v>
      </c>
      <c r="CN225" s="28">
        <f t="shared" si="42"/>
        <v>0</v>
      </c>
      <c r="CO225" s="28"/>
      <c r="CP225" s="28"/>
      <c r="CQ225" s="28"/>
      <c r="CR225" s="27"/>
      <c r="CS225" s="27"/>
      <c r="CT225" s="27"/>
    </row>
    <row r="226" spans="1:98">
      <c r="A226" s="8" t="s">
        <v>97</v>
      </c>
      <c r="B226" s="98">
        <v>3</v>
      </c>
      <c r="C226" s="99">
        <v>3</v>
      </c>
      <c r="D226" s="98">
        <v>2</v>
      </c>
      <c r="E226" s="98">
        <v>3</v>
      </c>
      <c r="F226" s="98">
        <v>3</v>
      </c>
      <c r="G226" s="8" t="s">
        <v>97</v>
      </c>
      <c r="H226" s="27">
        <v>1</v>
      </c>
      <c r="I226" s="27">
        <v>1</v>
      </c>
      <c r="J226" s="27">
        <v>1</v>
      </c>
      <c r="K226" s="27">
        <v>1</v>
      </c>
      <c r="L226">
        <v>1</v>
      </c>
      <c r="M226" s="8" t="s">
        <v>97</v>
      </c>
      <c r="N226" s="27">
        <f t="shared" si="43"/>
        <v>1</v>
      </c>
      <c r="O226" s="27" t="s">
        <v>1065</v>
      </c>
      <c r="P226" s="140">
        <v>1</v>
      </c>
      <c r="Q226" s="27" t="s">
        <v>1065</v>
      </c>
      <c r="R226" s="8" t="s">
        <v>97</v>
      </c>
      <c r="S226">
        <v>1</v>
      </c>
      <c r="T226">
        <v>1</v>
      </c>
      <c r="U226">
        <v>1</v>
      </c>
      <c r="V226">
        <v>1</v>
      </c>
      <c r="W226">
        <v>1</v>
      </c>
      <c r="X226">
        <v>1</v>
      </c>
      <c r="Y226">
        <v>1</v>
      </c>
      <c r="Z226">
        <v>1</v>
      </c>
      <c r="AA226">
        <v>1</v>
      </c>
      <c r="AB226">
        <v>1</v>
      </c>
      <c r="AC226">
        <v>1</v>
      </c>
      <c r="AD226">
        <v>1</v>
      </c>
      <c r="AE226" s="8" t="s">
        <v>97</v>
      </c>
      <c r="AF226">
        <v>1</v>
      </c>
      <c r="AG226" s="21">
        <v>2</v>
      </c>
      <c r="AH226">
        <v>3</v>
      </c>
      <c r="AI226">
        <v>2</v>
      </c>
      <c r="AJ226">
        <v>2</v>
      </c>
      <c r="AK226">
        <v>3</v>
      </c>
      <c r="AL226">
        <v>3</v>
      </c>
      <c r="AM226" s="27">
        <v>2</v>
      </c>
      <c r="AN226">
        <v>2</v>
      </c>
      <c r="AO226" s="27" t="s">
        <v>1065</v>
      </c>
      <c r="AP226">
        <v>3</v>
      </c>
      <c r="AQ226">
        <v>2</v>
      </c>
      <c r="AR226">
        <v>2</v>
      </c>
      <c r="AS226" s="8" t="s">
        <v>97</v>
      </c>
      <c r="AT226" s="27" t="s">
        <v>1065</v>
      </c>
      <c r="AU226" s="27" t="s">
        <v>1065</v>
      </c>
      <c r="AV226" s="27" t="s">
        <v>1065</v>
      </c>
      <c r="AW226" s="27" t="s">
        <v>1065</v>
      </c>
      <c r="AX226" s="27" t="s">
        <v>1065</v>
      </c>
      <c r="AY226" s="27" t="s">
        <v>1065</v>
      </c>
      <c r="AZ226" s="27" t="s">
        <v>1065</v>
      </c>
      <c r="BA226" s="27" t="s">
        <v>1065</v>
      </c>
      <c r="BB226" s="27" t="s">
        <v>1065</v>
      </c>
      <c r="BC226" s="8" t="s">
        <v>97</v>
      </c>
      <c r="BD226" s="14">
        <v>162</v>
      </c>
      <c r="BE226" s="14">
        <f>((SUM('3.Diagnóstico_Oportunidades'!$M$9:$N$11))*10000)/BD226</f>
        <v>0</v>
      </c>
      <c r="BF226" s="14"/>
      <c r="BQ226" s="28">
        <v>97425.37</v>
      </c>
      <c r="BR226" s="8">
        <f>(SUM('3.Diagnóstico_Oportunidades'!$M$21:$N$22)*10000)/BQ226</f>
        <v>0</v>
      </c>
      <c r="BS226" s="28">
        <f t="shared" si="44"/>
        <v>1</v>
      </c>
      <c r="BT226" s="27">
        <f t="shared" si="45"/>
        <v>0</v>
      </c>
      <c r="BU226" s="28">
        <f>IF('3.Diagnóstico_Oportunidades'!BR226=0, 0,SUM(BS226:BT226))</f>
        <v>0</v>
      </c>
      <c r="CF226" s="8" t="s">
        <v>98</v>
      </c>
      <c r="CG226" s="120">
        <f>('3.Diagnóstico_Oportunidades'!$M$22)/(BD227/100)</f>
        <v>0</v>
      </c>
      <c r="CH226" s="28">
        <f t="shared" si="38"/>
        <v>1</v>
      </c>
      <c r="CI226" s="27">
        <f t="shared" si="39"/>
        <v>0</v>
      </c>
      <c r="CJ226" s="28">
        <f t="shared" si="40"/>
        <v>0</v>
      </c>
      <c r="CK226" s="28">
        <f>('3.Diagnóstico_Oportunidades'!$M$22*10000/BQ227)</f>
        <v>0</v>
      </c>
      <c r="CL226" s="28">
        <f t="shared" si="37"/>
        <v>1</v>
      </c>
      <c r="CM226" s="27">
        <f t="shared" si="41"/>
        <v>0</v>
      </c>
      <c r="CN226" s="28">
        <f t="shared" si="42"/>
        <v>0</v>
      </c>
      <c r="CO226" s="28"/>
      <c r="CP226" s="28"/>
      <c r="CQ226" s="28"/>
      <c r="CR226" s="27"/>
      <c r="CS226" s="27"/>
      <c r="CT226" s="27"/>
    </row>
    <row r="227" spans="1:98">
      <c r="A227" s="8" t="s">
        <v>98</v>
      </c>
      <c r="B227" s="98">
        <v>1</v>
      </c>
      <c r="C227" s="99">
        <v>3</v>
      </c>
      <c r="D227" s="98">
        <v>1</v>
      </c>
      <c r="E227" s="98">
        <v>2</v>
      </c>
      <c r="F227" s="98">
        <v>1</v>
      </c>
      <c r="G227" s="8" t="s">
        <v>98</v>
      </c>
      <c r="H227" s="27">
        <v>1</v>
      </c>
      <c r="I227" s="27">
        <v>1</v>
      </c>
      <c r="J227" s="27">
        <v>2</v>
      </c>
      <c r="K227" s="27">
        <v>2</v>
      </c>
      <c r="L227">
        <v>1</v>
      </c>
      <c r="M227" s="8" t="s">
        <v>98</v>
      </c>
      <c r="N227" s="27">
        <f t="shared" si="43"/>
        <v>1</v>
      </c>
      <c r="O227" s="27" t="s">
        <v>1065</v>
      </c>
      <c r="P227" s="140">
        <v>2</v>
      </c>
      <c r="Q227" s="27" t="s">
        <v>1065</v>
      </c>
      <c r="R227" s="8" t="s">
        <v>98</v>
      </c>
      <c r="S227">
        <v>1</v>
      </c>
      <c r="T227">
        <v>1</v>
      </c>
      <c r="U227">
        <v>1</v>
      </c>
      <c r="V227">
        <v>1</v>
      </c>
      <c r="W227">
        <v>1</v>
      </c>
      <c r="X227">
        <v>1</v>
      </c>
      <c r="Y227">
        <v>1</v>
      </c>
      <c r="Z227">
        <v>1</v>
      </c>
      <c r="AA227">
        <v>1</v>
      </c>
      <c r="AB227">
        <v>1</v>
      </c>
      <c r="AC227">
        <v>1</v>
      </c>
      <c r="AD227">
        <v>1</v>
      </c>
      <c r="AE227" s="8" t="s">
        <v>98</v>
      </c>
      <c r="AF227">
        <v>1</v>
      </c>
      <c r="AG227" s="21">
        <v>2</v>
      </c>
      <c r="AH227">
        <v>1</v>
      </c>
      <c r="AI227">
        <v>2</v>
      </c>
      <c r="AJ227">
        <v>3</v>
      </c>
      <c r="AK227">
        <v>3</v>
      </c>
      <c r="AL227">
        <v>3</v>
      </c>
      <c r="AM227" s="27">
        <v>2</v>
      </c>
      <c r="AN227">
        <v>1</v>
      </c>
      <c r="AO227" s="27" t="s">
        <v>1065</v>
      </c>
      <c r="AP227">
        <v>3</v>
      </c>
      <c r="AQ227">
        <v>2</v>
      </c>
      <c r="AR227">
        <v>1</v>
      </c>
      <c r="AS227" s="8" t="s">
        <v>98</v>
      </c>
      <c r="AT227" s="27" t="s">
        <v>1065</v>
      </c>
      <c r="AU227" s="27" t="s">
        <v>1065</v>
      </c>
      <c r="AV227" s="27" t="s">
        <v>1065</v>
      </c>
      <c r="AW227" s="27" t="s">
        <v>1065</v>
      </c>
      <c r="AX227" s="27" t="s">
        <v>1065</v>
      </c>
      <c r="AY227" s="27" t="s">
        <v>1065</v>
      </c>
      <c r="AZ227" s="27" t="s">
        <v>1065</v>
      </c>
      <c r="BA227" s="27" t="s">
        <v>1065</v>
      </c>
      <c r="BB227" s="27" t="s">
        <v>1065</v>
      </c>
      <c r="BC227" s="8" t="s">
        <v>98</v>
      </c>
      <c r="BD227" s="14">
        <v>4114</v>
      </c>
      <c r="BE227" s="14">
        <f>((SUM('3.Diagnóstico_Oportunidades'!$M$9:$N$11))*10000)/BD227</f>
        <v>0</v>
      </c>
      <c r="BF227" s="14"/>
      <c r="BQ227" s="28">
        <v>740406.87</v>
      </c>
      <c r="BR227" s="8">
        <f>(SUM('3.Diagnóstico_Oportunidades'!$M$21:$N$22)*10000)/BQ227</f>
        <v>0</v>
      </c>
      <c r="BS227" s="28">
        <f t="shared" si="44"/>
        <v>1</v>
      </c>
      <c r="BT227" s="27">
        <f t="shared" si="45"/>
        <v>0</v>
      </c>
      <c r="BU227" s="28">
        <f>IF('3.Diagnóstico_Oportunidades'!BR227=0, 0,SUM(BS227:BT227))</f>
        <v>0</v>
      </c>
      <c r="CF227" s="8" t="s">
        <v>99</v>
      </c>
      <c r="CG227" s="120">
        <f>('3.Diagnóstico_Oportunidades'!$M$22)/(BD228/100)</f>
        <v>0</v>
      </c>
      <c r="CH227" s="28">
        <f t="shared" si="38"/>
        <v>1</v>
      </c>
      <c r="CI227" s="27">
        <f t="shared" si="39"/>
        <v>0</v>
      </c>
      <c r="CJ227" s="28">
        <f t="shared" si="40"/>
        <v>0</v>
      </c>
      <c r="CK227" s="28">
        <f>('3.Diagnóstico_Oportunidades'!$M$22*10000/BQ228)</f>
        <v>0</v>
      </c>
      <c r="CL227" s="28">
        <f t="shared" si="37"/>
        <v>1</v>
      </c>
      <c r="CM227" s="27">
        <f t="shared" si="41"/>
        <v>0</v>
      </c>
      <c r="CN227" s="28">
        <f t="shared" si="42"/>
        <v>0</v>
      </c>
      <c r="CO227" s="28"/>
      <c r="CP227" s="28"/>
      <c r="CQ227" s="28"/>
      <c r="CR227" s="27"/>
      <c r="CS227" s="27"/>
      <c r="CT227" s="27"/>
    </row>
    <row r="228" spans="1:98">
      <c r="A228" s="8" t="s">
        <v>99</v>
      </c>
      <c r="B228" s="98">
        <v>2</v>
      </c>
      <c r="C228" s="99">
        <v>3</v>
      </c>
      <c r="D228" s="98">
        <v>1</v>
      </c>
      <c r="E228" s="98">
        <v>2</v>
      </c>
      <c r="F228" s="98">
        <v>2</v>
      </c>
      <c r="G228" s="8" t="s">
        <v>99</v>
      </c>
      <c r="H228" s="27">
        <v>1</v>
      </c>
      <c r="I228" s="27">
        <v>3</v>
      </c>
      <c r="J228" s="27">
        <v>2</v>
      </c>
      <c r="K228" s="27">
        <v>2</v>
      </c>
      <c r="L228">
        <v>2</v>
      </c>
      <c r="M228" s="8" t="s">
        <v>99</v>
      </c>
      <c r="N228" s="27">
        <f t="shared" si="43"/>
        <v>2</v>
      </c>
      <c r="O228" s="27" t="s">
        <v>1065</v>
      </c>
      <c r="P228" s="140">
        <v>2</v>
      </c>
      <c r="Q228" s="27" t="s">
        <v>1065</v>
      </c>
      <c r="R228" s="8" t="s">
        <v>99</v>
      </c>
      <c r="S228">
        <v>1</v>
      </c>
      <c r="T228">
        <v>1</v>
      </c>
      <c r="U228">
        <v>2</v>
      </c>
      <c r="V228">
        <v>1</v>
      </c>
      <c r="W228">
        <v>2</v>
      </c>
      <c r="X228">
        <v>2</v>
      </c>
      <c r="Y228">
        <v>2</v>
      </c>
      <c r="Z228">
        <v>2</v>
      </c>
      <c r="AA228">
        <v>2</v>
      </c>
      <c r="AB228">
        <v>2</v>
      </c>
      <c r="AC228">
        <v>1</v>
      </c>
      <c r="AD228">
        <v>2</v>
      </c>
      <c r="AE228" s="8" t="s">
        <v>99</v>
      </c>
      <c r="AF228">
        <v>1</v>
      </c>
      <c r="AG228" s="21">
        <v>1</v>
      </c>
      <c r="AH228">
        <v>3</v>
      </c>
      <c r="AI228">
        <v>1</v>
      </c>
      <c r="AJ228">
        <v>3</v>
      </c>
      <c r="AK228">
        <v>2</v>
      </c>
      <c r="AL228">
        <v>2</v>
      </c>
      <c r="AM228" s="27">
        <v>1</v>
      </c>
      <c r="AN228">
        <v>1</v>
      </c>
      <c r="AO228" s="27" t="s">
        <v>1065</v>
      </c>
      <c r="AP228">
        <v>3</v>
      </c>
      <c r="AQ228">
        <v>2</v>
      </c>
      <c r="AR228">
        <v>3</v>
      </c>
      <c r="AS228" s="8" t="s">
        <v>99</v>
      </c>
      <c r="AT228" s="27" t="s">
        <v>1065</v>
      </c>
      <c r="AU228" s="27" t="s">
        <v>1065</v>
      </c>
      <c r="AV228" s="27" t="s">
        <v>1065</v>
      </c>
      <c r="AW228" s="27" t="s">
        <v>1065</v>
      </c>
      <c r="AX228" s="27" t="s">
        <v>1065</v>
      </c>
      <c r="AY228" s="27" t="s">
        <v>1065</v>
      </c>
      <c r="AZ228" s="27" t="s">
        <v>1065</v>
      </c>
      <c r="BA228" s="27" t="s">
        <v>1065</v>
      </c>
      <c r="BB228" s="27" t="s">
        <v>1065</v>
      </c>
      <c r="BC228" s="8" t="s">
        <v>99</v>
      </c>
      <c r="BD228" s="14">
        <v>5034</v>
      </c>
      <c r="BE228" s="14">
        <f>((SUM('3.Diagnóstico_Oportunidades'!$M$9:$N$11))*10000)/BD228</f>
        <v>0</v>
      </c>
      <c r="BF228" s="14"/>
      <c r="BQ228" s="28">
        <v>1184457.3600000001</v>
      </c>
      <c r="BR228" s="8">
        <f>(SUM('3.Diagnóstico_Oportunidades'!$M$21:$N$22)*10000)/BQ228</f>
        <v>0</v>
      </c>
      <c r="BS228" s="28">
        <f t="shared" si="44"/>
        <v>1</v>
      </c>
      <c r="BT228" s="27">
        <f t="shared" si="45"/>
        <v>0</v>
      </c>
      <c r="BU228" s="28">
        <f>IF('3.Diagnóstico_Oportunidades'!BR228=0, 0,SUM(BS228:BT228))</f>
        <v>0</v>
      </c>
      <c r="CF228" s="8" t="s">
        <v>957</v>
      </c>
      <c r="CG228" s="120">
        <f>('3.Diagnóstico_Oportunidades'!$M$22)/(BD229/100)</f>
        <v>0</v>
      </c>
      <c r="CH228" s="28">
        <f t="shared" si="38"/>
        <v>1</v>
      </c>
      <c r="CI228" s="27">
        <f t="shared" si="39"/>
        <v>0</v>
      </c>
      <c r="CJ228" s="28">
        <f t="shared" si="40"/>
        <v>0</v>
      </c>
      <c r="CK228" s="28">
        <f>('3.Diagnóstico_Oportunidades'!$M$22*10000/BQ229)</f>
        <v>0</v>
      </c>
      <c r="CL228" s="28">
        <f t="shared" si="37"/>
        <v>1</v>
      </c>
      <c r="CM228" s="27">
        <f t="shared" si="41"/>
        <v>0</v>
      </c>
      <c r="CN228" s="28">
        <f t="shared" si="42"/>
        <v>0</v>
      </c>
      <c r="CO228" s="28"/>
      <c r="CP228" s="28"/>
      <c r="CQ228" s="28"/>
      <c r="CR228" s="27"/>
      <c r="CS228" s="27"/>
      <c r="CT228" s="27"/>
    </row>
    <row r="229" spans="1:98">
      <c r="A229" s="8" t="s">
        <v>957</v>
      </c>
      <c r="B229" s="98">
        <v>3</v>
      </c>
      <c r="C229" s="99">
        <v>3</v>
      </c>
      <c r="D229" s="98">
        <v>2</v>
      </c>
      <c r="E229" s="98">
        <v>3</v>
      </c>
      <c r="F229" s="98">
        <v>3</v>
      </c>
      <c r="G229" s="8" t="s">
        <v>957</v>
      </c>
      <c r="H229" s="27">
        <v>1</v>
      </c>
      <c r="I229" s="27">
        <v>3</v>
      </c>
      <c r="J229" s="27">
        <v>2</v>
      </c>
      <c r="K229" s="27">
        <v>1</v>
      </c>
      <c r="L229">
        <v>2</v>
      </c>
      <c r="M229" s="8" t="s">
        <v>957</v>
      </c>
      <c r="N229" s="27">
        <f t="shared" si="43"/>
        <v>2</v>
      </c>
      <c r="O229" s="27" t="s">
        <v>1065</v>
      </c>
      <c r="P229" s="140">
        <v>1</v>
      </c>
      <c r="Q229" s="27" t="s">
        <v>1065</v>
      </c>
      <c r="R229" s="8" t="s">
        <v>957</v>
      </c>
      <c r="S229">
        <v>1</v>
      </c>
      <c r="T229">
        <v>1</v>
      </c>
      <c r="U229">
        <v>2</v>
      </c>
      <c r="V229">
        <v>1</v>
      </c>
      <c r="W229">
        <v>2</v>
      </c>
      <c r="X229">
        <v>1</v>
      </c>
      <c r="Y229">
        <v>2</v>
      </c>
      <c r="Z229">
        <v>2</v>
      </c>
      <c r="AA229">
        <v>2</v>
      </c>
      <c r="AB229">
        <v>2</v>
      </c>
      <c r="AC229">
        <v>1</v>
      </c>
      <c r="AD229">
        <v>2</v>
      </c>
      <c r="AE229" s="8" t="s">
        <v>957</v>
      </c>
      <c r="AF229">
        <v>1</v>
      </c>
      <c r="AG229" s="21">
        <v>1</v>
      </c>
      <c r="AH229">
        <v>3</v>
      </c>
      <c r="AI229">
        <v>1</v>
      </c>
      <c r="AJ229">
        <v>1</v>
      </c>
      <c r="AK229">
        <v>3</v>
      </c>
      <c r="AL229">
        <v>2</v>
      </c>
      <c r="AM229" s="27">
        <v>1</v>
      </c>
      <c r="AN229">
        <v>1</v>
      </c>
      <c r="AO229" s="27" t="s">
        <v>1065</v>
      </c>
      <c r="AP229">
        <v>2</v>
      </c>
      <c r="AQ229">
        <v>2</v>
      </c>
      <c r="AR229">
        <v>3</v>
      </c>
      <c r="AS229" s="8" t="s">
        <v>957</v>
      </c>
      <c r="AT229" s="27" t="s">
        <v>1065</v>
      </c>
      <c r="AU229" s="27" t="s">
        <v>1065</v>
      </c>
      <c r="AV229" s="27" t="s">
        <v>1065</v>
      </c>
      <c r="AW229" s="27" t="s">
        <v>1065</v>
      </c>
      <c r="AX229" s="27" t="s">
        <v>1065</v>
      </c>
      <c r="AY229" s="27" t="s">
        <v>1065</v>
      </c>
      <c r="AZ229" s="27" t="s">
        <v>1065</v>
      </c>
      <c r="BA229" s="27" t="s">
        <v>1065</v>
      </c>
      <c r="BB229" s="27" t="s">
        <v>1065</v>
      </c>
      <c r="BC229" s="8" t="s">
        <v>957</v>
      </c>
      <c r="BD229" s="14">
        <v>4199</v>
      </c>
      <c r="BE229" s="14">
        <f>((SUM('3.Diagnóstico_Oportunidades'!$M$9:$N$11))*10000)/BD229</f>
        <v>0</v>
      </c>
      <c r="BF229" s="14"/>
      <c r="BQ229" s="28">
        <v>1563829.49</v>
      </c>
      <c r="BR229" s="8">
        <f>(SUM('3.Diagnóstico_Oportunidades'!$M$21:$N$22)*10000)/BQ229</f>
        <v>0</v>
      </c>
      <c r="BS229" s="28">
        <f t="shared" si="44"/>
        <v>1</v>
      </c>
      <c r="BT229" s="27">
        <f t="shared" si="45"/>
        <v>0</v>
      </c>
      <c r="BU229" s="28">
        <f>IF('3.Diagnóstico_Oportunidades'!BR229=0, 0,SUM(BS229:BT229))</f>
        <v>0</v>
      </c>
      <c r="CF229" s="8" t="s">
        <v>220</v>
      </c>
      <c r="CG229" s="120">
        <f>('3.Diagnóstico_Oportunidades'!$M$22)/(BD230/100)</f>
        <v>0</v>
      </c>
      <c r="CH229" s="28">
        <f t="shared" si="38"/>
        <v>1</v>
      </c>
      <c r="CI229" s="27">
        <f t="shared" si="39"/>
        <v>0</v>
      </c>
      <c r="CJ229" s="28">
        <f t="shared" si="40"/>
        <v>0</v>
      </c>
      <c r="CK229" s="28">
        <f>('3.Diagnóstico_Oportunidades'!$M$22*10000/BQ230)</f>
        <v>0</v>
      </c>
      <c r="CL229" s="28">
        <f t="shared" si="37"/>
        <v>1</v>
      </c>
      <c r="CM229" s="27">
        <f t="shared" si="41"/>
        <v>0</v>
      </c>
      <c r="CN229" s="28">
        <f t="shared" si="42"/>
        <v>0</v>
      </c>
      <c r="CO229" s="28"/>
      <c r="CP229" s="28"/>
      <c r="CQ229" s="28"/>
      <c r="CR229" s="27"/>
      <c r="CS229" s="27"/>
      <c r="CT229" s="27"/>
    </row>
    <row r="230" spans="1:98">
      <c r="A230" s="8" t="s">
        <v>220</v>
      </c>
      <c r="B230" s="98">
        <v>3</v>
      </c>
      <c r="C230" s="99">
        <v>3</v>
      </c>
      <c r="D230" s="98">
        <v>3</v>
      </c>
      <c r="E230" s="98">
        <v>3</v>
      </c>
      <c r="F230" s="98">
        <v>3</v>
      </c>
      <c r="G230" s="8" t="s">
        <v>220</v>
      </c>
      <c r="H230" s="27">
        <v>2</v>
      </c>
      <c r="I230" s="27">
        <v>3</v>
      </c>
      <c r="J230" s="27">
        <v>3</v>
      </c>
      <c r="K230" s="27">
        <v>2</v>
      </c>
      <c r="L230">
        <v>2</v>
      </c>
      <c r="M230" s="8" t="s">
        <v>220</v>
      </c>
      <c r="N230" s="27">
        <f t="shared" si="43"/>
        <v>2</v>
      </c>
      <c r="O230" s="27" t="s">
        <v>1065</v>
      </c>
      <c r="P230" s="140">
        <v>2</v>
      </c>
      <c r="Q230" s="27" t="s">
        <v>1065</v>
      </c>
      <c r="R230" s="8" t="s">
        <v>220</v>
      </c>
      <c r="S230">
        <v>2</v>
      </c>
      <c r="T230">
        <v>2</v>
      </c>
      <c r="U230">
        <v>2</v>
      </c>
      <c r="V230">
        <v>2</v>
      </c>
      <c r="W230">
        <v>2</v>
      </c>
      <c r="X230">
        <v>2</v>
      </c>
      <c r="Y230">
        <v>2</v>
      </c>
      <c r="Z230">
        <v>2</v>
      </c>
      <c r="AA230">
        <v>2</v>
      </c>
      <c r="AB230">
        <v>2</v>
      </c>
      <c r="AC230">
        <v>2</v>
      </c>
      <c r="AD230">
        <v>2</v>
      </c>
      <c r="AE230" s="8" t="s">
        <v>220</v>
      </c>
      <c r="AF230">
        <v>1</v>
      </c>
      <c r="AG230" s="21">
        <v>2</v>
      </c>
      <c r="AH230">
        <v>3</v>
      </c>
      <c r="AI230">
        <v>2</v>
      </c>
      <c r="AJ230">
        <v>1</v>
      </c>
      <c r="AK230">
        <v>3</v>
      </c>
      <c r="AL230">
        <v>2</v>
      </c>
      <c r="AM230" s="27">
        <v>2</v>
      </c>
      <c r="AN230">
        <v>2</v>
      </c>
      <c r="AO230" s="27" t="s">
        <v>1065</v>
      </c>
      <c r="AP230">
        <v>3</v>
      </c>
      <c r="AQ230">
        <v>2</v>
      </c>
      <c r="AR230">
        <v>2</v>
      </c>
      <c r="AS230" s="8" t="s">
        <v>220</v>
      </c>
      <c r="AT230" s="27" t="s">
        <v>1065</v>
      </c>
      <c r="AU230" s="27" t="s">
        <v>1065</v>
      </c>
      <c r="AV230" s="27" t="s">
        <v>1065</v>
      </c>
      <c r="AW230" s="27" t="s">
        <v>1065</v>
      </c>
      <c r="AX230" s="27" t="s">
        <v>1065</v>
      </c>
      <c r="AY230" s="27" t="s">
        <v>1065</v>
      </c>
      <c r="AZ230" s="27" t="s">
        <v>1065</v>
      </c>
      <c r="BA230" s="27" t="s">
        <v>1065</v>
      </c>
      <c r="BB230" s="27" t="s">
        <v>1065</v>
      </c>
      <c r="BC230" s="8" t="s">
        <v>220</v>
      </c>
      <c r="BD230" s="14">
        <v>1414</v>
      </c>
      <c r="BE230" s="14">
        <f>((SUM('3.Diagnóstico_Oportunidades'!$M$9:$N$11))*10000)/BD230</f>
        <v>0</v>
      </c>
      <c r="BF230" s="14"/>
      <c r="BQ230" s="28">
        <v>1373495.04</v>
      </c>
      <c r="BR230" s="8">
        <f>(SUM('3.Diagnóstico_Oportunidades'!$M$21:$N$22)*10000)/BQ230</f>
        <v>0</v>
      </c>
      <c r="BS230" s="28">
        <f t="shared" si="44"/>
        <v>1</v>
      </c>
      <c r="BT230" s="27">
        <f t="shared" si="45"/>
        <v>0</v>
      </c>
      <c r="BU230" s="28">
        <f>IF('3.Diagnóstico_Oportunidades'!BR230=0, 0,SUM(BS230:BT230))</f>
        <v>0</v>
      </c>
      <c r="CF230" s="8" t="s">
        <v>182</v>
      </c>
      <c r="CG230" s="120">
        <f>('3.Diagnóstico_Oportunidades'!$M$22)/(BD231/100)</f>
        <v>0</v>
      </c>
      <c r="CH230" s="28">
        <f t="shared" si="38"/>
        <v>1</v>
      </c>
      <c r="CI230" s="27">
        <f t="shared" si="39"/>
        <v>0</v>
      </c>
      <c r="CJ230" s="28">
        <f t="shared" si="40"/>
        <v>0</v>
      </c>
      <c r="CK230" s="28">
        <f>('3.Diagnóstico_Oportunidades'!$M$22*10000/BQ231)</f>
        <v>0</v>
      </c>
      <c r="CL230" s="28">
        <f t="shared" si="37"/>
        <v>1</v>
      </c>
      <c r="CM230" s="27">
        <f t="shared" si="41"/>
        <v>0</v>
      </c>
      <c r="CN230" s="28">
        <f t="shared" si="42"/>
        <v>0</v>
      </c>
      <c r="CO230" s="28"/>
      <c r="CP230" s="28"/>
      <c r="CQ230" s="28"/>
      <c r="CR230" s="27"/>
      <c r="CS230" s="27"/>
      <c r="CT230" s="27"/>
    </row>
    <row r="231" spans="1:98">
      <c r="A231" s="8" t="s">
        <v>182</v>
      </c>
      <c r="B231" s="98">
        <v>2</v>
      </c>
      <c r="C231" s="99">
        <v>3</v>
      </c>
      <c r="D231" s="98">
        <v>1</v>
      </c>
      <c r="E231" s="98">
        <v>3</v>
      </c>
      <c r="F231" s="98">
        <v>2</v>
      </c>
      <c r="G231" s="8" t="s">
        <v>182</v>
      </c>
      <c r="H231" s="27">
        <v>2</v>
      </c>
      <c r="I231" s="27">
        <v>2</v>
      </c>
      <c r="J231" s="27">
        <v>2</v>
      </c>
      <c r="K231" s="27">
        <v>1</v>
      </c>
      <c r="L231">
        <v>2</v>
      </c>
      <c r="M231" s="8" t="s">
        <v>182</v>
      </c>
      <c r="N231" s="27">
        <f t="shared" si="43"/>
        <v>2</v>
      </c>
      <c r="O231" s="27" t="s">
        <v>1065</v>
      </c>
      <c r="P231" s="140">
        <v>1</v>
      </c>
      <c r="Q231" s="27" t="s">
        <v>1065</v>
      </c>
      <c r="R231" s="8" t="s">
        <v>182</v>
      </c>
      <c r="S231">
        <v>2</v>
      </c>
      <c r="T231">
        <v>2</v>
      </c>
      <c r="U231">
        <v>2</v>
      </c>
      <c r="V231">
        <v>2</v>
      </c>
      <c r="W231">
        <v>2</v>
      </c>
      <c r="X231">
        <v>2</v>
      </c>
      <c r="Y231">
        <v>2</v>
      </c>
      <c r="Z231">
        <v>2</v>
      </c>
      <c r="AA231">
        <v>2</v>
      </c>
      <c r="AB231">
        <v>2</v>
      </c>
      <c r="AC231">
        <v>2</v>
      </c>
      <c r="AD231">
        <v>2</v>
      </c>
      <c r="AE231" s="8" t="s">
        <v>182</v>
      </c>
      <c r="AF231">
        <v>1</v>
      </c>
      <c r="AG231" s="21">
        <v>2</v>
      </c>
      <c r="AH231">
        <v>3</v>
      </c>
      <c r="AI231">
        <v>2</v>
      </c>
      <c r="AJ231">
        <v>2</v>
      </c>
      <c r="AK231">
        <v>3</v>
      </c>
      <c r="AL231">
        <v>3</v>
      </c>
      <c r="AM231" s="27">
        <v>2</v>
      </c>
      <c r="AN231">
        <v>2</v>
      </c>
      <c r="AO231" s="27" t="s">
        <v>1065</v>
      </c>
      <c r="AP231">
        <v>3</v>
      </c>
      <c r="AQ231">
        <v>2</v>
      </c>
      <c r="AR231">
        <v>3</v>
      </c>
      <c r="AS231" s="8" t="s">
        <v>182</v>
      </c>
      <c r="AT231" s="27" t="s">
        <v>1065</v>
      </c>
      <c r="AU231" s="27" t="s">
        <v>1065</v>
      </c>
      <c r="AV231" s="27" t="s">
        <v>1065</v>
      </c>
      <c r="AW231" s="27" t="s">
        <v>1065</v>
      </c>
      <c r="AX231" s="27" t="s">
        <v>1065</v>
      </c>
      <c r="AY231" s="27" t="s">
        <v>1065</v>
      </c>
      <c r="AZ231" s="27" t="s">
        <v>1065</v>
      </c>
      <c r="BA231" s="27" t="s">
        <v>1065</v>
      </c>
      <c r="BB231" s="27" t="s">
        <v>1065</v>
      </c>
      <c r="BC231" s="8" t="s">
        <v>182</v>
      </c>
      <c r="BD231" s="14">
        <v>6197</v>
      </c>
      <c r="BE231" s="14">
        <f>((SUM('3.Diagnóstico_Oportunidades'!$M$9:$N$11))*10000)/BD231</f>
        <v>0</v>
      </c>
      <c r="BF231" s="14"/>
      <c r="BQ231" s="28">
        <v>1619754.16</v>
      </c>
      <c r="BR231" s="8">
        <f>(SUM('3.Diagnóstico_Oportunidades'!$M$21:$N$22)*10000)/BQ231</f>
        <v>0</v>
      </c>
      <c r="BS231" s="28">
        <f t="shared" si="44"/>
        <v>1</v>
      </c>
      <c r="BT231" s="27">
        <f t="shared" si="45"/>
        <v>0</v>
      </c>
      <c r="BU231" s="28">
        <f>IF('3.Diagnóstico_Oportunidades'!BR231=0, 0,SUM(BS231:BT231))</f>
        <v>0</v>
      </c>
      <c r="CF231" s="8" t="s">
        <v>183</v>
      </c>
      <c r="CG231" s="120">
        <f>('3.Diagnóstico_Oportunidades'!$M$22)/(BD232/100)</f>
        <v>0</v>
      </c>
      <c r="CH231" s="28">
        <f t="shared" si="38"/>
        <v>1</v>
      </c>
      <c r="CI231" s="27">
        <f t="shared" si="39"/>
        <v>0</v>
      </c>
      <c r="CJ231" s="28">
        <f t="shared" si="40"/>
        <v>0</v>
      </c>
      <c r="CK231" s="28">
        <f>('3.Diagnóstico_Oportunidades'!$M$22*10000/BQ232)</f>
        <v>0</v>
      </c>
      <c r="CL231" s="28">
        <f t="shared" si="37"/>
        <v>1</v>
      </c>
      <c r="CM231" s="27">
        <f t="shared" si="41"/>
        <v>0</v>
      </c>
      <c r="CN231" s="28">
        <f t="shared" si="42"/>
        <v>0</v>
      </c>
      <c r="CO231" s="28"/>
      <c r="CP231" s="28"/>
      <c r="CQ231" s="28"/>
      <c r="CR231" s="27"/>
      <c r="CS231" s="27"/>
      <c r="CT231" s="27"/>
    </row>
    <row r="232" spans="1:98">
      <c r="A232" s="8" t="s">
        <v>183</v>
      </c>
      <c r="B232" s="98">
        <v>2</v>
      </c>
      <c r="C232" s="99">
        <v>3</v>
      </c>
      <c r="D232" s="98">
        <v>1</v>
      </c>
      <c r="E232" s="98">
        <v>2</v>
      </c>
      <c r="F232" s="98">
        <v>2</v>
      </c>
      <c r="G232" s="8" t="s">
        <v>183</v>
      </c>
      <c r="H232" s="27">
        <v>1</v>
      </c>
      <c r="I232" s="27">
        <v>1</v>
      </c>
      <c r="J232" s="27">
        <v>2</v>
      </c>
      <c r="K232" s="27">
        <v>1</v>
      </c>
      <c r="L232">
        <v>2</v>
      </c>
      <c r="M232" s="8" t="s">
        <v>183</v>
      </c>
      <c r="N232" s="27">
        <f t="shared" si="43"/>
        <v>2</v>
      </c>
      <c r="O232" s="27" t="s">
        <v>1065</v>
      </c>
      <c r="P232" s="140">
        <v>1</v>
      </c>
      <c r="Q232" s="27" t="s">
        <v>1065</v>
      </c>
      <c r="R232" s="8" t="s">
        <v>183</v>
      </c>
      <c r="S232">
        <v>2</v>
      </c>
      <c r="T232">
        <v>1</v>
      </c>
      <c r="U232">
        <v>1</v>
      </c>
      <c r="V232">
        <v>1</v>
      </c>
      <c r="W232">
        <v>2</v>
      </c>
      <c r="X232">
        <v>1</v>
      </c>
      <c r="Y232">
        <v>1</v>
      </c>
      <c r="Z232">
        <v>1</v>
      </c>
      <c r="AA232">
        <v>1</v>
      </c>
      <c r="AB232">
        <v>2</v>
      </c>
      <c r="AC232">
        <v>1</v>
      </c>
      <c r="AD232">
        <v>2</v>
      </c>
      <c r="AE232" s="8" t="s">
        <v>183</v>
      </c>
      <c r="AF232">
        <v>1</v>
      </c>
      <c r="AG232" s="21">
        <v>2</v>
      </c>
      <c r="AH232">
        <v>1</v>
      </c>
      <c r="AI232">
        <v>2</v>
      </c>
      <c r="AJ232">
        <v>2</v>
      </c>
      <c r="AK232">
        <v>3</v>
      </c>
      <c r="AL232">
        <v>3</v>
      </c>
      <c r="AM232" s="27">
        <v>2</v>
      </c>
      <c r="AN232">
        <v>1</v>
      </c>
      <c r="AO232" s="27" t="s">
        <v>1065</v>
      </c>
      <c r="AP232">
        <v>3</v>
      </c>
      <c r="AQ232">
        <v>2</v>
      </c>
      <c r="AR232">
        <v>2</v>
      </c>
      <c r="AS232" s="8" t="s">
        <v>183</v>
      </c>
      <c r="AT232" s="27" t="s">
        <v>1065</v>
      </c>
      <c r="AU232" s="27" t="s">
        <v>1065</v>
      </c>
      <c r="AV232" s="27" t="s">
        <v>1065</v>
      </c>
      <c r="AW232" s="27" t="s">
        <v>1065</v>
      </c>
      <c r="AX232" s="27" t="s">
        <v>1065</v>
      </c>
      <c r="AY232" s="27" t="s">
        <v>1065</v>
      </c>
      <c r="AZ232" s="27" t="s">
        <v>1065</v>
      </c>
      <c r="BA232" s="27" t="s">
        <v>1065</v>
      </c>
      <c r="BB232" s="27" t="s">
        <v>1065</v>
      </c>
      <c r="BC232" s="8" t="s">
        <v>183</v>
      </c>
      <c r="BD232" s="14">
        <v>6773</v>
      </c>
      <c r="BE232" s="14">
        <f>((SUM('3.Diagnóstico_Oportunidades'!$M$9:$N$11))*10000)/BD232</f>
        <v>0</v>
      </c>
      <c r="BF232" s="14"/>
      <c r="BQ232" s="28">
        <v>970618.24</v>
      </c>
      <c r="BR232" s="8">
        <f>(SUM('3.Diagnóstico_Oportunidades'!$M$21:$N$22)*10000)/BQ232</f>
        <v>0</v>
      </c>
      <c r="BS232" s="28">
        <f t="shared" si="44"/>
        <v>1</v>
      </c>
      <c r="BT232" s="27">
        <f t="shared" si="45"/>
        <v>0</v>
      </c>
      <c r="BU232" s="28">
        <f>IF('3.Diagnóstico_Oportunidades'!BR232=0, 0,SUM(BS232:BT232))</f>
        <v>0</v>
      </c>
      <c r="CF232" s="8" t="s">
        <v>184</v>
      </c>
      <c r="CG232" s="120">
        <f>('3.Diagnóstico_Oportunidades'!$M$22)/(BD233/100)</f>
        <v>0</v>
      </c>
      <c r="CH232" s="28">
        <f t="shared" si="38"/>
        <v>1</v>
      </c>
      <c r="CI232" s="27">
        <f t="shared" si="39"/>
        <v>0</v>
      </c>
      <c r="CJ232" s="28">
        <f t="shared" si="40"/>
        <v>0</v>
      </c>
      <c r="CK232" s="28">
        <f>('3.Diagnóstico_Oportunidades'!$M$22*10000/BQ233)</f>
        <v>0</v>
      </c>
      <c r="CL232" s="28">
        <f t="shared" si="37"/>
        <v>1</v>
      </c>
      <c r="CM232" s="27">
        <f t="shared" si="41"/>
        <v>0</v>
      </c>
      <c r="CN232" s="28">
        <f t="shared" si="42"/>
        <v>0</v>
      </c>
      <c r="CO232" s="28"/>
      <c r="CP232" s="28"/>
      <c r="CQ232" s="28"/>
      <c r="CR232" s="27"/>
      <c r="CS232" s="27"/>
      <c r="CT232" s="27"/>
    </row>
    <row r="233" spans="1:98">
      <c r="A233" s="8" t="s">
        <v>184</v>
      </c>
      <c r="B233" s="98">
        <v>2</v>
      </c>
      <c r="C233" s="99">
        <v>3</v>
      </c>
      <c r="D233" s="98">
        <v>2</v>
      </c>
      <c r="E233" s="98">
        <v>3</v>
      </c>
      <c r="F233" s="98">
        <v>2</v>
      </c>
      <c r="G233" s="8" t="s">
        <v>184</v>
      </c>
      <c r="H233" s="27">
        <v>1</v>
      </c>
      <c r="I233" s="27">
        <v>3</v>
      </c>
      <c r="J233" s="27">
        <v>2</v>
      </c>
      <c r="K233" s="27">
        <v>1</v>
      </c>
      <c r="L233">
        <v>2</v>
      </c>
      <c r="M233" s="8" t="s">
        <v>184</v>
      </c>
      <c r="N233" s="27">
        <f t="shared" si="43"/>
        <v>2</v>
      </c>
      <c r="O233" s="27" t="s">
        <v>1065</v>
      </c>
      <c r="P233" s="140">
        <v>1</v>
      </c>
      <c r="Q233" s="27" t="s">
        <v>1065</v>
      </c>
      <c r="R233" s="8" t="s">
        <v>184</v>
      </c>
      <c r="S233">
        <v>2</v>
      </c>
      <c r="T233">
        <v>1</v>
      </c>
      <c r="U233">
        <v>2</v>
      </c>
      <c r="V233">
        <v>1</v>
      </c>
      <c r="W233">
        <v>2</v>
      </c>
      <c r="X233">
        <v>2</v>
      </c>
      <c r="Y233">
        <v>2</v>
      </c>
      <c r="Z233">
        <v>2</v>
      </c>
      <c r="AA233">
        <v>2</v>
      </c>
      <c r="AB233">
        <v>2</v>
      </c>
      <c r="AC233">
        <v>1</v>
      </c>
      <c r="AD233">
        <v>2</v>
      </c>
      <c r="AE233" s="8" t="s">
        <v>184</v>
      </c>
      <c r="AF233">
        <v>1</v>
      </c>
      <c r="AG233" s="21">
        <v>2</v>
      </c>
      <c r="AH233">
        <v>2</v>
      </c>
      <c r="AI233">
        <v>2</v>
      </c>
      <c r="AJ233">
        <v>3</v>
      </c>
      <c r="AK233">
        <v>3</v>
      </c>
      <c r="AL233">
        <v>3</v>
      </c>
      <c r="AM233" s="27">
        <v>3</v>
      </c>
      <c r="AN233">
        <v>1</v>
      </c>
      <c r="AO233" s="27" t="s">
        <v>1065</v>
      </c>
      <c r="AP233">
        <v>3</v>
      </c>
      <c r="AQ233">
        <v>2</v>
      </c>
      <c r="AR233">
        <v>3</v>
      </c>
      <c r="AS233" s="8" t="s">
        <v>184</v>
      </c>
      <c r="AT233" s="27" t="s">
        <v>1065</v>
      </c>
      <c r="AU233" s="27" t="s">
        <v>1065</v>
      </c>
      <c r="AV233" s="27" t="s">
        <v>1065</v>
      </c>
      <c r="AW233" s="27" t="s">
        <v>1065</v>
      </c>
      <c r="AX233" s="27" t="s">
        <v>1065</v>
      </c>
      <c r="AY233" s="27" t="s">
        <v>1065</v>
      </c>
      <c r="AZ233" s="27" t="s">
        <v>1065</v>
      </c>
      <c r="BA233" s="27" t="s">
        <v>1065</v>
      </c>
      <c r="BB233" s="27" t="s">
        <v>1065</v>
      </c>
      <c r="BC233" s="8" t="s">
        <v>184</v>
      </c>
      <c r="BD233" s="14">
        <v>6132</v>
      </c>
      <c r="BE233" s="14">
        <f>((SUM('3.Diagnóstico_Oportunidades'!$M$9:$N$11))*10000)/BD233</f>
        <v>0</v>
      </c>
      <c r="BF233" s="14"/>
      <c r="BQ233" s="28">
        <v>2615787.48</v>
      </c>
      <c r="BR233" s="8">
        <f>(SUM('3.Diagnóstico_Oportunidades'!$M$21:$N$22)*10000)/BQ233</f>
        <v>0</v>
      </c>
      <c r="BS233" s="28">
        <f t="shared" si="44"/>
        <v>1</v>
      </c>
      <c r="BT233" s="27">
        <f t="shared" si="45"/>
        <v>0</v>
      </c>
      <c r="BU233" s="28">
        <f>IF('3.Diagnóstico_Oportunidades'!BR233=0, 0,SUM(BS233:BT233))</f>
        <v>0</v>
      </c>
      <c r="CF233" s="8" t="s">
        <v>952</v>
      </c>
      <c r="CG233" s="120">
        <f>('3.Diagnóstico_Oportunidades'!$M$22)/(BD234/100)</f>
        <v>0</v>
      </c>
      <c r="CH233" s="28">
        <f t="shared" si="38"/>
        <v>1</v>
      </c>
      <c r="CI233" s="27">
        <f t="shared" si="39"/>
        <v>0</v>
      </c>
      <c r="CJ233" s="28">
        <f t="shared" si="40"/>
        <v>0</v>
      </c>
      <c r="CK233" s="28">
        <f>('3.Diagnóstico_Oportunidades'!$M$22*10000/BQ234)</f>
        <v>0</v>
      </c>
      <c r="CL233" s="28">
        <f t="shared" si="37"/>
        <v>1</v>
      </c>
      <c r="CM233" s="27">
        <f t="shared" si="41"/>
        <v>0</v>
      </c>
      <c r="CN233" s="28">
        <f t="shared" si="42"/>
        <v>0</v>
      </c>
      <c r="CO233" s="28"/>
      <c r="CP233" s="28"/>
      <c r="CQ233" s="28"/>
      <c r="CR233" s="27"/>
      <c r="CS233" s="27"/>
      <c r="CT233" s="27"/>
    </row>
    <row r="234" spans="1:98">
      <c r="A234" s="8" t="s">
        <v>952</v>
      </c>
      <c r="B234" s="98">
        <v>3</v>
      </c>
      <c r="C234" s="99">
        <v>3</v>
      </c>
      <c r="D234" s="98">
        <v>3</v>
      </c>
      <c r="E234" s="98">
        <v>3</v>
      </c>
      <c r="F234" s="98">
        <v>3</v>
      </c>
      <c r="G234" s="8" t="s">
        <v>952</v>
      </c>
      <c r="H234" s="27">
        <v>3</v>
      </c>
      <c r="I234" s="27">
        <v>3</v>
      </c>
      <c r="J234" s="27">
        <v>3</v>
      </c>
      <c r="K234" s="27">
        <v>3</v>
      </c>
      <c r="L234">
        <v>3</v>
      </c>
      <c r="M234" s="8" t="s">
        <v>952</v>
      </c>
      <c r="N234" s="27">
        <f t="shared" si="43"/>
        <v>3</v>
      </c>
      <c r="O234" s="27" t="s">
        <v>1065</v>
      </c>
      <c r="P234" s="140">
        <v>3</v>
      </c>
      <c r="Q234" s="27" t="s">
        <v>1065</v>
      </c>
      <c r="R234" s="8" t="s">
        <v>952</v>
      </c>
      <c r="S234">
        <v>3</v>
      </c>
      <c r="T234">
        <v>2</v>
      </c>
      <c r="U234">
        <v>3</v>
      </c>
      <c r="V234">
        <v>2</v>
      </c>
      <c r="W234">
        <v>3</v>
      </c>
      <c r="X234">
        <v>3</v>
      </c>
      <c r="Y234">
        <v>3</v>
      </c>
      <c r="Z234">
        <v>3</v>
      </c>
      <c r="AA234">
        <v>3</v>
      </c>
      <c r="AB234">
        <v>3</v>
      </c>
      <c r="AC234">
        <v>2</v>
      </c>
      <c r="AD234">
        <v>3</v>
      </c>
      <c r="AE234" s="8" t="s">
        <v>952</v>
      </c>
      <c r="AF234">
        <v>1</v>
      </c>
      <c r="AG234" s="21">
        <v>2</v>
      </c>
      <c r="AH234">
        <v>3</v>
      </c>
      <c r="AI234">
        <v>3</v>
      </c>
      <c r="AJ234">
        <v>1</v>
      </c>
      <c r="AK234">
        <v>3</v>
      </c>
      <c r="AL234">
        <v>3</v>
      </c>
      <c r="AM234" s="27">
        <v>2</v>
      </c>
      <c r="AN234">
        <v>2</v>
      </c>
      <c r="AO234" s="27" t="s">
        <v>1065</v>
      </c>
      <c r="AP234">
        <v>3</v>
      </c>
      <c r="AQ234">
        <v>2</v>
      </c>
      <c r="AR234">
        <v>3</v>
      </c>
      <c r="AS234" s="8" t="s">
        <v>952</v>
      </c>
      <c r="AT234" s="27" t="s">
        <v>1065</v>
      </c>
      <c r="AU234" s="27" t="s">
        <v>1065</v>
      </c>
      <c r="AV234" s="27" t="s">
        <v>1065</v>
      </c>
      <c r="AW234" s="27" t="s">
        <v>1065</v>
      </c>
      <c r="AX234" s="27" t="s">
        <v>1065</v>
      </c>
      <c r="AY234" s="27" t="s">
        <v>1065</v>
      </c>
      <c r="AZ234" s="27" t="s">
        <v>1065</v>
      </c>
      <c r="BA234" s="27" t="s">
        <v>1065</v>
      </c>
      <c r="BB234" s="27" t="s">
        <v>1065</v>
      </c>
      <c r="BC234" s="8" t="s">
        <v>952</v>
      </c>
      <c r="BD234" s="14">
        <v>1049</v>
      </c>
      <c r="BE234" s="14">
        <f>((SUM('3.Diagnóstico_Oportunidades'!$M$9:$N$11))*10000)/BD234</f>
        <v>0</v>
      </c>
      <c r="BF234" s="14"/>
      <c r="BQ234" s="28">
        <v>1837384.1</v>
      </c>
      <c r="BR234" s="8">
        <f>(SUM('3.Diagnóstico_Oportunidades'!$M$21:$N$22)*10000)/BQ234</f>
        <v>0</v>
      </c>
      <c r="BS234" s="28">
        <f t="shared" si="44"/>
        <v>1</v>
      </c>
      <c r="BT234" s="27">
        <f t="shared" si="45"/>
        <v>0</v>
      </c>
      <c r="BU234" s="28">
        <f>IF('3.Diagnóstico_Oportunidades'!BR234=0, 0,SUM(BS234:BT234))</f>
        <v>0</v>
      </c>
      <c r="CF234" s="8" t="s">
        <v>1038</v>
      </c>
      <c r="CG234" s="120">
        <f>('3.Diagnóstico_Oportunidades'!$M$22)/(BD235/100)</f>
        <v>0</v>
      </c>
      <c r="CH234" s="28">
        <f t="shared" si="38"/>
        <v>1</v>
      </c>
      <c r="CI234" s="27">
        <f t="shared" si="39"/>
        <v>0</v>
      </c>
      <c r="CJ234" s="28">
        <f t="shared" si="40"/>
        <v>0</v>
      </c>
      <c r="CK234" s="28">
        <f>('3.Diagnóstico_Oportunidades'!$M$22*10000/BQ235)</f>
        <v>0</v>
      </c>
      <c r="CL234" s="28">
        <f t="shared" si="37"/>
        <v>1</v>
      </c>
      <c r="CM234" s="27">
        <f t="shared" si="41"/>
        <v>0</v>
      </c>
      <c r="CN234" s="28">
        <f t="shared" si="42"/>
        <v>0</v>
      </c>
      <c r="CO234" s="28"/>
      <c r="CP234" s="28"/>
      <c r="CQ234" s="28"/>
      <c r="CR234" s="27"/>
      <c r="CS234" s="27"/>
      <c r="CT234" s="27"/>
    </row>
    <row r="235" spans="1:98">
      <c r="A235" s="8" t="s">
        <v>1038</v>
      </c>
      <c r="B235" s="98">
        <v>2</v>
      </c>
      <c r="C235" s="99">
        <v>3</v>
      </c>
      <c r="D235" s="98">
        <v>1</v>
      </c>
      <c r="E235" s="98">
        <v>1</v>
      </c>
      <c r="F235" s="98">
        <v>2</v>
      </c>
      <c r="G235" s="8" t="s">
        <v>1038</v>
      </c>
      <c r="H235" s="27">
        <v>2</v>
      </c>
      <c r="I235" s="27">
        <v>3</v>
      </c>
      <c r="J235" s="27">
        <v>3</v>
      </c>
      <c r="K235" s="27">
        <v>1</v>
      </c>
      <c r="L235">
        <v>2</v>
      </c>
      <c r="M235" s="8" t="s">
        <v>1038</v>
      </c>
      <c r="N235" s="27">
        <f t="shared" si="43"/>
        <v>2</v>
      </c>
      <c r="O235" s="27" t="s">
        <v>1065</v>
      </c>
      <c r="P235" s="140">
        <v>1</v>
      </c>
      <c r="Q235" s="27" t="s">
        <v>1065</v>
      </c>
      <c r="R235" s="8" t="s">
        <v>1038</v>
      </c>
      <c r="S235">
        <v>2</v>
      </c>
      <c r="T235">
        <v>2</v>
      </c>
      <c r="U235">
        <v>2</v>
      </c>
      <c r="V235">
        <v>1</v>
      </c>
      <c r="W235">
        <v>2</v>
      </c>
      <c r="X235">
        <v>2</v>
      </c>
      <c r="Y235">
        <v>2</v>
      </c>
      <c r="Z235">
        <v>2</v>
      </c>
      <c r="AA235">
        <v>2</v>
      </c>
      <c r="AB235">
        <v>2</v>
      </c>
      <c r="AC235">
        <v>2</v>
      </c>
      <c r="AD235">
        <v>2</v>
      </c>
      <c r="AE235" s="8" t="s">
        <v>1038</v>
      </c>
      <c r="AF235">
        <v>1</v>
      </c>
      <c r="AG235" s="21">
        <v>1</v>
      </c>
      <c r="AH235">
        <v>1</v>
      </c>
      <c r="AI235">
        <v>1</v>
      </c>
      <c r="AJ235">
        <v>1</v>
      </c>
      <c r="AK235">
        <v>2</v>
      </c>
      <c r="AL235">
        <v>3</v>
      </c>
      <c r="AM235" s="27">
        <v>1</v>
      </c>
      <c r="AN235">
        <v>1</v>
      </c>
      <c r="AO235" s="27" t="s">
        <v>1065</v>
      </c>
      <c r="AP235">
        <v>3</v>
      </c>
      <c r="AQ235">
        <v>2</v>
      </c>
      <c r="AR235">
        <v>2</v>
      </c>
      <c r="AS235" s="8" t="s">
        <v>1038</v>
      </c>
      <c r="AT235" s="27" t="s">
        <v>1065</v>
      </c>
      <c r="AU235" s="27" t="s">
        <v>1065</v>
      </c>
      <c r="AV235" s="27" t="s">
        <v>1065</v>
      </c>
      <c r="AW235" s="27" t="s">
        <v>1065</v>
      </c>
      <c r="AX235" s="27" t="s">
        <v>1065</v>
      </c>
      <c r="AY235" s="27" t="s">
        <v>1065</v>
      </c>
      <c r="AZ235" s="27" t="s">
        <v>1065</v>
      </c>
      <c r="BA235" s="27" t="s">
        <v>1065</v>
      </c>
      <c r="BB235" s="27" t="s">
        <v>1065</v>
      </c>
      <c r="BC235" s="8" t="s">
        <v>1038</v>
      </c>
      <c r="BD235" s="14">
        <v>11911</v>
      </c>
      <c r="BE235" s="14">
        <f>((SUM('3.Diagnóstico_Oportunidades'!$M$9:$N$11))*10000)/BD235</f>
        <v>0</v>
      </c>
      <c r="BF235" s="14"/>
      <c r="BQ235" s="28">
        <v>3648039.96</v>
      </c>
      <c r="BR235" s="8">
        <f>(SUM('3.Diagnóstico_Oportunidades'!$M$21:$N$22)*10000)/BQ235</f>
        <v>0</v>
      </c>
      <c r="BS235" s="28">
        <f t="shared" si="44"/>
        <v>1</v>
      </c>
      <c r="BT235" s="27">
        <f t="shared" si="45"/>
        <v>0</v>
      </c>
      <c r="BU235" s="28">
        <f>IF('3.Diagnóstico_Oportunidades'!BR235=0, 0,SUM(BS235:BT235))</f>
        <v>0</v>
      </c>
      <c r="CF235" s="8" t="s">
        <v>185</v>
      </c>
      <c r="CG235" s="120">
        <f>('3.Diagnóstico_Oportunidades'!$M$22)/(BD236/100)</f>
        <v>0</v>
      </c>
      <c r="CH235" s="28">
        <f t="shared" si="38"/>
        <v>1</v>
      </c>
      <c r="CI235" s="27">
        <f t="shared" si="39"/>
        <v>0</v>
      </c>
      <c r="CJ235" s="28">
        <f t="shared" si="40"/>
        <v>0</v>
      </c>
      <c r="CK235" s="28">
        <f>('3.Diagnóstico_Oportunidades'!$M$22*10000/BQ236)</f>
        <v>0</v>
      </c>
      <c r="CL235" s="28">
        <f t="shared" si="37"/>
        <v>1</v>
      </c>
      <c r="CM235" s="27">
        <f t="shared" si="41"/>
        <v>0</v>
      </c>
      <c r="CN235" s="28">
        <f t="shared" si="42"/>
        <v>0</v>
      </c>
      <c r="CO235" s="28"/>
      <c r="CP235" s="28"/>
      <c r="CQ235" s="28"/>
      <c r="CR235" s="27"/>
      <c r="CS235" s="27"/>
      <c r="CT235" s="27"/>
    </row>
    <row r="236" spans="1:98">
      <c r="A236" s="8" t="s">
        <v>185</v>
      </c>
      <c r="B236" s="98">
        <v>2</v>
      </c>
      <c r="C236" s="99">
        <v>3</v>
      </c>
      <c r="D236" s="98">
        <v>1</v>
      </c>
      <c r="E236" s="98">
        <v>3</v>
      </c>
      <c r="F236" s="98">
        <v>2</v>
      </c>
      <c r="G236" s="8" t="s">
        <v>185</v>
      </c>
      <c r="H236" s="27">
        <v>1</v>
      </c>
      <c r="I236" s="27">
        <v>2</v>
      </c>
      <c r="J236" s="27">
        <v>2</v>
      </c>
      <c r="K236" s="27">
        <v>1</v>
      </c>
      <c r="L236">
        <v>2</v>
      </c>
      <c r="M236" s="8" t="s">
        <v>185</v>
      </c>
      <c r="N236" s="27">
        <f t="shared" si="43"/>
        <v>2</v>
      </c>
      <c r="O236" s="27" t="s">
        <v>1065</v>
      </c>
      <c r="P236" s="140">
        <v>1</v>
      </c>
      <c r="Q236" s="27" t="s">
        <v>1065</v>
      </c>
      <c r="R236" s="8" t="s">
        <v>185</v>
      </c>
      <c r="S236">
        <v>1</v>
      </c>
      <c r="T236">
        <v>1</v>
      </c>
      <c r="U236">
        <v>1</v>
      </c>
      <c r="V236">
        <v>1</v>
      </c>
      <c r="W236">
        <v>2</v>
      </c>
      <c r="X236">
        <v>1</v>
      </c>
      <c r="Y236">
        <v>2</v>
      </c>
      <c r="Z236">
        <v>2</v>
      </c>
      <c r="AA236">
        <v>1</v>
      </c>
      <c r="AB236">
        <v>2</v>
      </c>
      <c r="AC236">
        <v>1</v>
      </c>
      <c r="AD236">
        <v>2</v>
      </c>
      <c r="AE236" s="8" t="s">
        <v>185</v>
      </c>
      <c r="AF236">
        <v>1</v>
      </c>
      <c r="AG236" s="21">
        <v>2</v>
      </c>
      <c r="AH236">
        <v>2</v>
      </c>
      <c r="AI236">
        <v>2</v>
      </c>
      <c r="AJ236">
        <v>1</v>
      </c>
      <c r="AK236">
        <v>3</v>
      </c>
      <c r="AL236">
        <v>3</v>
      </c>
      <c r="AM236" s="27">
        <v>2</v>
      </c>
      <c r="AN236">
        <v>2</v>
      </c>
      <c r="AO236" s="27" t="s">
        <v>1065</v>
      </c>
      <c r="AP236">
        <v>3</v>
      </c>
      <c r="AQ236">
        <v>2</v>
      </c>
      <c r="AR236">
        <v>2</v>
      </c>
      <c r="AS236" s="8" t="s">
        <v>185</v>
      </c>
      <c r="AT236" s="27" t="s">
        <v>1065</v>
      </c>
      <c r="AU236" s="27" t="s">
        <v>1065</v>
      </c>
      <c r="AV236" s="27" t="s">
        <v>1065</v>
      </c>
      <c r="AW236" s="27" t="s">
        <v>1065</v>
      </c>
      <c r="AX236" s="27" t="s">
        <v>1065</v>
      </c>
      <c r="AY236" s="27" t="s">
        <v>1065</v>
      </c>
      <c r="AZ236" s="27" t="s">
        <v>1065</v>
      </c>
      <c r="BA236" s="27" t="s">
        <v>1065</v>
      </c>
      <c r="BB236" s="27" t="s">
        <v>1065</v>
      </c>
      <c r="BC236" s="8" t="s">
        <v>185</v>
      </c>
      <c r="BD236" s="14">
        <v>5864</v>
      </c>
      <c r="BE236" s="14">
        <f>((SUM('3.Diagnóstico_Oportunidades'!$M$9:$N$11))*10000)/BD236</f>
        <v>0</v>
      </c>
      <c r="BF236" s="14"/>
      <c r="BQ236" s="28">
        <v>1181352.67</v>
      </c>
      <c r="BR236" s="8">
        <f>(SUM('3.Diagnóstico_Oportunidades'!$M$21:$N$22)*10000)/BQ236</f>
        <v>0</v>
      </c>
      <c r="BS236" s="28">
        <f t="shared" si="44"/>
        <v>1</v>
      </c>
      <c r="BT236" s="27">
        <f t="shared" si="45"/>
        <v>0</v>
      </c>
      <c r="BU236" s="28">
        <f>IF('3.Diagnóstico_Oportunidades'!BR236=0, 0,SUM(BS236:BT236))</f>
        <v>0</v>
      </c>
      <c r="CF236" s="8" t="s">
        <v>953</v>
      </c>
      <c r="CG236" s="120">
        <f>('3.Diagnóstico_Oportunidades'!$M$22)/(BD237/100)</f>
        <v>0</v>
      </c>
      <c r="CH236" s="28">
        <f t="shared" si="38"/>
        <v>1</v>
      </c>
      <c r="CI236" s="27">
        <f t="shared" si="39"/>
        <v>0</v>
      </c>
      <c r="CJ236" s="28">
        <f t="shared" si="40"/>
        <v>0</v>
      </c>
      <c r="CK236" s="28">
        <f>('3.Diagnóstico_Oportunidades'!$M$22*10000/BQ237)</f>
        <v>0</v>
      </c>
      <c r="CL236" s="28">
        <f t="shared" si="37"/>
        <v>1</v>
      </c>
      <c r="CM236" s="27">
        <f t="shared" si="41"/>
        <v>0</v>
      </c>
      <c r="CN236" s="28">
        <f t="shared" si="42"/>
        <v>0</v>
      </c>
      <c r="CO236" s="28"/>
      <c r="CP236" s="28"/>
      <c r="CQ236" s="28"/>
      <c r="CR236" s="27"/>
      <c r="CS236" s="27"/>
      <c r="CT236" s="27"/>
    </row>
    <row r="237" spans="1:98">
      <c r="A237" s="8" t="s">
        <v>953</v>
      </c>
      <c r="B237" s="98">
        <v>1</v>
      </c>
      <c r="C237" s="99">
        <v>1</v>
      </c>
      <c r="D237" s="98">
        <v>1</v>
      </c>
      <c r="E237" s="98">
        <v>1</v>
      </c>
      <c r="F237" s="98">
        <v>1</v>
      </c>
      <c r="G237" s="8" t="s">
        <v>953</v>
      </c>
      <c r="H237" s="27">
        <v>2</v>
      </c>
      <c r="I237" s="27">
        <v>1</v>
      </c>
      <c r="J237" s="27">
        <v>2</v>
      </c>
      <c r="K237" s="27">
        <v>2</v>
      </c>
      <c r="L237">
        <v>2</v>
      </c>
      <c r="M237" s="8" t="s">
        <v>953</v>
      </c>
      <c r="N237" s="27">
        <f t="shared" si="43"/>
        <v>2</v>
      </c>
      <c r="O237" s="27" t="s">
        <v>1065</v>
      </c>
      <c r="P237" s="140">
        <v>2</v>
      </c>
      <c r="Q237" s="27" t="s">
        <v>1065</v>
      </c>
      <c r="R237" s="8" t="s">
        <v>953</v>
      </c>
      <c r="S237">
        <v>2</v>
      </c>
      <c r="T237">
        <v>2</v>
      </c>
      <c r="U237">
        <v>2</v>
      </c>
      <c r="V237">
        <v>1</v>
      </c>
      <c r="W237">
        <v>2</v>
      </c>
      <c r="X237">
        <v>2</v>
      </c>
      <c r="Y237">
        <v>2</v>
      </c>
      <c r="Z237">
        <v>2</v>
      </c>
      <c r="AA237">
        <v>2</v>
      </c>
      <c r="AB237">
        <v>2</v>
      </c>
      <c r="AC237">
        <v>2</v>
      </c>
      <c r="AD237">
        <v>2</v>
      </c>
      <c r="AE237" s="8" t="s">
        <v>953</v>
      </c>
      <c r="AF237">
        <v>2</v>
      </c>
      <c r="AG237" s="21">
        <v>1</v>
      </c>
      <c r="AH237">
        <v>1</v>
      </c>
      <c r="AI237">
        <v>1</v>
      </c>
      <c r="AJ237">
        <v>1</v>
      </c>
      <c r="AK237">
        <v>1</v>
      </c>
      <c r="AL237">
        <v>1</v>
      </c>
      <c r="AM237" s="27">
        <v>1</v>
      </c>
      <c r="AN237">
        <v>1</v>
      </c>
      <c r="AO237" s="27" t="s">
        <v>1065</v>
      </c>
      <c r="AP237">
        <v>1</v>
      </c>
      <c r="AQ237">
        <v>1</v>
      </c>
      <c r="AR237">
        <v>1</v>
      </c>
      <c r="AS237" s="8" t="s">
        <v>953</v>
      </c>
      <c r="AT237" s="27" t="s">
        <v>1065</v>
      </c>
      <c r="AU237" s="27" t="s">
        <v>1065</v>
      </c>
      <c r="AV237" s="27" t="s">
        <v>1065</v>
      </c>
      <c r="AW237" s="27" t="s">
        <v>1065</v>
      </c>
      <c r="AX237" s="27" t="s">
        <v>1065</v>
      </c>
      <c r="AY237" s="27" t="s">
        <v>1065</v>
      </c>
      <c r="AZ237" s="27" t="s">
        <v>1065</v>
      </c>
      <c r="BA237" s="27" t="s">
        <v>1065</v>
      </c>
      <c r="BB237" s="27" t="s">
        <v>1065</v>
      </c>
      <c r="BC237" s="8" t="s">
        <v>953</v>
      </c>
      <c r="BD237" s="14">
        <v>287</v>
      </c>
      <c r="BE237" s="14">
        <f>((SUM('3.Diagnóstico_Oportunidades'!$M$9:$N$11))*10000)/BD237</f>
        <v>0</v>
      </c>
      <c r="BF237" s="14"/>
      <c r="BQ237" s="28">
        <v>253751.7</v>
      </c>
      <c r="BR237" s="8">
        <f>(SUM('3.Diagnóstico_Oportunidades'!$M$21:$N$22)*10000)/BQ237</f>
        <v>0</v>
      </c>
      <c r="BS237" s="28">
        <f t="shared" si="44"/>
        <v>1</v>
      </c>
      <c r="BT237" s="27">
        <f t="shared" si="45"/>
        <v>0</v>
      </c>
      <c r="BU237" s="28">
        <f>IF('3.Diagnóstico_Oportunidades'!BR237=0, 0,SUM(BS237:BT237))</f>
        <v>0</v>
      </c>
      <c r="CF237" s="8" t="s">
        <v>221</v>
      </c>
      <c r="CG237" s="120">
        <f>('3.Diagnóstico_Oportunidades'!$M$22)/(BD238/100)</f>
        <v>0</v>
      </c>
      <c r="CH237" s="28">
        <f t="shared" si="38"/>
        <v>1</v>
      </c>
      <c r="CI237" s="27">
        <f t="shared" si="39"/>
        <v>0</v>
      </c>
      <c r="CJ237" s="28">
        <f t="shared" si="40"/>
        <v>0</v>
      </c>
      <c r="CK237" s="28">
        <f>('3.Diagnóstico_Oportunidades'!$M$22*10000/BQ238)</f>
        <v>0</v>
      </c>
      <c r="CL237" s="28">
        <f t="shared" si="37"/>
        <v>1</v>
      </c>
      <c r="CM237" s="27">
        <f t="shared" si="41"/>
        <v>0</v>
      </c>
      <c r="CN237" s="28">
        <f t="shared" si="42"/>
        <v>0</v>
      </c>
      <c r="CO237" s="28"/>
      <c r="CP237" s="28"/>
      <c r="CQ237" s="28"/>
      <c r="CR237" s="27"/>
      <c r="CS237" s="27"/>
      <c r="CT237" s="27"/>
    </row>
    <row r="238" spans="1:98">
      <c r="A238" s="8" t="s">
        <v>221</v>
      </c>
      <c r="B238" s="98">
        <v>1</v>
      </c>
      <c r="C238" s="99">
        <v>3</v>
      </c>
      <c r="D238" s="98">
        <v>2</v>
      </c>
      <c r="E238" s="98">
        <v>1</v>
      </c>
      <c r="F238" s="98">
        <v>2</v>
      </c>
      <c r="G238" s="8" t="s">
        <v>221</v>
      </c>
      <c r="H238" s="27">
        <v>2</v>
      </c>
      <c r="I238" s="27">
        <v>3</v>
      </c>
      <c r="J238" s="27">
        <v>3</v>
      </c>
      <c r="K238" s="27">
        <v>3</v>
      </c>
      <c r="L238">
        <v>2</v>
      </c>
      <c r="M238" s="8" t="s">
        <v>221</v>
      </c>
      <c r="N238" s="27">
        <f t="shared" si="43"/>
        <v>2</v>
      </c>
      <c r="O238" s="27">
        <v>3</v>
      </c>
      <c r="P238" s="140">
        <v>3</v>
      </c>
      <c r="Q238" s="27">
        <v>2</v>
      </c>
      <c r="R238" s="8" t="s">
        <v>221</v>
      </c>
      <c r="S238">
        <v>2</v>
      </c>
      <c r="T238">
        <v>2</v>
      </c>
      <c r="U238">
        <v>2</v>
      </c>
      <c r="V238">
        <v>2</v>
      </c>
      <c r="W238">
        <v>3</v>
      </c>
      <c r="X238">
        <v>2</v>
      </c>
      <c r="Y238">
        <v>3</v>
      </c>
      <c r="Z238">
        <v>2</v>
      </c>
      <c r="AA238">
        <v>2</v>
      </c>
      <c r="AB238">
        <v>2</v>
      </c>
      <c r="AC238">
        <v>2</v>
      </c>
      <c r="AD238">
        <v>2</v>
      </c>
      <c r="AE238" s="8" t="s">
        <v>221</v>
      </c>
      <c r="AF238">
        <v>1</v>
      </c>
      <c r="AG238" s="21">
        <v>1</v>
      </c>
      <c r="AH238">
        <v>1</v>
      </c>
      <c r="AI238">
        <v>1</v>
      </c>
      <c r="AJ238">
        <v>1</v>
      </c>
      <c r="AK238">
        <v>2</v>
      </c>
      <c r="AL238">
        <v>1</v>
      </c>
      <c r="AM238" s="27">
        <v>1</v>
      </c>
      <c r="AN238">
        <v>1</v>
      </c>
      <c r="AO238" s="27" t="s">
        <v>1065</v>
      </c>
      <c r="AP238">
        <v>2</v>
      </c>
      <c r="AQ238">
        <v>1</v>
      </c>
      <c r="AR238">
        <v>2</v>
      </c>
      <c r="AS238" s="8" t="s">
        <v>221</v>
      </c>
      <c r="AT238" s="27">
        <v>1</v>
      </c>
      <c r="AU238" s="27">
        <v>2</v>
      </c>
      <c r="AV238" s="27">
        <v>1</v>
      </c>
      <c r="AW238" s="27">
        <v>2</v>
      </c>
      <c r="AX238" s="27">
        <v>2</v>
      </c>
      <c r="AY238" s="27">
        <v>1</v>
      </c>
      <c r="AZ238" s="27">
        <v>1</v>
      </c>
      <c r="BA238" s="27">
        <v>2</v>
      </c>
      <c r="BB238" s="27">
        <v>1</v>
      </c>
      <c r="BC238" s="8" t="s">
        <v>221</v>
      </c>
      <c r="BD238" s="14">
        <v>253093</v>
      </c>
      <c r="BE238" s="14">
        <f>((SUM('3.Diagnóstico_Oportunidades'!$M$9:$N$11))*10000)/BD238</f>
        <v>0</v>
      </c>
      <c r="BF238" s="14"/>
      <c r="BQ238" s="28">
        <v>53682677.600100003</v>
      </c>
      <c r="BR238" s="8">
        <f>(SUM('3.Diagnóstico_Oportunidades'!$M$21:$N$22)*10000)/BQ238</f>
        <v>0</v>
      </c>
      <c r="BS238" s="28">
        <f t="shared" si="44"/>
        <v>1</v>
      </c>
      <c r="BT238" s="27">
        <f t="shared" si="45"/>
        <v>0</v>
      </c>
      <c r="BU238" s="28">
        <f>IF('3.Diagnóstico_Oportunidades'!BR238=0, 0,SUM(BS238:BT238))</f>
        <v>0</v>
      </c>
      <c r="CF238" s="8" t="s">
        <v>954</v>
      </c>
      <c r="CG238" s="120">
        <f>('3.Diagnóstico_Oportunidades'!$M$22)/(BD239/100)</f>
        <v>0</v>
      </c>
      <c r="CH238" s="28">
        <f t="shared" si="38"/>
        <v>1</v>
      </c>
      <c r="CI238" s="27">
        <f t="shared" si="39"/>
        <v>0</v>
      </c>
      <c r="CJ238" s="28">
        <f t="shared" si="40"/>
        <v>0</v>
      </c>
      <c r="CK238" s="28">
        <f>('3.Diagnóstico_Oportunidades'!$M$22*10000/BQ239)</f>
        <v>0</v>
      </c>
      <c r="CL238" s="28">
        <f t="shared" si="37"/>
        <v>1</v>
      </c>
      <c r="CM238" s="27">
        <f t="shared" si="41"/>
        <v>0</v>
      </c>
      <c r="CN238" s="28">
        <f t="shared" si="42"/>
        <v>0</v>
      </c>
      <c r="CO238" s="28"/>
      <c r="CP238" s="28"/>
      <c r="CQ238" s="28"/>
      <c r="CR238" s="27"/>
      <c r="CS238" s="27"/>
      <c r="CT238" s="27"/>
    </row>
    <row r="239" spans="1:98">
      <c r="A239" s="8" t="s">
        <v>954</v>
      </c>
      <c r="B239" s="98">
        <v>1</v>
      </c>
      <c r="C239" s="99">
        <v>2</v>
      </c>
      <c r="D239" s="98">
        <v>1</v>
      </c>
      <c r="E239" s="98">
        <v>1</v>
      </c>
      <c r="F239" s="98">
        <v>1</v>
      </c>
      <c r="G239" s="8" t="s">
        <v>954</v>
      </c>
      <c r="H239" s="27">
        <v>1</v>
      </c>
      <c r="I239" s="27">
        <v>1</v>
      </c>
      <c r="J239" s="27">
        <v>2</v>
      </c>
      <c r="K239" s="27">
        <v>1</v>
      </c>
      <c r="L239">
        <v>1</v>
      </c>
      <c r="M239" s="8" t="s">
        <v>954</v>
      </c>
      <c r="N239" s="27">
        <f t="shared" si="43"/>
        <v>1</v>
      </c>
      <c r="O239" s="27" t="s">
        <v>1065</v>
      </c>
      <c r="P239" s="140">
        <v>1</v>
      </c>
      <c r="Q239" s="27" t="s">
        <v>1065</v>
      </c>
      <c r="R239" s="8" t="s">
        <v>954</v>
      </c>
      <c r="S239">
        <v>1</v>
      </c>
      <c r="T239">
        <v>1</v>
      </c>
      <c r="U239">
        <v>1</v>
      </c>
      <c r="V239">
        <v>1</v>
      </c>
      <c r="W239">
        <v>1</v>
      </c>
      <c r="X239">
        <v>1</v>
      </c>
      <c r="Y239">
        <v>1</v>
      </c>
      <c r="Z239">
        <v>1</v>
      </c>
      <c r="AA239">
        <v>1</v>
      </c>
      <c r="AB239">
        <v>1</v>
      </c>
      <c r="AC239">
        <v>1</v>
      </c>
      <c r="AD239">
        <v>1</v>
      </c>
      <c r="AE239" s="8" t="s">
        <v>954</v>
      </c>
      <c r="AF239">
        <v>2</v>
      </c>
      <c r="AG239" s="21">
        <v>1</v>
      </c>
      <c r="AH239">
        <v>1</v>
      </c>
      <c r="AI239">
        <v>1</v>
      </c>
      <c r="AJ239">
        <v>1</v>
      </c>
      <c r="AK239">
        <v>1</v>
      </c>
      <c r="AL239">
        <v>1</v>
      </c>
      <c r="AM239" s="27">
        <v>1</v>
      </c>
      <c r="AN239">
        <v>1</v>
      </c>
      <c r="AO239" s="27" t="s">
        <v>1065</v>
      </c>
      <c r="AP239">
        <v>1</v>
      </c>
      <c r="AQ239">
        <v>1</v>
      </c>
      <c r="AR239">
        <v>1</v>
      </c>
      <c r="AS239" s="8" t="s">
        <v>954</v>
      </c>
      <c r="AT239" s="27" t="s">
        <v>1065</v>
      </c>
      <c r="AU239" s="27" t="s">
        <v>1065</v>
      </c>
      <c r="AV239" s="27" t="s">
        <v>1065</v>
      </c>
      <c r="AW239" s="27" t="s">
        <v>1065</v>
      </c>
      <c r="AX239" s="27" t="s">
        <v>1065</v>
      </c>
      <c r="AY239" s="27" t="s">
        <v>1065</v>
      </c>
      <c r="AZ239" s="27" t="s">
        <v>1065</v>
      </c>
      <c r="BA239" s="27" t="s">
        <v>1065</v>
      </c>
      <c r="BB239" s="27" t="s">
        <v>1065</v>
      </c>
      <c r="BC239" s="8" t="s">
        <v>954</v>
      </c>
      <c r="BD239" s="14">
        <v>266</v>
      </c>
      <c r="BE239" s="14">
        <f>((SUM('3.Diagnóstico_Oportunidades'!$M$9:$N$11))*10000)/BD239</f>
        <v>0</v>
      </c>
      <c r="BF239" s="14"/>
      <c r="BQ239" s="28">
        <v>430783.24</v>
      </c>
      <c r="BR239" s="8">
        <f>(SUM('3.Diagnóstico_Oportunidades'!$M$21:$N$22)*10000)/BQ239</f>
        <v>0</v>
      </c>
      <c r="BS239" s="28">
        <f t="shared" si="44"/>
        <v>1</v>
      </c>
      <c r="BT239" s="27">
        <f t="shared" si="45"/>
        <v>0</v>
      </c>
      <c r="BU239" s="28">
        <f>IF('3.Diagnóstico_Oportunidades'!BR239=0, 0,SUM(BS239:BT239))</f>
        <v>0</v>
      </c>
      <c r="CF239" s="8" t="s">
        <v>101</v>
      </c>
      <c r="CG239" s="120">
        <f>('3.Diagnóstico_Oportunidades'!$M$22)/(BD240/100)</f>
        <v>0</v>
      </c>
      <c r="CH239" s="28">
        <f t="shared" si="38"/>
        <v>1</v>
      </c>
      <c r="CI239" s="27">
        <f t="shared" si="39"/>
        <v>0</v>
      </c>
      <c r="CJ239" s="28">
        <f t="shared" si="40"/>
        <v>0</v>
      </c>
      <c r="CK239" s="28">
        <f>('3.Diagnóstico_Oportunidades'!$M$22*10000/BQ240)</f>
        <v>0</v>
      </c>
      <c r="CL239" s="28">
        <f t="shared" si="37"/>
        <v>1</v>
      </c>
      <c r="CM239" s="27">
        <f t="shared" si="41"/>
        <v>0</v>
      </c>
      <c r="CN239" s="28">
        <f t="shared" si="42"/>
        <v>0</v>
      </c>
      <c r="CO239" s="28"/>
      <c r="CP239" s="28"/>
      <c r="CQ239" s="28"/>
      <c r="CR239" s="27"/>
      <c r="CS239" s="27"/>
      <c r="CT239" s="27"/>
    </row>
    <row r="240" spans="1:98">
      <c r="A240" s="8" t="s">
        <v>101</v>
      </c>
      <c r="B240" s="98">
        <v>1</v>
      </c>
      <c r="C240" s="99">
        <v>3</v>
      </c>
      <c r="D240" s="98">
        <v>1</v>
      </c>
      <c r="E240" s="98">
        <v>3</v>
      </c>
      <c r="F240" s="98">
        <v>1</v>
      </c>
      <c r="G240" s="8" t="s">
        <v>101</v>
      </c>
      <c r="H240" s="27">
        <v>1</v>
      </c>
      <c r="I240" s="27">
        <v>2</v>
      </c>
      <c r="J240" s="27">
        <v>2</v>
      </c>
      <c r="K240" s="27">
        <v>1</v>
      </c>
      <c r="L240">
        <v>2</v>
      </c>
      <c r="M240" s="8" t="s">
        <v>101</v>
      </c>
      <c r="N240" s="27">
        <f t="shared" si="43"/>
        <v>2</v>
      </c>
      <c r="O240" s="27" t="s">
        <v>1065</v>
      </c>
      <c r="P240" s="140">
        <v>1</v>
      </c>
      <c r="Q240" s="27" t="s">
        <v>1065</v>
      </c>
      <c r="R240" s="8" t="s">
        <v>101</v>
      </c>
      <c r="S240">
        <v>2</v>
      </c>
      <c r="T240">
        <v>1</v>
      </c>
      <c r="U240">
        <v>2</v>
      </c>
      <c r="V240">
        <v>1</v>
      </c>
      <c r="W240">
        <v>2</v>
      </c>
      <c r="X240">
        <v>2</v>
      </c>
      <c r="Y240">
        <v>2</v>
      </c>
      <c r="Z240">
        <v>2</v>
      </c>
      <c r="AA240">
        <v>2</v>
      </c>
      <c r="AB240">
        <v>2</v>
      </c>
      <c r="AC240">
        <v>1</v>
      </c>
      <c r="AD240">
        <v>2</v>
      </c>
      <c r="AE240" s="8" t="s">
        <v>101</v>
      </c>
      <c r="AF240">
        <v>1</v>
      </c>
      <c r="AG240" s="21">
        <v>2</v>
      </c>
      <c r="AH240">
        <v>1</v>
      </c>
      <c r="AI240">
        <v>2</v>
      </c>
      <c r="AJ240">
        <v>3</v>
      </c>
      <c r="AK240">
        <v>3</v>
      </c>
      <c r="AL240">
        <v>3</v>
      </c>
      <c r="AM240" s="27">
        <v>2</v>
      </c>
      <c r="AN240">
        <v>1</v>
      </c>
      <c r="AO240" s="27" t="s">
        <v>1065</v>
      </c>
      <c r="AP240">
        <v>3</v>
      </c>
      <c r="AQ240">
        <v>1</v>
      </c>
      <c r="AR240">
        <v>2</v>
      </c>
      <c r="AS240" s="8" t="s">
        <v>101</v>
      </c>
      <c r="AT240" s="27" t="s">
        <v>1065</v>
      </c>
      <c r="AU240" s="27" t="s">
        <v>1065</v>
      </c>
      <c r="AV240" s="27" t="s">
        <v>1065</v>
      </c>
      <c r="AW240" s="27" t="s">
        <v>1065</v>
      </c>
      <c r="AX240" s="27" t="s">
        <v>1065</v>
      </c>
      <c r="AY240" s="27" t="s">
        <v>1065</v>
      </c>
      <c r="AZ240" s="27" t="s">
        <v>1065</v>
      </c>
      <c r="BA240" s="27" t="s">
        <v>1065</v>
      </c>
      <c r="BB240" s="27" t="s">
        <v>1065</v>
      </c>
      <c r="BC240" s="8" t="s">
        <v>101</v>
      </c>
      <c r="BD240" s="14">
        <v>3038</v>
      </c>
      <c r="BE240" s="14">
        <f>((SUM('3.Diagnóstico_Oportunidades'!$M$9:$N$11))*10000)/BD240</f>
        <v>0</v>
      </c>
      <c r="BF240" s="14"/>
      <c r="BQ240" s="28">
        <v>949999.91</v>
      </c>
      <c r="BR240" s="8">
        <f>(SUM('3.Diagnóstico_Oportunidades'!$M$21:$N$22)*10000)/BQ240</f>
        <v>0</v>
      </c>
      <c r="BS240" s="28">
        <f t="shared" si="44"/>
        <v>1</v>
      </c>
      <c r="BT240" s="27">
        <f t="shared" si="45"/>
        <v>0</v>
      </c>
      <c r="BU240" s="28">
        <f>IF('3.Diagnóstico_Oportunidades'!BR240=0, 0,SUM(BS240:BT240))</f>
        <v>0</v>
      </c>
      <c r="CF240" s="8" t="s">
        <v>186</v>
      </c>
      <c r="CG240" s="120">
        <f>('3.Diagnóstico_Oportunidades'!$M$22)/(BD241/100)</f>
        <v>0</v>
      </c>
      <c r="CH240" s="28">
        <f t="shared" si="38"/>
        <v>1</v>
      </c>
      <c r="CI240" s="27">
        <f t="shared" si="39"/>
        <v>0</v>
      </c>
      <c r="CJ240" s="28">
        <f t="shared" si="40"/>
        <v>0</v>
      </c>
      <c r="CK240" s="28">
        <f>('3.Diagnóstico_Oportunidades'!$M$22*10000/BQ241)</f>
        <v>0</v>
      </c>
      <c r="CL240" s="28">
        <f t="shared" si="37"/>
        <v>1</v>
      </c>
      <c r="CM240" s="27">
        <f t="shared" si="41"/>
        <v>0</v>
      </c>
      <c r="CN240" s="28">
        <f t="shared" si="42"/>
        <v>0</v>
      </c>
      <c r="CO240" s="28"/>
      <c r="CP240" s="28"/>
      <c r="CQ240" s="28"/>
      <c r="CR240" s="27"/>
      <c r="CS240" s="27"/>
      <c r="CT240" s="27"/>
    </row>
    <row r="241" spans="1:98">
      <c r="A241" s="8" t="s">
        <v>186</v>
      </c>
      <c r="B241" s="98">
        <v>3</v>
      </c>
      <c r="C241" s="99">
        <v>3</v>
      </c>
      <c r="D241" s="98">
        <v>2</v>
      </c>
      <c r="E241" s="98">
        <v>3</v>
      </c>
      <c r="F241" s="98">
        <v>3</v>
      </c>
      <c r="G241" s="8" t="s">
        <v>186</v>
      </c>
      <c r="H241" s="27">
        <v>1</v>
      </c>
      <c r="I241" s="27">
        <v>1</v>
      </c>
      <c r="J241" s="27">
        <v>2</v>
      </c>
      <c r="K241" s="27">
        <v>1</v>
      </c>
      <c r="L241">
        <v>1</v>
      </c>
      <c r="M241" s="8" t="s">
        <v>186</v>
      </c>
      <c r="N241" s="27">
        <f t="shared" si="43"/>
        <v>1</v>
      </c>
      <c r="O241" s="27" t="s">
        <v>1065</v>
      </c>
      <c r="P241" s="140">
        <v>1</v>
      </c>
      <c r="Q241" s="27" t="s">
        <v>1065</v>
      </c>
      <c r="R241" s="8" t="s">
        <v>186</v>
      </c>
      <c r="S241">
        <v>1</v>
      </c>
      <c r="T241">
        <v>1</v>
      </c>
      <c r="U241">
        <v>1</v>
      </c>
      <c r="V241">
        <v>1</v>
      </c>
      <c r="W241">
        <v>1</v>
      </c>
      <c r="X241">
        <v>1</v>
      </c>
      <c r="Y241">
        <v>1</v>
      </c>
      <c r="Z241">
        <v>1</v>
      </c>
      <c r="AA241">
        <v>1</v>
      </c>
      <c r="AB241">
        <v>1</v>
      </c>
      <c r="AC241">
        <v>1</v>
      </c>
      <c r="AD241">
        <v>1</v>
      </c>
      <c r="AE241" s="8" t="s">
        <v>186</v>
      </c>
      <c r="AF241">
        <v>1</v>
      </c>
      <c r="AG241" s="21">
        <v>2</v>
      </c>
      <c r="AH241">
        <v>3</v>
      </c>
      <c r="AI241">
        <v>2</v>
      </c>
      <c r="AJ241">
        <v>3</v>
      </c>
      <c r="AK241">
        <v>3</v>
      </c>
      <c r="AL241">
        <v>3</v>
      </c>
      <c r="AM241" s="27">
        <v>2</v>
      </c>
      <c r="AN241">
        <v>1</v>
      </c>
      <c r="AO241" s="27" t="s">
        <v>1065</v>
      </c>
      <c r="AP241">
        <v>3</v>
      </c>
      <c r="AQ241">
        <v>2</v>
      </c>
      <c r="AR241">
        <v>3</v>
      </c>
      <c r="AS241" s="8" t="s">
        <v>186</v>
      </c>
      <c r="AT241" s="27" t="s">
        <v>1065</v>
      </c>
      <c r="AU241" s="27" t="s">
        <v>1065</v>
      </c>
      <c r="AV241" s="27" t="s">
        <v>1065</v>
      </c>
      <c r="AW241" s="27" t="s">
        <v>1065</v>
      </c>
      <c r="AX241" s="27" t="s">
        <v>1065</v>
      </c>
      <c r="AY241" s="27" t="s">
        <v>1065</v>
      </c>
      <c r="AZ241" s="27" t="s">
        <v>1065</v>
      </c>
      <c r="BA241" s="27" t="s">
        <v>1065</v>
      </c>
      <c r="BB241" s="27" t="s">
        <v>1065</v>
      </c>
      <c r="BC241" s="8" t="s">
        <v>186</v>
      </c>
      <c r="BD241" s="14">
        <v>1636</v>
      </c>
      <c r="BE241" s="14">
        <f>((SUM('3.Diagnóstico_Oportunidades'!$M$9:$N$11))*10000)/BD241</f>
        <v>0</v>
      </c>
      <c r="BF241" s="14"/>
      <c r="BQ241" s="28">
        <v>338235.36</v>
      </c>
      <c r="BR241" s="8">
        <f>(SUM('3.Diagnóstico_Oportunidades'!$M$21:$N$22)*10000)/BQ241</f>
        <v>0</v>
      </c>
      <c r="BS241" s="28">
        <f t="shared" si="44"/>
        <v>1</v>
      </c>
      <c r="BT241" s="27">
        <f t="shared" si="45"/>
        <v>0</v>
      </c>
      <c r="BU241" s="28">
        <f>IF('3.Diagnóstico_Oportunidades'!BR241=0, 0,SUM(BS241:BT241))</f>
        <v>0</v>
      </c>
      <c r="CF241" s="8" t="s">
        <v>222</v>
      </c>
      <c r="CG241" s="120">
        <f>('3.Diagnóstico_Oportunidades'!$M$22)/(BD242/100)</f>
        <v>0</v>
      </c>
      <c r="CH241" s="28">
        <f t="shared" si="38"/>
        <v>1</v>
      </c>
      <c r="CI241" s="27">
        <f t="shared" si="39"/>
        <v>0</v>
      </c>
      <c r="CJ241" s="28">
        <f t="shared" si="40"/>
        <v>0</v>
      </c>
      <c r="CK241" s="28">
        <f>('3.Diagnóstico_Oportunidades'!$M$22*10000/BQ242)</f>
        <v>0</v>
      </c>
      <c r="CL241" s="28">
        <f t="shared" si="37"/>
        <v>1</v>
      </c>
      <c r="CM241" s="27">
        <f t="shared" si="41"/>
        <v>0</v>
      </c>
      <c r="CN241" s="28">
        <f t="shared" si="42"/>
        <v>0</v>
      </c>
      <c r="CO241" s="28"/>
      <c r="CP241" s="28"/>
      <c r="CQ241" s="28"/>
      <c r="CR241" s="27"/>
      <c r="CS241" s="27"/>
      <c r="CT241" s="27"/>
    </row>
    <row r="242" spans="1:98">
      <c r="A242" s="8" t="s">
        <v>222</v>
      </c>
      <c r="B242" s="98">
        <v>2</v>
      </c>
      <c r="C242" s="99">
        <v>3</v>
      </c>
      <c r="D242" s="98">
        <v>3</v>
      </c>
      <c r="E242" s="98">
        <v>2</v>
      </c>
      <c r="F242" s="98">
        <v>3</v>
      </c>
      <c r="G242" s="8" t="s">
        <v>222</v>
      </c>
      <c r="H242" s="27">
        <v>3</v>
      </c>
      <c r="I242" s="27">
        <v>3</v>
      </c>
      <c r="J242" s="27">
        <v>3</v>
      </c>
      <c r="K242" s="27">
        <v>3</v>
      </c>
      <c r="L242">
        <v>3</v>
      </c>
      <c r="M242" s="8" t="s">
        <v>222</v>
      </c>
      <c r="N242" s="27">
        <f t="shared" si="43"/>
        <v>3</v>
      </c>
      <c r="O242" s="27" t="s">
        <v>1065</v>
      </c>
      <c r="P242" s="140">
        <v>3</v>
      </c>
      <c r="Q242" s="27" t="s">
        <v>1065</v>
      </c>
      <c r="R242" s="8" t="s">
        <v>222</v>
      </c>
      <c r="S242">
        <v>3</v>
      </c>
      <c r="T242">
        <v>2</v>
      </c>
      <c r="U242">
        <v>2</v>
      </c>
      <c r="V242">
        <v>2</v>
      </c>
      <c r="W242">
        <v>3</v>
      </c>
      <c r="X242">
        <v>3</v>
      </c>
      <c r="Y242">
        <v>3</v>
      </c>
      <c r="Z242">
        <v>3</v>
      </c>
      <c r="AA242">
        <v>2</v>
      </c>
      <c r="AB242">
        <v>3</v>
      </c>
      <c r="AC242">
        <v>2</v>
      </c>
      <c r="AD242">
        <v>3</v>
      </c>
      <c r="AE242" s="8" t="s">
        <v>222</v>
      </c>
      <c r="AF242">
        <v>1</v>
      </c>
      <c r="AG242" s="21">
        <v>1</v>
      </c>
      <c r="AH242">
        <v>3</v>
      </c>
      <c r="AI242">
        <v>1</v>
      </c>
      <c r="AJ242">
        <v>1</v>
      </c>
      <c r="AK242">
        <v>3</v>
      </c>
      <c r="AL242">
        <v>2</v>
      </c>
      <c r="AM242" s="27">
        <v>2</v>
      </c>
      <c r="AN242">
        <v>2</v>
      </c>
      <c r="AO242" s="27" t="s">
        <v>1065</v>
      </c>
      <c r="AP242">
        <v>2</v>
      </c>
      <c r="AQ242">
        <v>2</v>
      </c>
      <c r="AR242">
        <v>1</v>
      </c>
      <c r="AS242" s="8" t="s">
        <v>222</v>
      </c>
      <c r="AT242" s="27" t="s">
        <v>1065</v>
      </c>
      <c r="AU242" s="27" t="s">
        <v>1065</v>
      </c>
      <c r="AV242" s="27" t="s">
        <v>1065</v>
      </c>
      <c r="AW242" s="27" t="s">
        <v>1065</v>
      </c>
      <c r="AX242" s="27" t="s">
        <v>1065</v>
      </c>
      <c r="AY242" s="27" t="s">
        <v>1065</v>
      </c>
      <c r="AZ242" s="27" t="s">
        <v>1065</v>
      </c>
      <c r="BA242" s="27" t="s">
        <v>1065</v>
      </c>
      <c r="BB242" s="27" t="s">
        <v>1065</v>
      </c>
      <c r="BC242" s="8" t="s">
        <v>222</v>
      </c>
      <c r="BD242" s="14">
        <v>192</v>
      </c>
      <c r="BE242" s="14">
        <f>((SUM('3.Diagnóstico_Oportunidades'!$M$9:$N$11))*10000)/BD242</f>
        <v>0</v>
      </c>
      <c r="BF242" s="14"/>
      <c r="BQ242" s="28">
        <v>186497.81</v>
      </c>
      <c r="BR242" s="8">
        <f>(SUM('3.Diagnóstico_Oportunidades'!$M$21:$N$22)*10000)/BQ242</f>
        <v>0</v>
      </c>
      <c r="BS242" s="28">
        <f t="shared" si="44"/>
        <v>1</v>
      </c>
      <c r="BT242" s="27">
        <f t="shared" si="45"/>
        <v>0</v>
      </c>
      <c r="BU242" s="28">
        <f>IF('3.Diagnóstico_Oportunidades'!BR242=0, 0,SUM(BS242:BT242))</f>
        <v>0</v>
      </c>
      <c r="CF242" s="8" t="s">
        <v>102</v>
      </c>
      <c r="CG242" s="120">
        <f>('3.Diagnóstico_Oportunidades'!$M$22)/(BD243/100)</f>
        <v>0</v>
      </c>
      <c r="CH242" s="28">
        <f t="shared" si="38"/>
        <v>1</v>
      </c>
      <c r="CI242" s="27">
        <f t="shared" si="39"/>
        <v>0</v>
      </c>
      <c r="CJ242" s="28">
        <f t="shared" si="40"/>
        <v>0</v>
      </c>
      <c r="CK242" s="28">
        <f>('3.Diagnóstico_Oportunidades'!$M$22*10000/BQ243)</f>
        <v>0</v>
      </c>
      <c r="CL242" s="28">
        <f t="shared" si="37"/>
        <v>1</v>
      </c>
      <c r="CM242" s="27">
        <f t="shared" si="41"/>
        <v>0</v>
      </c>
      <c r="CN242" s="28">
        <f t="shared" si="42"/>
        <v>0</v>
      </c>
      <c r="CO242" s="28"/>
      <c r="CP242" s="28"/>
      <c r="CQ242" s="28"/>
      <c r="CR242" s="27"/>
      <c r="CS242" s="27"/>
      <c r="CT242" s="27"/>
    </row>
    <row r="243" spans="1:98">
      <c r="A243" s="8" t="s">
        <v>102</v>
      </c>
      <c r="B243" s="98">
        <v>1</v>
      </c>
      <c r="C243" s="99">
        <v>3</v>
      </c>
      <c r="D243" s="98">
        <v>1</v>
      </c>
      <c r="E243" s="98">
        <v>3</v>
      </c>
      <c r="F243" s="98">
        <v>1</v>
      </c>
      <c r="G243" s="8" t="s">
        <v>102</v>
      </c>
      <c r="H243" s="27">
        <v>1</v>
      </c>
      <c r="I243" s="27">
        <v>2</v>
      </c>
      <c r="J243" s="27">
        <v>2</v>
      </c>
      <c r="K243" s="27">
        <v>1</v>
      </c>
      <c r="L243">
        <v>1</v>
      </c>
      <c r="M243" s="8" t="s">
        <v>102</v>
      </c>
      <c r="N243" s="27">
        <f t="shared" si="43"/>
        <v>1</v>
      </c>
      <c r="O243" s="27" t="s">
        <v>1065</v>
      </c>
      <c r="P243" s="140">
        <v>1</v>
      </c>
      <c r="Q243" s="27" t="s">
        <v>1065</v>
      </c>
      <c r="R243" s="8" t="s">
        <v>102</v>
      </c>
      <c r="S243">
        <v>1</v>
      </c>
      <c r="T243">
        <v>1</v>
      </c>
      <c r="U243">
        <v>1</v>
      </c>
      <c r="V243">
        <v>1</v>
      </c>
      <c r="W243">
        <v>1</v>
      </c>
      <c r="X243">
        <v>1</v>
      </c>
      <c r="Y243">
        <v>1</v>
      </c>
      <c r="Z243">
        <v>1</v>
      </c>
      <c r="AA243">
        <v>1</v>
      </c>
      <c r="AB243">
        <v>1</v>
      </c>
      <c r="AC243">
        <v>1</v>
      </c>
      <c r="AD243">
        <v>1</v>
      </c>
      <c r="AE243" s="8" t="s">
        <v>102</v>
      </c>
      <c r="AF243">
        <v>1</v>
      </c>
      <c r="AG243" s="21">
        <v>2</v>
      </c>
      <c r="AH243">
        <v>1</v>
      </c>
      <c r="AI243">
        <v>2</v>
      </c>
      <c r="AJ243">
        <v>2</v>
      </c>
      <c r="AK243">
        <v>3</v>
      </c>
      <c r="AL243">
        <v>3</v>
      </c>
      <c r="AM243" s="27">
        <v>1</v>
      </c>
      <c r="AN243">
        <v>1</v>
      </c>
      <c r="AO243" s="27" t="s">
        <v>1065</v>
      </c>
      <c r="AP243">
        <v>3</v>
      </c>
      <c r="AQ243">
        <v>2</v>
      </c>
      <c r="AR243">
        <v>2</v>
      </c>
      <c r="AS243" s="8" t="s">
        <v>102</v>
      </c>
      <c r="AT243" s="27" t="s">
        <v>1065</v>
      </c>
      <c r="AU243" s="27" t="s">
        <v>1065</v>
      </c>
      <c r="AV243" s="27" t="s">
        <v>1065</v>
      </c>
      <c r="AW243" s="27" t="s">
        <v>1065</v>
      </c>
      <c r="AX243" s="27" t="s">
        <v>1065</v>
      </c>
      <c r="AY243" s="27" t="s">
        <v>1065</v>
      </c>
      <c r="AZ243" s="27" t="s">
        <v>1065</v>
      </c>
      <c r="BA243" s="27" t="s">
        <v>1065</v>
      </c>
      <c r="BB243" s="27" t="s">
        <v>1065</v>
      </c>
      <c r="BC243" s="8" t="s">
        <v>102</v>
      </c>
      <c r="BD243" s="14">
        <v>8416</v>
      </c>
      <c r="BE243" s="14">
        <f>((SUM('3.Diagnóstico_Oportunidades'!$M$9:$N$11))*10000)/BD243</f>
        <v>0</v>
      </c>
      <c r="BF243" s="14"/>
      <c r="BQ243" s="28">
        <v>2579798.92</v>
      </c>
      <c r="BR243" s="8">
        <f>(SUM('3.Diagnóstico_Oportunidades'!$M$21:$N$22)*10000)/BQ243</f>
        <v>0</v>
      </c>
      <c r="BS243" s="28">
        <f t="shared" si="44"/>
        <v>1</v>
      </c>
      <c r="BT243" s="27">
        <f t="shared" si="45"/>
        <v>0</v>
      </c>
      <c r="BU243" s="28">
        <f>IF('3.Diagnóstico_Oportunidades'!BR243=0, 0,SUM(BS243:BT243))</f>
        <v>0</v>
      </c>
      <c r="CF243" s="8" t="s">
        <v>223</v>
      </c>
      <c r="CG243" s="120">
        <f>('3.Diagnóstico_Oportunidades'!$M$22)/(BD244/100)</f>
        <v>0</v>
      </c>
      <c r="CH243" s="28">
        <f t="shared" si="38"/>
        <v>1</v>
      </c>
      <c r="CI243" s="27">
        <f t="shared" si="39"/>
        <v>0</v>
      </c>
      <c r="CJ243" s="28">
        <f t="shared" si="40"/>
        <v>0</v>
      </c>
      <c r="CK243" s="28">
        <f>('3.Diagnóstico_Oportunidades'!$M$22*10000/BQ244)</f>
        <v>0</v>
      </c>
      <c r="CL243" s="28">
        <f t="shared" si="37"/>
        <v>1</v>
      </c>
      <c r="CM243" s="27">
        <f t="shared" si="41"/>
        <v>0</v>
      </c>
      <c r="CN243" s="28">
        <f t="shared" si="42"/>
        <v>0</v>
      </c>
      <c r="CO243" s="28"/>
      <c r="CP243" s="28"/>
      <c r="CQ243" s="28"/>
      <c r="CR243" s="27"/>
      <c r="CS243" s="27"/>
      <c r="CT243" s="27"/>
    </row>
    <row r="244" spans="1:98">
      <c r="A244" s="8" t="s">
        <v>223</v>
      </c>
      <c r="B244" s="98">
        <v>2</v>
      </c>
      <c r="C244" s="99">
        <v>3</v>
      </c>
      <c r="D244" s="98">
        <v>2</v>
      </c>
      <c r="E244" s="98">
        <v>2</v>
      </c>
      <c r="F244" s="98">
        <v>2</v>
      </c>
      <c r="G244" s="8" t="s">
        <v>223</v>
      </c>
      <c r="H244" s="27">
        <v>2</v>
      </c>
      <c r="I244" s="27">
        <v>3</v>
      </c>
      <c r="J244" s="27">
        <v>3</v>
      </c>
      <c r="K244" s="27">
        <v>2</v>
      </c>
      <c r="L244">
        <v>2</v>
      </c>
      <c r="M244" s="8" t="s">
        <v>223</v>
      </c>
      <c r="N244" s="27">
        <f t="shared" si="43"/>
        <v>2</v>
      </c>
      <c r="O244" s="27" t="s">
        <v>1065</v>
      </c>
      <c r="P244" s="140">
        <v>2</v>
      </c>
      <c r="Q244" s="27" t="s">
        <v>1065</v>
      </c>
      <c r="R244" s="8" t="s">
        <v>223</v>
      </c>
      <c r="S244">
        <v>2</v>
      </c>
      <c r="T244">
        <v>2</v>
      </c>
      <c r="U244">
        <v>2</v>
      </c>
      <c r="V244">
        <v>1</v>
      </c>
      <c r="W244">
        <v>2</v>
      </c>
      <c r="X244">
        <v>2</v>
      </c>
      <c r="Y244">
        <v>2</v>
      </c>
      <c r="Z244">
        <v>2</v>
      </c>
      <c r="AA244">
        <v>2</v>
      </c>
      <c r="AB244">
        <v>2</v>
      </c>
      <c r="AC244">
        <v>2</v>
      </c>
      <c r="AD244">
        <v>2</v>
      </c>
      <c r="AE244" s="8" t="s">
        <v>223</v>
      </c>
      <c r="AF244">
        <v>1</v>
      </c>
      <c r="AG244" s="21">
        <v>1</v>
      </c>
      <c r="AH244">
        <v>3</v>
      </c>
      <c r="AI244">
        <v>1</v>
      </c>
      <c r="AJ244">
        <v>1</v>
      </c>
      <c r="AK244">
        <v>2</v>
      </c>
      <c r="AL244">
        <v>3</v>
      </c>
      <c r="AM244" s="27">
        <v>1</v>
      </c>
      <c r="AN244">
        <v>3</v>
      </c>
      <c r="AO244" s="27" t="s">
        <v>1065</v>
      </c>
      <c r="AP244">
        <v>2</v>
      </c>
      <c r="AQ244">
        <v>1</v>
      </c>
      <c r="AR244">
        <v>3</v>
      </c>
      <c r="AS244" s="8" t="s">
        <v>223</v>
      </c>
      <c r="AT244" s="27" t="s">
        <v>1065</v>
      </c>
      <c r="AU244" s="27" t="s">
        <v>1065</v>
      </c>
      <c r="AV244" s="27" t="s">
        <v>1065</v>
      </c>
      <c r="AW244" s="27" t="s">
        <v>1065</v>
      </c>
      <c r="AX244" s="27" t="s">
        <v>1065</v>
      </c>
      <c r="AY244" s="27" t="s">
        <v>1065</v>
      </c>
      <c r="AZ244" s="27" t="s">
        <v>1065</v>
      </c>
      <c r="BA244" s="27" t="s">
        <v>1065</v>
      </c>
      <c r="BB244" s="27" t="s">
        <v>1065</v>
      </c>
      <c r="BC244" s="8" t="s">
        <v>223</v>
      </c>
      <c r="BD244" s="14">
        <v>432</v>
      </c>
      <c r="BE244" s="14">
        <f>((SUM('3.Diagnóstico_Oportunidades'!$M$9:$N$11))*10000)/BD244</f>
        <v>0</v>
      </c>
      <c r="BF244" s="14"/>
      <c r="BQ244" s="28">
        <v>960532.1</v>
      </c>
      <c r="BR244" s="8">
        <f>(SUM('3.Diagnóstico_Oportunidades'!$M$21:$N$22)*10000)/BQ244</f>
        <v>0</v>
      </c>
      <c r="BS244" s="28">
        <f t="shared" si="44"/>
        <v>1</v>
      </c>
      <c r="BT244" s="27">
        <f t="shared" si="45"/>
        <v>0</v>
      </c>
      <c r="BU244" s="28">
        <f>IF('3.Diagnóstico_Oportunidades'!BR244=0, 0,SUM(BS244:BT244))</f>
        <v>0</v>
      </c>
      <c r="CF244" s="8" t="s">
        <v>103</v>
      </c>
      <c r="CG244" s="120">
        <f>('3.Diagnóstico_Oportunidades'!$M$22)/(BD245/100)</f>
        <v>0</v>
      </c>
      <c r="CH244" s="28">
        <f t="shared" si="38"/>
        <v>1</v>
      </c>
      <c r="CI244" s="27">
        <f t="shared" si="39"/>
        <v>0</v>
      </c>
      <c r="CJ244" s="28">
        <f t="shared" si="40"/>
        <v>0</v>
      </c>
      <c r="CK244" s="28">
        <f>('3.Diagnóstico_Oportunidades'!$M$22*10000/BQ245)</f>
        <v>0</v>
      </c>
      <c r="CL244" s="28">
        <f t="shared" si="37"/>
        <v>1</v>
      </c>
      <c r="CM244" s="27">
        <f t="shared" si="41"/>
        <v>0</v>
      </c>
      <c r="CN244" s="28">
        <f t="shared" si="42"/>
        <v>0</v>
      </c>
      <c r="CO244" s="28"/>
      <c r="CP244" s="28"/>
      <c r="CQ244" s="28"/>
      <c r="CR244" s="27"/>
      <c r="CS244" s="27"/>
      <c r="CT244" s="27"/>
    </row>
    <row r="245" spans="1:98">
      <c r="A245" s="8" t="s">
        <v>103</v>
      </c>
      <c r="B245" s="98">
        <v>1</v>
      </c>
      <c r="C245" s="99">
        <v>3</v>
      </c>
      <c r="D245" s="98">
        <v>1</v>
      </c>
      <c r="E245" s="98">
        <v>2</v>
      </c>
      <c r="F245" s="98">
        <v>1</v>
      </c>
      <c r="G245" s="8" t="s">
        <v>103</v>
      </c>
      <c r="H245" s="27">
        <v>1</v>
      </c>
      <c r="I245" s="27">
        <v>3</v>
      </c>
      <c r="J245" s="27">
        <v>3</v>
      </c>
      <c r="K245" s="27">
        <v>2</v>
      </c>
      <c r="L245">
        <v>1</v>
      </c>
      <c r="M245" s="8" t="s">
        <v>103</v>
      </c>
      <c r="N245" s="27">
        <f t="shared" si="43"/>
        <v>1</v>
      </c>
      <c r="O245" s="27" t="s">
        <v>1065</v>
      </c>
      <c r="P245" s="140">
        <v>2</v>
      </c>
      <c r="Q245" s="27" t="s">
        <v>1065</v>
      </c>
      <c r="R245" s="8" t="s">
        <v>103</v>
      </c>
      <c r="S245">
        <v>1</v>
      </c>
      <c r="T245">
        <v>1</v>
      </c>
      <c r="U245">
        <v>2</v>
      </c>
      <c r="V245">
        <v>1</v>
      </c>
      <c r="W245">
        <v>2</v>
      </c>
      <c r="X245">
        <v>1</v>
      </c>
      <c r="Y245">
        <v>2</v>
      </c>
      <c r="Z245">
        <v>1</v>
      </c>
      <c r="AA245">
        <v>1</v>
      </c>
      <c r="AB245">
        <v>1</v>
      </c>
      <c r="AC245">
        <v>1</v>
      </c>
      <c r="AD245">
        <v>1</v>
      </c>
      <c r="AE245" s="8" t="s">
        <v>103</v>
      </c>
      <c r="AF245">
        <v>1</v>
      </c>
      <c r="AG245" s="21">
        <v>1</v>
      </c>
      <c r="AH245">
        <v>1</v>
      </c>
      <c r="AI245">
        <v>1</v>
      </c>
      <c r="AJ245">
        <v>3</v>
      </c>
      <c r="AK245">
        <v>3</v>
      </c>
      <c r="AL245">
        <v>2</v>
      </c>
      <c r="AM245" s="27">
        <v>1</v>
      </c>
      <c r="AN245">
        <v>1</v>
      </c>
      <c r="AO245" s="27" t="s">
        <v>1065</v>
      </c>
      <c r="AP245">
        <v>3</v>
      </c>
      <c r="AQ245">
        <v>2</v>
      </c>
      <c r="AR245">
        <v>1</v>
      </c>
      <c r="AS245" s="8" t="s">
        <v>103</v>
      </c>
      <c r="AT245" s="27" t="s">
        <v>1065</v>
      </c>
      <c r="AU245" s="27" t="s">
        <v>1065</v>
      </c>
      <c r="AV245" s="27" t="s">
        <v>1065</v>
      </c>
      <c r="AW245" s="27" t="s">
        <v>1065</v>
      </c>
      <c r="AX245" s="27" t="s">
        <v>1065</v>
      </c>
      <c r="AY245" s="27" t="s">
        <v>1065</v>
      </c>
      <c r="AZ245" s="27" t="s">
        <v>1065</v>
      </c>
      <c r="BA245" s="27" t="s">
        <v>1065</v>
      </c>
      <c r="BB245" s="27" t="s">
        <v>1065</v>
      </c>
      <c r="BC245" s="8" t="s">
        <v>103</v>
      </c>
      <c r="BD245" s="14">
        <v>3277</v>
      </c>
      <c r="BE245" s="14">
        <f>((SUM('3.Diagnóstico_Oportunidades'!$M$9:$N$11))*10000)/BD245</f>
        <v>0</v>
      </c>
      <c r="BF245" s="14"/>
      <c r="BQ245" s="28">
        <v>3640203.19</v>
      </c>
      <c r="BR245" s="8">
        <f>(SUM('3.Diagnóstico_Oportunidades'!$M$21:$N$22)*10000)/BQ245</f>
        <v>0</v>
      </c>
      <c r="BS245" s="28">
        <f t="shared" si="44"/>
        <v>1</v>
      </c>
      <c r="BT245" s="27">
        <f t="shared" si="45"/>
        <v>0</v>
      </c>
      <c r="BU245" s="28">
        <f>IF('3.Diagnóstico_Oportunidades'!BR245=0, 0,SUM(BS245:BT245))</f>
        <v>0</v>
      </c>
      <c r="CF245" s="8" t="s">
        <v>104</v>
      </c>
      <c r="CG245" s="120">
        <f>('3.Diagnóstico_Oportunidades'!$M$22)/(BD246/100)</f>
        <v>0</v>
      </c>
      <c r="CH245" s="28">
        <f t="shared" si="38"/>
        <v>1</v>
      </c>
      <c r="CI245" s="27">
        <f t="shared" si="39"/>
        <v>0</v>
      </c>
      <c r="CJ245" s="28">
        <f t="shared" si="40"/>
        <v>0</v>
      </c>
      <c r="CK245" s="28">
        <f>('3.Diagnóstico_Oportunidades'!$M$22*10000/BQ246)</f>
        <v>0</v>
      </c>
      <c r="CL245" s="28">
        <f t="shared" ref="CL245:CL258" si="75">IF(CK245&lt;7, 1,0)+IF(CK245&gt;19,3,0)</f>
        <v>1</v>
      </c>
      <c r="CM245" s="27">
        <f t="shared" si="41"/>
        <v>0</v>
      </c>
      <c r="CN245" s="28">
        <f t="shared" si="42"/>
        <v>0</v>
      </c>
      <c r="CO245" s="28"/>
      <c r="CP245" s="28"/>
      <c r="CQ245" s="28"/>
      <c r="CR245" s="27"/>
      <c r="CS245" s="27"/>
      <c r="CT245" s="27"/>
    </row>
    <row r="246" spans="1:98">
      <c r="A246" s="8" t="s">
        <v>104</v>
      </c>
      <c r="B246" s="98">
        <v>1</v>
      </c>
      <c r="C246" s="99">
        <v>3</v>
      </c>
      <c r="D246" s="98">
        <v>1</v>
      </c>
      <c r="E246" s="98">
        <v>3</v>
      </c>
      <c r="F246" s="98">
        <v>1</v>
      </c>
      <c r="G246" s="8" t="s">
        <v>104</v>
      </c>
      <c r="H246" s="27">
        <v>1</v>
      </c>
      <c r="I246" s="27">
        <v>2</v>
      </c>
      <c r="J246" s="27">
        <v>3</v>
      </c>
      <c r="K246" s="27">
        <v>1</v>
      </c>
      <c r="L246">
        <v>1</v>
      </c>
      <c r="M246" s="8" t="s">
        <v>104</v>
      </c>
      <c r="N246" s="27">
        <f t="shared" si="43"/>
        <v>1</v>
      </c>
      <c r="O246" s="27" t="s">
        <v>1065</v>
      </c>
      <c r="P246" s="140">
        <v>1</v>
      </c>
      <c r="Q246" s="27" t="s">
        <v>1065</v>
      </c>
      <c r="R246" s="8" t="s">
        <v>104</v>
      </c>
      <c r="S246">
        <v>1</v>
      </c>
      <c r="T246">
        <v>1</v>
      </c>
      <c r="U246">
        <v>1</v>
      </c>
      <c r="V246">
        <v>1</v>
      </c>
      <c r="W246">
        <v>1</v>
      </c>
      <c r="X246">
        <v>1</v>
      </c>
      <c r="Y246">
        <v>1</v>
      </c>
      <c r="Z246">
        <v>1</v>
      </c>
      <c r="AA246">
        <v>1</v>
      </c>
      <c r="AB246">
        <v>1</v>
      </c>
      <c r="AC246">
        <v>1</v>
      </c>
      <c r="AD246">
        <v>1</v>
      </c>
      <c r="AE246" s="8" t="s">
        <v>104</v>
      </c>
      <c r="AF246">
        <v>1</v>
      </c>
      <c r="AG246" s="21">
        <v>2</v>
      </c>
      <c r="AH246">
        <v>1</v>
      </c>
      <c r="AI246">
        <v>2</v>
      </c>
      <c r="AJ246">
        <v>2</v>
      </c>
      <c r="AK246">
        <v>3</v>
      </c>
      <c r="AL246">
        <v>3</v>
      </c>
      <c r="AM246" s="27">
        <v>1</v>
      </c>
      <c r="AN246">
        <v>1</v>
      </c>
      <c r="AO246" s="27" t="s">
        <v>1065</v>
      </c>
      <c r="AP246">
        <v>3</v>
      </c>
      <c r="AQ246">
        <v>2</v>
      </c>
      <c r="AR246">
        <v>1</v>
      </c>
      <c r="AS246" s="8" t="s">
        <v>104</v>
      </c>
      <c r="AT246" s="27" t="s">
        <v>1065</v>
      </c>
      <c r="AU246" s="27" t="s">
        <v>1065</v>
      </c>
      <c r="AV246" s="27" t="s">
        <v>1065</v>
      </c>
      <c r="AW246" s="27" t="s">
        <v>1065</v>
      </c>
      <c r="AX246" s="27" t="s">
        <v>1065</v>
      </c>
      <c r="AY246" s="27" t="s">
        <v>1065</v>
      </c>
      <c r="AZ246" s="27" t="s">
        <v>1065</v>
      </c>
      <c r="BA246" s="27" t="s">
        <v>1065</v>
      </c>
      <c r="BB246" s="27" t="s">
        <v>1065</v>
      </c>
      <c r="BC246" s="8" t="s">
        <v>104</v>
      </c>
      <c r="BD246" s="14">
        <v>1647</v>
      </c>
      <c r="BE246" s="14">
        <f>((SUM('3.Diagnóstico_Oportunidades'!$M$9:$N$11))*10000)/BD246</f>
        <v>0</v>
      </c>
      <c r="BF246" s="14"/>
      <c r="BQ246" s="28">
        <v>1136465.51</v>
      </c>
      <c r="BR246" s="8">
        <f>(SUM('3.Diagnóstico_Oportunidades'!$M$21:$N$22)*10000)/BQ246</f>
        <v>0</v>
      </c>
      <c r="BS246" s="28">
        <f t="shared" si="44"/>
        <v>1</v>
      </c>
      <c r="BT246" s="27">
        <f t="shared" si="45"/>
        <v>0</v>
      </c>
      <c r="BU246" s="28">
        <f>IF('3.Diagnóstico_Oportunidades'!BR246=0, 0,SUM(BS246:BT246))</f>
        <v>0</v>
      </c>
      <c r="CF246" s="8" t="s">
        <v>187</v>
      </c>
      <c r="CG246" s="120">
        <f>('3.Diagnóstico_Oportunidades'!$M$22)/(BD247/100)</f>
        <v>0</v>
      </c>
      <c r="CH246" s="28">
        <f t="shared" si="38"/>
        <v>1</v>
      </c>
      <c r="CI246" s="27">
        <f t="shared" si="39"/>
        <v>0</v>
      </c>
      <c r="CJ246" s="28">
        <f t="shared" si="40"/>
        <v>0</v>
      </c>
      <c r="CK246" s="28">
        <f>('3.Diagnóstico_Oportunidades'!$M$22*10000/BQ247)</f>
        <v>0</v>
      </c>
      <c r="CL246" s="28">
        <f t="shared" si="75"/>
        <v>1</v>
      </c>
      <c r="CM246" s="27">
        <f t="shared" si="41"/>
        <v>0</v>
      </c>
      <c r="CN246" s="28">
        <f t="shared" si="42"/>
        <v>0</v>
      </c>
      <c r="CO246" s="28"/>
      <c r="CP246" s="28"/>
      <c r="CQ246" s="28"/>
      <c r="CR246" s="27"/>
      <c r="CS246" s="27"/>
      <c r="CT246" s="27"/>
    </row>
    <row r="247" spans="1:98">
      <c r="A247" s="8" t="s">
        <v>187</v>
      </c>
      <c r="B247" s="98">
        <v>2</v>
      </c>
      <c r="C247" s="99">
        <v>3</v>
      </c>
      <c r="D247" s="98">
        <v>2</v>
      </c>
      <c r="E247" s="98">
        <v>2</v>
      </c>
      <c r="F247" s="98">
        <v>2</v>
      </c>
      <c r="G247" s="8" t="s">
        <v>187</v>
      </c>
      <c r="H247" s="27">
        <v>2</v>
      </c>
      <c r="I247" s="27">
        <v>2</v>
      </c>
      <c r="J247" s="27">
        <v>2</v>
      </c>
      <c r="K247" s="27">
        <v>1</v>
      </c>
      <c r="L247">
        <v>3</v>
      </c>
      <c r="M247" s="8" t="s">
        <v>187</v>
      </c>
      <c r="N247" s="27">
        <f t="shared" si="43"/>
        <v>3</v>
      </c>
      <c r="O247" s="27" t="s">
        <v>1065</v>
      </c>
      <c r="P247" s="140">
        <v>1</v>
      </c>
      <c r="Q247" s="27" t="s">
        <v>1065</v>
      </c>
      <c r="R247" s="8" t="s">
        <v>187</v>
      </c>
      <c r="S247">
        <v>2</v>
      </c>
      <c r="T247">
        <v>2</v>
      </c>
      <c r="U247">
        <v>2</v>
      </c>
      <c r="V247">
        <v>2</v>
      </c>
      <c r="W247">
        <v>3</v>
      </c>
      <c r="X247">
        <v>2</v>
      </c>
      <c r="Y247">
        <v>3</v>
      </c>
      <c r="Z247">
        <v>3</v>
      </c>
      <c r="AA247">
        <v>3</v>
      </c>
      <c r="AB247">
        <v>3</v>
      </c>
      <c r="AC247">
        <v>2</v>
      </c>
      <c r="AD247">
        <v>3</v>
      </c>
      <c r="AE247" s="8" t="s">
        <v>187</v>
      </c>
      <c r="AF247">
        <v>1</v>
      </c>
      <c r="AG247" s="21">
        <v>1</v>
      </c>
      <c r="AH247">
        <v>3</v>
      </c>
      <c r="AI247">
        <v>1</v>
      </c>
      <c r="AJ247">
        <v>3</v>
      </c>
      <c r="AK247">
        <v>3</v>
      </c>
      <c r="AL247">
        <v>1</v>
      </c>
      <c r="AM247" s="27">
        <v>1</v>
      </c>
      <c r="AN247">
        <v>1</v>
      </c>
      <c r="AO247">
        <v>3</v>
      </c>
      <c r="AP247">
        <v>2</v>
      </c>
      <c r="AQ247">
        <v>2</v>
      </c>
      <c r="AR247">
        <v>3</v>
      </c>
      <c r="AS247" s="8" t="s">
        <v>187</v>
      </c>
      <c r="AT247" s="27" t="s">
        <v>1065</v>
      </c>
      <c r="AU247" s="27" t="s">
        <v>1065</v>
      </c>
      <c r="AV247" s="27" t="s">
        <v>1065</v>
      </c>
      <c r="AW247" s="27" t="s">
        <v>1065</v>
      </c>
      <c r="AX247" s="27" t="s">
        <v>1065</v>
      </c>
      <c r="AY247" s="27" t="s">
        <v>1065</v>
      </c>
      <c r="AZ247" s="27" t="s">
        <v>1065</v>
      </c>
      <c r="BA247" s="27" t="s">
        <v>1065</v>
      </c>
      <c r="BB247" s="27" t="s">
        <v>1065</v>
      </c>
      <c r="BC247" s="8" t="s">
        <v>187</v>
      </c>
      <c r="BD247" s="14">
        <v>23271</v>
      </c>
      <c r="BE247" s="14">
        <f>((SUM('3.Diagnóstico_Oportunidades'!$M$9:$N$11))*10000)/BD247</f>
        <v>0</v>
      </c>
      <c r="BF247" s="14"/>
      <c r="BQ247" s="28">
        <v>2770803.92</v>
      </c>
      <c r="BR247" s="8">
        <f>(SUM('3.Diagnóstico_Oportunidades'!$M$21:$N$22)*10000)/BQ247</f>
        <v>0</v>
      </c>
      <c r="BS247" s="28">
        <f t="shared" si="44"/>
        <v>1</v>
      </c>
      <c r="BT247" s="27">
        <f t="shared" si="45"/>
        <v>0</v>
      </c>
      <c r="BU247" s="28">
        <f>IF('3.Diagnóstico_Oportunidades'!BR247=0, 0,SUM(BS247:BT247))</f>
        <v>0</v>
      </c>
      <c r="CF247" s="8" t="s">
        <v>105</v>
      </c>
      <c r="CG247" s="120">
        <f>('3.Diagnóstico_Oportunidades'!$M$22)/(BD248/100)</f>
        <v>0</v>
      </c>
      <c r="CH247" s="28">
        <f t="shared" si="38"/>
        <v>1</v>
      </c>
      <c r="CI247" s="27">
        <f t="shared" si="39"/>
        <v>0</v>
      </c>
      <c r="CJ247" s="28">
        <f t="shared" si="40"/>
        <v>0</v>
      </c>
      <c r="CK247" s="28">
        <f>('3.Diagnóstico_Oportunidades'!$M$22*10000/BQ248)</f>
        <v>0</v>
      </c>
      <c r="CL247" s="28">
        <f t="shared" si="75"/>
        <v>1</v>
      </c>
      <c r="CM247" s="27">
        <f t="shared" si="41"/>
        <v>0</v>
      </c>
      <c r="CN247" s="28">
        <f t="shared" si="42"/>
        <v>0</v>
      </c>
      <c r="CO247" s="28"/>
      <c r="CP247" s="28"/>
      <c r="CQ247" s="28"/>
      <c r="CR247" s="27"/>
      <c r="CS247" s="27"/>
      <c r="CT247" s="27"/>
    </row>
    <row r="248" spans="1:98">
      <c r="A248" s="8" t="s">
        <v>105</v>
      </c>
      <c r="B248" s="98">
        <v>2</v>
      </c>
      <c r="C248" s="99">
        <v>3</v>
      </c>
      <c r="D248" s="98">
        <v>2</v>
      </c>
      <c r="E248" s="98">
        <v>3</v>
      </c>
      <c r="F248" s="98">
        <v>1</v>
      </c>
      <c r="G248" s="8" t="s">
        <v>105</v>
      </c>
      <c r="H248" s="27">
        <v>1</v>
      </c>
      <c r="I248" s="27">
        <v>1</v>
      </c>
      <c r="J248" s="27">
        <v>2</v>
      </c>
      <c r="K248" s="27">
        <v>1</v>
      </c>
      <c r="L248">
        <v>1</v>
      </c>
      <c r="M248" s="8" t="s">
        <v>105</v>
      </c>
      <c r="N248" s="27">
        <f t="shared" si="43"/>
        <v>1</v>
      </c>
      <c r="O248" s="27" t="s">
        <v>1065</v>
      </c>
      <c r="P248" s="140">
        <v>1</v>
      </c>
      <c r="Q248" s="27" t="s">
        <v>1065</v>
      </c>
      <c r="R248" s="8" t="s">
        <v>105</v>
      </c>
      <c r="S248">
        <v>1</v>
      </c>
      <c r="T248">
        <v>1</v>
      </c>
      <c r="U248">
        <v>1</v>
      </c>
      <c r="V248">
        <v>1</v>
      </c>
      <c r="W248">
        <v>1</v>
      </c>
      <c r="X248">
        <v>1</v>
      </c>
      <c r="Y248">
        <v>1</v>
      </c>
      <c r="Z248">
        <v>1</v>
      </c>
      <c r="AA248">
        <v>1</v>
      </c>
      <c r="AB248">
        <v>1</v>
      </c>
      <c r="AC248">
        <v>1</v>
      </c>
      <c r="AD248">
        <v>1</v>
      </c>
      <c r="AE248" s="8" t="s">
        <v>105</v>
      </c>
      <c r="AF248">
        <v>1</v>
      </c>
      <c r="AG248" s="21">
        <v>2</v>
      </c>
      <c r="AH248">
        <v>2</v>
      </c>
      <c r="AI248">
        <v>2</v>
      </c>
      <c r="AJ248">
        <v>1</v>
      </c>
      <c r="AK248">
        <v>3</v>
      </c>
      <c r="AL248">
        <v>3</v>
      </c>
      <c r="AM248" s="27">
        <v>2</v>
      </c>
      <c r="AN248">
        <v>1</v>
      </c>
      <c r="AO248" s="27" t="s">
        <v>1065</v>
      </c>
      <c r="AP248">
        <v>3</v>
      </c>
      <c r="AQ248">
        <v>2</v>
      </c>
      <c r="AR248">
        <v>1</v>
      </c>
      <c r="AS248" s="8" t="s">
        <v>105</v>
      </c>
      <c r="AT248" s="27" t="s">
        <v>1065</v>
      </c>
      <c r="AU248" s="27" t="s">
        <v>1065</v>
      </c>
      <c r="AV248" s="27" t="s">
        <v>1065</v>
      </c>
      <c r="AW248" s="27" t="s">
        <v>1065</v>
      </c>
      <c r="AX248" s="27" t="s">
        <v>1065</v>
      </c>
      <c r="AY248" s="27" t="s">
        <v>1065</v>
      </c>
      <c r="AZ248" s="27" t="s">
        <v>1065</v>
      </c>
      <c r="BA248" s="27" t="s">
        <v>1065</v>
      </c>
      <c r="BB248" s="27" t="s">
        <v>1065</v>
      </c>
      <c r="BC248" s="8" t="s">
        <v>105</v>
      </c>
      <c r="BD248" s="14">
        <v>1248</v>
      </c>
      <c r="BE248" s="14">
        <f>((SUM('3.Diagnóstico_Oportunidades'!$M$9:$N$11))*10000)/BD248</f>
        <v>0</v>
      </c>
      <c r="BF248" s="14"/>
      <c r="BQ248" s="28">
        <v>1067733.6200000001</v>
      </c>
      <c r="BR248" s="8">
        <f>(SUM('3.Diagnóstico_Oportunidades'!$M$21:$N$22)*10000)/BQ248</f>
        <v>0</v>
      </c>
      <c r="BS248" s="28">
        <f t="shared" si="44"/>
        <v>1</v>
      </c>
      <c r="BT248" s="27">
        <f t="shared" si="45"/>
        <v>0</v>
      </c>
      <c r="BU248" s="28">
        <f>IF('3.Diagnóstico_Oportunidades'!BR248=0, 0,SUM(BS248:BT248))</f>
        <v>0</v>
      </c>
      <c r="CF248" s="8" t="s">
        <v>106</v>
      </c>
      <c r="CG248" s="120">
        <f>('3.Diagnóstico_Oportunidades'!$M$22)/(BD249/100)</f>
        <v>0</v>
      </c>
      <c r="CH248" s="28">
        <f t="shared" si="38"/>
        <v>1</v>
      </c>
      <c r="CI248" s="27">
        <f t="shared" si="39"/>
        <v>0</v>
      </c>
      <c r="CJ248" s="28">
        <f t="shared" si="40"/>
        <v>0</v>
      </c>
      <c r="CK248" s="28">
        <f>('3.Diagnóstico_Oportunidades'!$M$22*10000/BQ249)</f>
        <v>0</v>
      </c>
      <c r="CL248" s="28">
        <f t="shared" si="75"/>
        <v>1</v>
      </c>
      <c r="CM248" s="27">
        <f t="shared" si="41"/>
        <v>0</v>
      </c>
      <c r="CN248" s="28">
        <f t="shared" si="42"/>
        <v>0</v>
      </c>
      <c r="CO248" s="28"/>
      <c r="CP248" s="28"/>
      <c r="CQ248" s="28"/>
      <c r="CR248" s="27"/>
      <c r="CS248" s="27"/>
      <c r="CT248" s="27"/>
    </row>
    <row r="249" spans="1:98">
      <c r="A249" s="8" t="s">
        <v>106</v>
      </c>
      <c r="B249" s="98">
        <v>1</v>
      </c>
      <c r="C249" s="99">
        <v>3</v>
      </c>
      <c r="D249" s="98">
        <v>1</v>
      </c>
      <c r="E249" s="98">
        <v>3</v>
      </c>
      <c r="F249" s="98">
        <v>1</v>
      </c>
      <c r="G249" s="8" t="s">
        <v>106</v>
      </c>
      <c r="H249" s="27">
        <v>1</v>
      </c>
      <c r="I249" s="27">
        <v>1</v>
      </c>
      <c r="J249" s="27">
        <v>2</v>
      </c>
      <c r="K249" s="27">
        <v>1</v>
      </c>
      <c r="L249">
        <v>1</v>
      </c>
      <c r="M249" s="8" t="s">
        <v>106</v>
      </c>
      <c r="N249" s="27">
        <f t="shared" si="43"/>
        <v>1</v>
      </c>
      <c r="O249" s="27" t="s">
        <v>1065</v>
      </c>
      <c r="P249" s="140">
        <v>1</v>
      </c>
      <c r="Q249" s="27" t="s">
        <v>1065</v>
      </c>
      <c r="R249" s="8" t="s">
        <v>106</v>
      </c>
      <c r="S249">
        <v>1</v>
      </c>
      <c r="T249">
        <v>1</v>
      </c>
      <c r="U249">
        <v>1</v>
      </c>
      <c r="V249">
        <v>1</v>
      </c>
      <c r="W249">
        <v>1</v>
      </c>
      <c r="X249">
        <v>1</v>
      </c>
      <c r="Y249">
        <v>1</v>
      </c>
      <c r="Z249">
        <v>1</v>
      </c>
      <c r="AA249">
        <v>1</v>
      </c>
      <c r="AB249">
        <v>1</v>
      </c>
      <c r="AC249">
        <v>1</v>
      </c>
      <c r="AD249">
        <v>1</v>
      </c>
      <c r="AE249" s="8" t="s">
        <v>106</v>
      </c>
      <c r="AF249">
        <v>1</v>
      </c>
      <c r="AG249" s="21">
        <v>3</v>
      </c>
      <c r="AH249">
        <v>1</v>
      </c>
      <c r="AI249">
        <v>2</v>
      </c>
      <c r="AJ249">
        <v>2</v>
      </c>
      <c r="AK249">
        <v>3</v>
      </c>
      <c r="AL249">
        <v>3</v>
      </c>
      <c r="AM249" s="27">
        <v>2</v>
      </c>
      <c r="AN249">
        <v>1</v>
      </c>
      <c r="AO249" s="27" t="s">
        <v>1065</v>
      </c>
      <c r="AP249">
        <v>3</v>
      </c>
      <c r="AQ249">
        <v>1</v>
      </c>
      <c r="AR249">
        <v>3</v>
      </c>
      <c r="AS249" s="8" t="s">
        <v>106</v>
      </c>
      <c r="AT249" s="27" t="s">
        <v>1065</v>
      </c>
      <c r="AU249" s="27" t="s">
        <v>1065</v>
      </c>
      <c r="AV249" s="27" t="s">
        <v>1065</v>
      </c>
      <c r="AW249" s="27" t="s">
        <v>1065</v>
      </c>
      <c r="AX249" s="27" t="s">
        <v>1065</v>
      </c>
      <c r="AY249" s="27" t="s">
        <v>1065</v>
      </c>
      <c r="AZ249" s="27" t="s">
        <v>1065</v>
      </c>
      <c r="BA249" s="27" t="s">
        <v>1065</v>
      </c>
      <c r="BB249" s="27" t="s">
        <v>1065</v>
      </c>
      <c r="BC249" s="8" t="s">
        <v>106</v>
      </c>
      <c r="BD249" s="14">
        <v>1088</v>
      </c>
      <c r="BE249" s="14">
        <f>((SUM('3.Diagnóstico_Oportunidades'!$M$9:$N$11))*10000)/BD249</f>
        <v>0</v>
      </c>
      <c r="BF249" s="14"/>
      <c r="BQ249" s="28">
        <v>560075.12</v>
      </c>
      <c r="BR249" s="8">
        <f>(SUM('3.Diagnóstico_Oportunidades'!$M$21:$N$22)*10000)/BQ249</f>
        <v>0</v>
      </c>
      <c r="BS249" s="28">
        <f t="shared" si="44"/>
        <v>1</v>
      </c>
      <c r="BT249" s="27">
        <f t="shared" si="45"/>
        <v>0</v>
      </c>
      <c r="BU249" s="28">
        <f>IF('3.Diagnóstico_Oportunidades'!BR249=0, 0,SUM(BS249:BT249))</f>
        <v>0</v>
      </c>
      <c r="CF249" s="8" t="s">
        <v>188</v>
      </c>
      <c r="CG249" s="120">
        <f>('3.Diagnóstico_Oportunidades'!$M$22)/(BD250/100)</f>
        <v>0</v>
      </c>
      <c r="CH249" s="28">
        <f t="shared" si="38"/>
        <v>1</v>
      </c>
      <c r="CI249" s="27">
        <f t="shared" si="39"/>
        <v>0</v>
      </c>
      <c r="CJ249" s="28">
        <f t="shared" si="40"/>
        <v>0</v>
      </c>
      <c r="CK249" s="28">
        <f>('3.Diagnóstico_Oportunidades'!$M$22*10000/BQ250)</f>
        <v>0</v>
      </c>
      <c r="CL249" s="28">
        <f t="shared" si="75"/>
        <v>1</v>
      </c>
      <c r="CM249" s="27">
        <f t="shared" si="41"/>
        <v>0</v>
      </c>
      <c r="CN249" s="28">
        <f t="shared" si="42"/>
        <v>0</v>
      </c>
      <c r="CO249" s="28"/>
      <c r="CP249" s="28"/>
      <c r="CQ249" s="28"/>
      <c r="CR249" s="27"/>
      <c r="CS249" s="27"/>
      <c r="CT249" s="27"/>
    </row>
    <row r="250" spans="1:98">
      <c r="A250" s="8" t="s">
        <v>188</v>
      </c>
      <c r="B250" s="98">
        <v>2</v>
      </c>
      <c r="C250" s="99">
        <v>3</v>
      </c>
      <c r="D250" s="98">
        <v>2</v>
      </c>
      <c r="E250" s="98">
        <v>3</v>
      </c>
      <c r="F250" s="98">
        <v>2</v>
      </c>
      <c r="G250" s="8" t="s">
        <v>188</v>
      </c>
      <c r="H250" s="27">
        <v>1</v>
      </c>
      <c r="I250" s="27">
        <v>2</v>
      </c>
      <c r="J250" s="27">
        <v>2</v>
      </c>
      <c r="K250" s="27">
        <v>1</v>
      </c>
      <c r="L250">
        <v>2</v>
      </c>
      <c r="M250" s="8" t="s">
        <v>188</v>
      </c>
      <c r="N250" s="27">
        <f t="shared" si="43"/>
        <v>2</v>
      </c>
      <c r="O250" s="27" t="s">
        <v>1065</v>
      </c>
      <c r="P250" s="140">
        <v>1</v>
      </c>
      <c r="Q250" s="27" t="s">
        <v>1065</v>
      </c>
      <c r="R250" s="8" t="s">
        <v>188</v>
      </c>
      <c r="S250">
        <v>2</v>
      </c>
      <c r="T250">
        <v>1</v>
      </c>
      <c r="U250">
        <v>1</v>
      </c>
      <c r="V250">
        <v>1</v>
      </c>
      <c r="W250">
        <v>2</v>
      </c>
      <c r="X250">
        <v>1</v>
      </c>
      <c r="Y250">
        <v>1</v>
      </c>
      <c r="Z250">
        <v>1</v>
      </c>
      <c r="AA250">
        <v>1</v>
      </c>
      <c r="AB250">
        <v>2</v>
      </c>
      <c r="AC250">
        <v>1</v>
      </c>
      <c r="AD250">
        <v>2</v>
      </c>
      <c r="AE250" s="8" t="s">
        <v>188</v>
      </c>
      <c r="AF250">
        <v>1</v>
      </c>
      <c r="AG250" s="21">
        <v>2</v>
      </c>
      <c r="AH250">
        <v>2</v>
      </c>
      <c r="AI250">
        <v>3</v>
      </c>
      <c r="AJ250">
        <v>1</v>
      </c>
      <c r="AK250">
        <v>3</v>
      </c>
      <c r="AL250">
        <v>3</v>
      </c>
      <c r="AM250" s="27">
        <v>3</v>
      </c>
      <c r="AN250">
        <v>2</v>
      </c>
      <c r="AO250" s="27" t="s">
        <v>1065</v>
      </c>
      <c r="AP250">
        <v>3</v>
      </c>
      <c r="AQ250">
        <v>2</v>
      </c>
      <c r="AR250">
        <v>2</v>
      </c>
      <c r="AS250" s="8" t="s">
        <v>188</v>
      </c>
      <c r="AT250" s="27" t="s">
        <v>1065</v>
      </c>
      <c r="AU250" s="27" t="s">
        <v>1065</v>
      </c>
      <c r="AV250" s="27" t="s">
        <v>1065</v>
      </c>
      <c r="AW250" s="27" t="s">
        <v>1065</v>
      </c>
      <c r="AX250" s="27" t="s">
        <v>1065</v>
      </c>
      <c r="AY250" s="27" t="s">
        <v>1065</v>
      </c>
      <c r="AZ250" s="27" t="s">
        <v>1065</v>
      </c>
      <c r="BA250" s="27" t="s">
        <v>1065</v>
      </c>
      <c r="BB250" s="27" t="s">
        <v>1065</v>
      </c>
      <c r="BC250" s="8" t="s">
        <v>188</v>
      </c>
      <c r="BD250" s="14">
        <v>1550</v>
      </c>
      <c r="BE250" s="14">
        <f>((SUM('3.Diagnóstico_Oportunidades'!$M$9:$N$11))*10000)/BD250</f>
        <v>0</v>
      </c>
      <c r="BF250" s="14"/>
      <c r="BQ250" s="28">
        <v>498037.8</v>
      </c>
      <c r="BR250" s="8">
        <f>(SUM('3.Diagnóstico_Oportunidades'!$M$21:$N$22)*10000)/BQ250</f>
        <v>0</v>
      </c>
      <c r="BS250" s="28">
        <f t="shared" si="44"/>
        <v>1</v>
      </c>
      <c r="BT250" s="27">
        <f t="shared" si="45"/>
        <v>0</v>
      </c>
      <c r="BU250" s="28">
        <f>IF('3.Diagnóstico_Oportunidades'!BR250=0, 0,SUM(BS250:BT250))</f>
        <v>0</v>
      </c>
      <c r="CF250" s="8" t="s">
        <v>189</v>
      </c>
      <c r="CG250" s="120">
        <f>('3.Diagnóstico_Oportunidades'!$M$22)/(BD251/100)</f>
        <v>0</v>
      </c>
      <c r="CH250" s="28">
        <f t="shared" si="38"/>
        <v>1</v>
      </c>
      <c r="CI250" s="27">
        <f t="shared" si="39"/>
        <v>0</v>
      </c>
      <c r="CJ250" s="28">
        <f t="shared" si="40"/>
        <v>0</v>
      </c>
      <c r="CK250" s="28">
        <f>('3.Diagnóstico_Oportunidades'!$M$22*10000/BQ251)</f>
        <v>0</v>
      </c>
      <c r="CL250" s="28">
        <f t="shared" si="75"/>
        <v>1</v>
      </c>
      <c r="CM250" s="27">
        <f t="shared" si="41"/>
        <v>0</v>
      </c>
      <c r="CN250" s="28">
        <f t="shared" si="42"/>
        <v>0</v>
      </c>
      <c r="CO250" s="28"/>
      <c r="CP250" s="28"/>
      <c r="CQ250" s="28"/>
      <c r="CR250" s="27"/>
      <c r="CS250" s="27"/>
      <c r="CT250" s="27"/>
    </row>
    <row r="251" spans="1:98">
      <c r="A251" s="8" t="s">
        <v>189</v>
      </c>
      <c r="B251" s="98">
        <v>2</v>
      </c>
      <c r="C251" s="99">
        <v>3</v>
      </c>
      <c r="D251" s="98">
        <v>2</v>
      </c>
      <c r="E251" s="98">
        <v>3</v>
      </c>
      <c r="F251" s="98">
        <v>2</v>
      </c>
      <c r="G251" s="8" t="s">
        <v>189</v>
      </c>
      <c r="H251" s="27">
        <v>1</v>
      </c>
      <c r="I251" s="27">
        <v>1</v>
      </c>
      <c r="J251" s="27">
        <v>1</v>
      </c>
      <c r="K251" s="27">
        <v>1</v>
      </c>
      <c r="L251">
        <v>1</v>
      </c>
      <c r="M251" s="8" t="s">
        <v>189</v>
      </c>
      <c r="N251" s="27">
        <f t="shared" si="43"/>
        <v>1</v>
      </c>
      <c r="O251" s="27" t="s">
        <v>1065</v>
      </c>
      <c r="P251" s="140">
        <v>1</v>
      </c>
      <c r="Q251" s="27" t="s">
        <v>1065</v>
      </c>
      <c r="R251" s="8" t="s">
        <v>189</v>
      </c>
      <c r="S251">
        <v>1</v>
      </c>
      <c r="T251">
        <v>1</v>
      </c>
      <c r="U251">
        <v>1</v>
      </c>
      <c r="V251">
        <v>1</v>
      </c>
      <c r="W251">
        <v>1</v>
      </c>
      <c r="X251">
        <v>1</v>
      </c>
      <c r="Y251">
        <v>1</v>
      </c>
      <c r="Z251">
        <v>1</v>
      </c>
      <c r="AA251">
        <v>1</v>
      </c>
      <c r="AB251">
        <v>1</v>
      </c>
      <c r="AC251">
        <v>1</v>
      </c>
      <c r="AD251">
        <v>1</v>
      </c>
      <c r="AE251" s="8" t="s">
        <v>189</v>
      </c>
      <c r="AF251">
        <v>1</v>
      </c>
      <c r="AG251" s="21">
        <v>2</v>
      </c>
      <c r="AH251">
        <v>3</v>
      </c>
      <c r="AI251">
        <v>2</v>
      </c>
      <c r="AJ251">
        <v>2</v>
      </c>
      <c r="AK251">
        <v>3</v>
      </c>
      <c r="AL251">
        <v>3</v>
      </c>
      <c r="AM251" s="27">
        <v>3</v>
      </c>
      <c r="AN251">
        <v>1</v>
      </c>
      <c r="AO251" s="27" t="s">
        <v>1065</v>
      </c>
      <c r="AP251">
        <v>3</v>
      </c>
      <c r="AQ251">
        <v>2</v>
      </c>
      <c r="AR251">
        <v>3</v>
      </c>
      <c r="AS251" s="8" t="s">
        <v>189</v>
      </c>
      <c r="AT251" s="27" t="s">
        <v>1065</v>
      </c>
      <c r="AU251" s="27" t="s">
        <v>1065</v>
      </c>
      <c r="AV251" s="27" t="s">
        <v>1065</v>
      </c>
      <c r="AW251" s="27" t="s">
        <v>1065</v>
      </c>
      <c r="AX251" s="27" t="s">
        <v>1065</v>
      </c>
      <c r="AY251" s="27" t="s">
        <v>1065</v>
      </c>
      <c r="AZ251" s="27" t="s">
        <v>1065</v>
      </c>
      <c r="BA251" s="27" t="s">
        <v>1065</v>
      </c>
      <c r="BB251" s="27" t="s">
        <v>1065</v>
      </c>
      <c r="BC251" s="8" t="s">
        <v>189</v>
      </c>
      <c r="BD251" s="14">
        <v>282</v>
      </c>
      <c r="BE251" s="14">
        <f>((SUM('3.Diagnóstico_Oportunidades'!$M$9:$N$11))*10000)/BD251</f>
        <v>0</v>
      </c>
      <c r="BF251" s="14"/>
      <c r="BQ251" s="28">
        <v>172119.11</v>
      </c>
      <c r="BR251" s="8">
        <f>(SUM('3.Diagnóstico_Oportunidades'!$M$21:$N$22)*10000)/BQ251</f>
        <v>0</v>
      </c>
      <c r="BS251" s="28">
        <f t="shared" si="44"/>
        <v>1</v>
      </c>
      <c r="BT251" s="27">
        <f t="shared" si="45"/>
        <v>0</v>
      </c>
      <c r="BU251" s="28">
        <f>IF('3.Diagnóstico_Oportunidades'!BR251=0, 0,SUM(BS251:BT251))</f>
        <v>0</v>
      </c>
      <c r="CF251" s="8" t="s">
        <v>190</v>
      </c>
      <c r="CG251" s="120">
        <f>('3.Diagnóstico_Oportunidades'!$M$22)/(BD252/100)</f>
        <v>0</v>
      </c>
      <c r="CH251" s="28">
        <f t="shared" si="38"/>
        <v>1</v>
      </c>
      <c r="CI251" s="27">
        <f t="shared" si="39"/>
        <v>0</v>
      </c>
      <c r="CJ251" s="28">
        <f t="shared" si="40"/>
        <v>0</v>
      </c>
      <c r="CK251" s="28">
        <f>('3.Diagnóstico_Oportunidades'!$M$22*10000/BQ252)</f>
        <v>0</v>
      </c>
      <c r="CL251" s="28">
        <f t="shared" si="75"/>
        <v>1</v>
      </c>
      <c r="CM251" s="27">
        <f t="shared" si="41"/>
        <v>0</v>
      </c>
      <c r="CN251" s="28">
        <f t="shared" si="42"/>
        <v>0</v>
      </c>
      <c r="CO251" s="28"/>
      <c r="CP251" s="28"/>
      <c r="CQ251" s="28"/>
      <c r="CR251" s="27"/>
      <c r="CS251" s="27"/>
      <c r="CT251" s="27"/>
    </row>
    <row r="252" spans="1:98">
      <c r="A252" s="8" t="s">
        <v>190</v>
      </c>
      <c r="B252" s="98">
        <v>2</v>
      </c>
      <c r="C252" s="99">
        <v>3</v>
      </c>
      <c r="D252" s="98">
        <v>2</v>
      </c>
      <c r="E252" s="98">
        <v>3</v>
      </c>
      <c r="F252" s="98">
        <v>2</v>
      </c>
      <c r="G252" s="8" t="s">
        <v>190</v>
      </c>
      <c r="H252" s="27">
        <v>1</v>
      </c>
      <c r="I252" s="27">
        <v>2</v>
      </c>
      <c r="J252" s="27">
        <v>2</v>
      </c>
      <c r="K252" s="27">
        <v>1</v>
      </c>
      <c r="L252">
        <v>1</v>
      </c>
      <c r="M252" s="8" t="s">
        <v>190</v>
      </c>
      <c r="N252" s="27">
        <f t="shared" si="43"/>
        <v>1</v>
      </c>
      <c r="O252" s="27" t="s">
        <v>1065</v>
      </c>
      <c r="P252" s="140">
        <v>1</v>
      </c>
      <c r="Q252" s="27" t="s">
        <v>1065</v>
      </c>
      <c r="R252" s="8" t="s">
        <v>190</v>
      </c>
      <c r="S252">
        <v>1</v>
      </c>
      <c r="T252">
        <v>1</v>
      </c>
      <c r="U252">
        <v>1</v>
      </c>
      <c r="V252">
        <v>1</v>
      </c>
      <c r="W252">
        <v>1</v>
      </c>
      <c r="X252">
        <v>1</v>
      </c>
      <c r="Y252">
        <v>1</v>
      </c>
      <c r="Z252">
        <v>1</v>
      </c>
      <c r="AA252">
        <v>1</v>
      </c>
      <c r="AB252">
        <v>1</v>
      </c>
      <c r="AC252">
        <v>1</v>
      </c>
      <c r="AD252">
        <v>1</v>
      </c>
      <c r="AE252" s="8" t="s">
        <v>190</v>
      </c>
      <c r="AF252">
        <v>1</v>
      </c>
      <c r="AG252" s="21">
        <v>2</v>
      </c>
      <c r="AH252">
        <v>2</v>
      </c>
      <c r="AI252">
        <v>3</v>
      </c>
      <c r="AJ252">
        <v>2</v>
      </c>
      <c r="AK252">
        <v>3</v>
      </c>
      <c r="AL252">
        <v>3</v>
      </c>
      <c r="AM252" s="27">
        <v>3</v>
      </c>
      <c r="AN252">
        <v>1</v>
      </c>
      <c r="AO252" s="27" t="s">
        <v>1065</v>
      </c>
      <c r="AP252">
        <v>3</v>
      </c>
      <c r="AQ252">
        <v>2</v>
      </c>
      <c r="AR252">
        <v>2</v>
      </c>
      <c r="AS252" s="8" t="s">
        <v>190</v>
      </c>
      <c r="AT252" s="27" t="s">
        <v>1065</v>
      </c>
      <c r="AU252" s="27" t="s">
        <v>1065</v>
      </c>
      <c r="AV252" s="27" t="s">
        <v>1065</v>
      </c>
      <c r="AW252" s="27" t="s">
        <v>1065</v>
      </c>
      <c r="AX252" s="27" t="s">
        <v>1065</v>
      </c>
      <c r="AY252" s="27" t="s">
        <v>1065</v>
      </c>
      <c r="AZ252" s="27" t="s">
        <v>1065</v>
      </c>
      <c r="BA252" s="27" t="s">
        <v>1065</v>
      </c>
      <c r="BB252" s="27" t="s">
        <v>1065</v>
      </c>
      <c r="BC252" s="8" t="s">
        <v>190</v>
      </c>
      <c r="BD252" s="14">
        <v>3769</v>
      </c>
      <c r="BE252" s="14">
        <f>((SUM('3.Diagnóstico_Oportunidades'!$M$9:$N$11))*10000)/BD252</f>
        <v>0</v>
      </c>
      <c r="BF252" s="14"/>
      <c r="BQ252" s="28">
        <v>1679053.05</v>
      </c>
      <c r="BR252" s="8">
        <f>(SUM('3.Diagnóstico_Oportunidades'!$M$21:$N$22)*10000)/BQ252</f>
        <v>0</v>
      </c>
      <c r="BS252" s="28">
        <f t="shared" si="44"/>
        <v>1</v>
      </c>
      <c r="BT252" s="27">
        <f t="shared" si="45"/>
        <v>0</v>
      </c>
      <c r="BU252" s="28">
        <f>IF('3.Diagnóstico_Oportunidades'!BR252=0, 0,SUM(BS252:BT252))</f>
        <v>0</v>
      </c>
      <c r="CF252" s="8" t="s">
        <v>107</v>
      </c>
      <c r="CG252" s="120">
        <f>('3.Diagnóstico_Oportunidades'!$M$22)/(BD253/100)</f>
        <v>0</v>
      </c>
      <c r="CH252" s="28">
        <f t="shared" si="38"/>
        <v>1</v>
      </c>
      <c r="CI252" s="27">
        <f t="shared" si="39"/>
        <v>0</v>
      </c>
      <c r="CJ252" s="28">
        <f t="shared" si="40"/>
        <v>0</v>
      </c>
      <c r="CK252" s="28">
        <f>('3.Diagnóstico_Oportunidades'!$M$22*10000/BQ253)</f>
        <v>0</v>
      </c>
      <c r="CL252" s="28">
        <f t="shared" si="75"/>
        <v>1</v>
      </c>
      <c r="CM252" s="27">
        <f t="shared" si="41"/>
        <v>0</v>
      </c>
      <c r="CN252" s="28">
        <f t="shared" si="42"/>
        <v>0</v>
      </c>
      <c r="CO252" s="28"/>
      <c r="CP252" s="28"/>
      <c r="CQ252" s="28"/>
      <c r="CR252" s="27"/>
      <c r="CS252" s="27"/>
      <c r="CT252" s="27"/>
    </row>
    <row r="253" spans="1:98">
      <c r="A253" s="8" t="s">
        <v>107</v>
      </c>
      <c r="B253" s="98">
        <v>2</v>
      </c>
      <c r="C253" s="99">
        <v>3</v>
      </c>
      <c r="D253" s="98">
        <v>1</v>
      </c>
      <c r="E253" s="98">
        <v>2</v>
      </c>
      <c r="F253" s="98">
        <v>2</v>
      </c>
      <c r="G253" s="8" t="s">
        <v>107</v>
      </c>
      <c r="H253" s="27">
        <v>1</v>
      </c>
      <c r="I253" s="27">
        <v>3</v>
      </c>
      <c r="J253" s="27">
        <v>3</v>
      </c>
      <c r="K253" s="27">
        <v>1</v>
      </c>
      <c r="L253">
        <v>2</v>
      </c>
      <c r="M253" s="8" t="s">
        <v>107</v>
      </c>
      <c r="N253" s="27">
        <f t="shared" si="43"/>
        <v>2</v>
      </c>
      <c r="O253" s="27" t="s">
        <v>1065</v>
      </c>
      <c r="P253" s="140">
        <v>1</v>
      </c>
      <c r="Q253" s="27" t="s">
        <v>1065</v>
      </c>
      <c r="R253" s="8" t="s">
        <v>107</v>
      </c>
      <c r="S253">
        <v>1</v>
      </c>
      <c r="T253">
        <v>1</v>
      </c>
      <c r="U253">
        <v>2</v>
      </c>
      <c r="V253">
        <v>1</v>
      </c>
      <c r="W253">
        <v>2</v>
      </c>
      <c r="X253">
        <v>1</v>
      </c>
      <c r="Y253">
        <v>2</v>
      </c>
      <c r="Z253">
        <v>2</v>
      </c>
      <c r="AA253">
        <v>2</v>
      </c>
      <c r="AB253">
        <v>2</v>
      </c>
      <c r="AC253">
        <v>1</v>
      </c>
      <c r="AD253">
        <v>2</v>
      </c>
      <c r="AE253" s="8" t="s">
        <v>107</v>
      </c>
      <c r="AF253">
        <v>1</v>
      </c>
      <c r="AG253" s="21">
        <v>1</v>
      </c>
      <c r="AH253">
        <v>3</v>
      </c>
      <c r="AI253">
        <v>1</v>
      </c>
      <c r="AJ253">
        <v>3</v>
      </c>
      <c r="AK253">
        <v>2</v>
      </c>
      <c r="AL253">
        <v>1</v>
      </c>
      <c r="AM253" s="27">
        <v>2</v>
      </c>
      <c r="AN253">
        <v>2</v>
      </c>
      <c r="AO253">
        <v>1</v>
      </c>
      <c r="AP253">
        <v>2</v>
      </c>
      <c r="AQ253">
        <v>2</v>
      </c>
      <c r="AR253">
        <v>3</v>
      </c>
      <c r="AS253" s="8" t="s">
        <v>107</v>
      </c>
      <c r="AT253" s="27" t="s">
        <v>1065</v>
      </c>
      <c r="AU253" s="27" t="s">
        <v>1065</v>
      </c>
      <c r="AV253" s="27" t="s">
        <v>1065</v>
      </c>
      <c r="AW253" s="27" t="s">
        <v>1065</v>
      </c>
      <c r="AX253" s="27" t="s">
        <v>1065</v>
      </c>
      <c r="AY253" s="27" t="s">
        <v>1065</v>
      </c>
      <c r="AZ253" s="27" t="s">
        <v>1065</v>
      </c>
      <c r="BA253" s="27" t="s">
        <v>1065</v>
      </c>
      <c r="BB253" s="27" t="s">
        <v>1065</v>
      </c>
      <c r="BC253" s="8" t="s">
        <v>107</v>
      </c>
      <c r="BD253" s="14">
        <v>1516</v>
      </c>
      <c r="BE253" s="14">
        <f>((SUM('3.Diagnóstico_Oportunidades'!$M$9:$N$11))*10000)/BD253</f>
        <v>0</v>
      </c>
      <c r="BF253" s="14"/>
      <c r="BQ253" s="28">
        <v>3135000.71</v>
      </c>
      <c r="BR253" s="8">
        <f>(SUM('3.Diagnóstico_Oportunidades'!$M$21:$N$22)*10000)/BQ253</f>
        <v>0</v>
      </c>
      <c r="BS253" s="28">
        <f t="shared" si="44"/>
        <v>1</v>
      </c>
      <c r="BT253" s="27">
        <f t="shared" si="45"/>
        <v>0</v>
      </c>
      <c r="BU253" s="28">
        <f>IF('3.Diagnóstico_Oportunidades'!BR253=0, 0,SUM(BS253:BT253))</f>
        <v>0</v>
      </c>
      <c r="CF253" s="8" t="s">
        <v>224</v>
      </c>
      <c r="CG253" s="120">
        <f>('3.Diagnóstico_Oportunidades'!$M$22)/(BD254/100)</f>
        <v>0</v>
      </c>
      <c r="CH253" s="28">
        <f t="shared" si="38"/>
        <v>1</v>
      </c>
      <c r="CI253" s="27">
        <f t="shared" si="39"/>
        <v>0</v>
      </c>
      <c r="CJ253" s="28">
        <f t="shared" si="40"/>
        <v>0</v>
      </c>
      <c r="CK253" s="28">
        <f>('3.Diagnóstico_Oportunidades'!$M$22*10000/BQ254)</f>
        <v>0</v>
      </c>
      <c r="CL253" s="28">
        <f t="shared" si="75"/>
        <v>1</v>
      </c>
      <c r="CM253" s="27">
        <f t="shared" si="41"/>
        <v>0</v>
      </c>
      <c r="CN253" s="28">
        <f t="shared" si="42"/>
        <v>0</v>
      </c>
      <c r="CO253" s="28"/>
      <c r="CP253" s="28"/>
      <c r="CQ253" s="28"/>
      <c r="CR253" s="27"/>
      <c r="CS253" s="27"/>
      <c r="CT253" s="27"/>
    </row>
    <row r="254" spans="1:98">
      <c r="A254" s="8" t="s">
        <v>224</v>
      </c>
      <c r="B254" s="98">
        <v>3</v>
      </c>
      <c r="C254" s="99">
        <v>3</v>
      </c>
      <c r="D254" s="98">
        <v>3</v>
      </c>
      <c r="E254" s="98">
        <v>3</v>
      </c>
      <c r="F254" s="98">
        <v>3</v>
      </c>
      <c r="G254" s="8" t="s">
        <v>224</v>
      </c>
      <c r="H254" s="27">
        <v>2</v>
      </c>
      <c r="I254" s="27">
        <v>3</v>
      </c>
      <c r="J254" s="27">
        <v>3</v>
      </c>
      <c r="K254" s="27">
        <v>3</v>
      </c>
      <c r="L254">
        <v>3</v>
      </c>
      <c r="M254" s="8" t="s">
        <v>224</v>
      </c>
      <c r="N254" s="27">
        <f t="shared" si="43"/>
        <v>3</v>
      </c>
      <c r="O254" s="27" t="s">
        <v>1065</v>
      </c>
      <c r="P254" s="140">
        <v>3</v>
      </c>
      <c r="Q254" s="27" t="s">
        <v>1065</v>
      </c>
      <c r="R254" s="8" t="s">
        <v>224</v>
      </c>
      <c r="S254">
        <v>2</v>
      </c>
      <c r="T254">
        <v>2</v>
      </c>
      <c r="U254">
        <v>3</v>
      </c>
      <c r="V254">
        <v>2</v>
      </c>
      <c r="W254">
        <v>3</v>
      </c>
      <c r="X254">
        <v>2</v>
      </c>
      <c r="Y254">
        <v>3</v>
      </c>
      <c r="Z254">
        <v>3</v>
      </c>
      <c r="AA254">
        <v>3</v>
      </c>
      <c r="AB254">
        <v>3</v>
      </c>
      <c r="AC254">
        <v>2</v>
      </c>
      <c r="AD254">
        <v>3</v>
      </c>
      <c r="AE254" s="8" t="s">
        <v>224</v>
      </c>
      <c r="AF254">
        <v>1</v>
      </c>
      <c r="AG254" s="21">
        <v>1</v>
      </c>
      <c r="AH254">
        <v>3</v>
      </c>
      <c r="AI254">
        <v>1</v>
      </c>
      <c r="AJ254">
        <v>1</v>
      </c>
      <c r="AK254">
        <v>2</v>
      </c>
      <c r="AL254">
        <v>3</v>
      </c>
      <c r="AM254" s="27">
        <v>2</v>
      </c>
      <c r="AN254">
        <v>2</v>
      </c>
      <c r="AO254" s="27" t="s">
        <v>1065</v>
      </c>
      <c r="AP254">
        <v>3</v>
      </c>
      <c r="AQ254">
        <v>2</v>
      </c>
      <c r="AR254">
        <v>2</v>
      </c>
      <c r="AS254" s="8" t="s">
        <v>224</v>
      </c>
      <c r="AT254" s="27" t="s">
        <v>1065</v>
      </c>
      <c r="AU254" s="27" t="s">
        <v>1065</v>
      </c>
      <c r="AV254" s="27" t="s">
        <v>1065</v>
      </c>
      <c r="AW254" s="27" t="s">
        <v>1065</v>
      </c>
      <c r="AX254" s="27" t="s">
        <v>1065</v>
      </c>
      <c r="AY254" s="27" t="s">
        <v>1065</v>
      </c>
      <c r="AZ254" s="27" t="s">
        <v>1065</v>
      </c>
      <c r="BA254" s="27" t="s">
        <v>1065</v>
      </c>
      <c r="BB254" s="27" t="s">
        <v>1065</v>
      </c>
      <c r="BC254" s="8" t="s">
        <v>224</v>
      </c>
      <c r="BD254" s="14">
        <v>1802</v>
      </c>
      <c r="BE254" s="14">
        <f>((SUM('3.Diagnóstico_Oportunidades'!$M$9:$N$11))*10000)/BD254</f>
        <v>0</v>
      </c>
      <c r="BF254" s="14"/>
      <c r="BQ254" s="28">
        <v>3314629.72</v>
      </c>
      <c r="BR254" s="8">
        <f>(SUM('3.Diagnóstico_Oportunidades'!$M$21:$N$22)*10000)/BQ254</f>
        <v>0</v>
      </c>
      <c r="BS254" s="28">
        <f t="shared" si="44"/>
        <v>1</v>
      </c>
      <c r="BT254" s="27">
        <f t="shared" si="45"/>
        <v>0</v>
      </c>
      <c r="BU254" s="28">
        <f>IF('3.Diagnóstico_Oportunidades'!BR254=0, 0,SUM(BS254:BT254))</f>
        <v>0</v>
      </c>
      <c r="CF254" s="8" t="s">
        <v>108</v>
      </c>
      <c r="CG254" s="120" t="e">
        <f>('3.Diagnóstico_Oportunidades'!$M$22)/(BD255/100)</f>
        <v>#DIV/0!</v>
      </c>
      <c r="CH254" s="28" t="e">
        <f t="shared" si="38"/>
        <v>#DIV/0!</v>
      </c>
      <c r="CI254" s="27" t="e">
        <f t="shared" si="39"/>
        <v>#DIV/0!</v>
      </c>
      <c r="CJ254" s="28" t="s">
        <v>1065</v>
      </c>
      <c r="CK254" s="28">
        <f>('3.Diagnóstico_Oportunidades'!$M$22*10000/BQ255)</f>
        <v>0</v>
      </c>
      <c r="CL254" s="28">
        <f t="shared" si="75"/>
        <v>1</v>
      </c>
      <c r="CM254" s="27">
        <f t="shared" si="41"/>
        <v>0</v>
      </c>
      <c r="CN254" s="28">
        <f t="shared" si="42"/>
        <v>0</v>
      </c>
      <c r="CO254" s="28"/>
      <c r="CP254" s="28"/>
      <c r="CQ254" s="28"/>
      <c r="CR254" s="27"/>
      <c r="CS254" s="27"/>
      <c r="CT254" s="27"/>
    </row>
    <row r="255" spans="1:98">
      <c r="A255" s="8" t="s">
        <v>108</v>
      </c>
      <c r="B255" s="98">
        <v>1</v>
      </c>
      <c r="C255" s="99">
        <v>3</v>
      </c>
      <c r="D255" s="98">
        <v>1</v>
      </c>
      <c r="E255" s="98">
        <v>3</v>
      </c>
      <c r="F255" s="98">
        <v>1</v>
      </c>
      <c r="G255" s="8" t="s">
        <v>108</v>
      </c>
      <c r="H255" s="27">
        <v>1</v>
      </c>
      <c r="I255" s="27"/>
      <c r="J255" s="27">
        <v>1</v>
      </c>
      <c r="K255" s="27">
        <v>1</v>
      </c>
      <c r="L255">
        <v>1</v>
      </c>
      <c r="M255" s="8" t="s">
        <v>108</v>
      </c>
      <c r="N255" s="27" t="s">
        <v>1065</v>
      </c>
      <c r="O255" s="27" t="s">
        <v>1065</v>
      </c>
      <c r="P255" s="140">
        <v>1</v>
      </c>
      <c r="Q255" s="27" t="s">
        <v>1065</v>
      </c>
      <c r="R255" s="8" t="s">
        <v>108</v>
      </c>
      <c r="S255">
        <v>1</v>
      </c>
      <c r="T255">
        <v>1</v>
      </c>
      <c r="U255">
        <v>1</v>
      </c>
      <c r="V255">
        <v>1</v>
      </c>
      <c r="W255">
        <v>1</v>
      </c>
      <c r="X255">
        <v>1</v>
      </c>
      <c r="Y255">
        <v>1</v>
      </c>
      <c r="Z255">
        <v>1</v>
      </c>
      <c r="AA255">
        <v>1</v>
      </c>
      <c r="AB255">
        <v>1</v>
      </c>
      <c r="AC255">
        <v>1</v>
      </c>
      <c r="AD255">
        <v>1</v>
      </c>
      <c r="AE255" s="8" t="s">
        <v>108</v>
      </c>
      <c r="AF255">
        <v>1</v>
      </c>
      <c r="AG255" s="21">
        <v>3</v>
      </c>
      <c r="AH255">
        <v>1</v>
      </c>
      <c r="AI255">
        <v>2</v>
      </c>
      <c r="AJ255">
        <v>2</v>
      </c>
      <c r="AK255">
        <v>3</v>
      </c>
      <c r="AL255">
        <v>3</v>
      </c>
      <c r="AM255" s="27">
        <v>2</v>
      </c>
      <c r="AN255">
        <v>1</v>
      </c>
      <c r="AO255" s="27" t="s">
        <v>1065</v>
      </c>
      <c r="AP255">
        <v>3</v>
      </c>
      <c r="AQ255">
        <v>1</v>
      </c>
      <c r="AR255">
        <v>2</v>
      </c>
      <c r="AS255" s="8" t="s">
        <v>108</v>
      </c>
      <c r="AT255" s="27" t="s">
        <v>1065</v>
      </c>
      <c r="AU255" s="27" t="s">
        <v>1065</v>
      </c>
      <c r="AV255" s="27" t="s">
        <v>1065</v>
      </c>
      <c r="AW255" s="27" t="s">
        <v>1065</v>
      </c>
      <c r="AX255" s="27" t="s">
        <v>1065</v>
      </c>
      <c r="AY255" s="27" t="s">
        <v>1065</v>
      </c>
      <c r="AZ255" s="27" t="s">
        <v>1065</v>
      </c>
      <c r="BA255" s="27" t="s">
        <v>1065</v>
      </c>
      <c r="BB255" s="27" t="s">
        <v>1065</v>
      </c>
      <c r="BC255" s="8" t="s">
        <v>108</v>
      </c>
      <c r="BD255" s="28"/>
      <c r="BE255" s="14" t="e">
        <f>((SUM('3.Diagnóstico_Oportunidades'!$M$9:$N$11))*10000)/BD255</f>
        <v>#DIV/0!</v>
      </c>
      <c r="BF255" s="14"/>
      <c r="BQ255" s="28">
        <v>327512.27</v>
      </c>
      <c r="BR255" s="8">
        <f>(SUM('3.Diagnóstico_Oportunidades'!$M$21:$N$22)*10000)/BQ255</f>
        <v>0</v>
      </c>
      <c r="BS255" s="28">
        <f t="shared" si="44"/>
        <v>1</v>
      </c>
      <c r="BT255" s="27">
        <f t="shared" si="45"/>
        <v>0</v>
      </c>
      <c r="BU255" s="28">
        <f>IF('3.Diagnóstico_Oportunidades'!BR255=0, 0,SUM(BS255:BT255))</f>
        <v>0</v>
      </c>
      <c r="CF255" s="8" t="s">
        <v>191</v>
      </c>
      <c r="CG255" s="120">
        <f>('3.Diagnóstico_Oportunidades'!$M$22)/(BD256/100)</f>
        <v>0</v>
      </c>
      <c r="CH255" s="28">
        <f t="shared" si="38"/>
        <v>1</v>
      </c>
      <c r="CI255" s="27">
        <f t="shared" si="39"/>
        <v>0</v>
      </c>
      <c r="CJ255" s="28">
        <f t="shared" si="40"/>
        <v>0</v>
      </c>
      <c r="CK255" s="28">
        <f>('3.Diagnóstico_Oportunidades'!$M$22*10000/BQ256)</f>
        <v>0</v>
      </c>
      <c r="CL255" s="28">
        <f t="shared" si="75"/>
        <v>1</v>
      </c>
      <c r="CM255" s="27">
        <f t="shared" si="41"/>
        <v>0</v>
      </c>
      <c r="CN255" s="28">
        <f t="shared" si="42"/>
        <v>0</v>
      </c>
      <c r="CO255" s="28"/>
      <c r="CP255" s="28"/>
      <c r="CQ255" s="28"/>
      <c r="CR255" s="27"/>
      <c r="CS255" s="27"/>
      <c r="CT255" s="27"/>
    </row>
    <row r="256" spans="1:98">
      <c r="A256" s="8" t="s">
        <v>191</v>
      </c>
      <c r="B256" s="98">
        <v>2</v>
      </c>
      <c r="C256" s="99">
        <v>3</v>
      </c>
      <c r="D256" s="98">
        <v>2</v>
      </c>
      <c r="E256" s="98">
        <v>3</v>
      </c>
      <c r="F256" s="98">
        <v>2</v>
      </c>
      <c r="G256" s="8" t="s">
        <v>191</v>
      </c>
      <c r="H256" s="27">
        <v>2</v>
      </c>
      <c r="I256" s="27">
        <v>2</v>
      </c>
      <c r="J256" s="27">
        <v>2</v>
      </c>
      <c r="K256" s="27">
        <v>1</v>
      </c>
      <c r="L256">
        <v>2</v>
      </c>
      <c r="M256" s="8" t="s">
        <v>191</v>
      </c>
      <c r="N256" s="27">
        <f t="shared" si="43"/>
        <v>2</v>
      </c>
      <c r="O256" s="27" t="s">
        <v>1065</v>
      </c>
      <c r="P256" s="140">
        <v>1</v>
      </c>
      <c r="Q256" s="27" t="s">
        <v>1065</v>
      </c>
      <c r="R256" s="8" t="s">
        <v>191</v>
      </c>
      <c r="S256">
        <v>2</v>
      </c>
      <c r="T256">
        <v>2</v>
      </c>
      <c r="U256">
        <v>2</v>
      </c>
      <c r="V256">
        <v>2</v>
      </c>
      <c r="W256">
        <v>2</v>
      </c>
      <c r="X256">
        <v>2</v>
      </c>
      <c r="Y256">
        <v>2</v>
      </c>
      <c r="Z256">
        <v>2</v>
      </c>
      <c r="AA256">
        <v>2</v>
      </c>
      <c r="AB256">
        <v>2</v>
      </c>
      <c r="AC256">
        <v>2</v>
      </c>
      <c r="AD256">
        <v>2</v>
      </c>
      <c r="AE256" s="8" t="s">
        <v>191</v>
      </c>
      <c r="AF256">
        <v>1</v>
      </c>
      <c r="AG256" s="21">
        <v>2</v>
      </c>
      <c r="AH256">
        <v>3</v>
      </c>
      <c r="AI256">
        <v>2</v>
      </c>
      <c r="AJ256">
        <v>1</v>
      </c>
      <c r="AK256">
        <v>3</v>
      </c>
      <c r="AL256">
        <v>3</v>
      </c>
      <c r="AM256" s="27">
        <v>3</v>
      </c>
      <c r="AN256">
        <v>2</v>
      </c>
      <c r="AO256" s="27" t="s">
        <v>1065</v>
      </c>
      <c r="AP256">
        <v>3</v>
      </c>
      <c r="AQ256">
        <v>2</v>
      </c>
      <c r="AR256">
        <v>2</v>
      </c>
      <c r="AS256" s="8" t="s">
        <v>191</v>
      </c>
      <c r="AT256" s="27" t="s">
        <v>1065</v>
      </c>
      <c r="AU256" s="27" t="s">
        <v>1065</v>
      </c>
      <c r="AV256" s="27" t="s">
        <v>1065</v>
      </c>
      <c r="AW256" s="27" t="s">
        <v>1065</v>
      </c>
      <c r="AX256" s="27" t="s">
        <v>1065</v>
      </c>
      <c r="AY256" s="27" t="s">
        <v>1065</v>
      </c>
      <c r="AZ256" s="27" t="s">
        <v>1065</v>
      </c>
      <c r="BA256" s="27" t="s">
        <v>1065</v>
      </c>
      <c r="BB256" s="27" t="s">
        <v>1065</v>
      </c>
      <c r="BC256" s="8" t="s">
        <v>191</v>
      </c>
      <c r="BD256" s="14">
        <v>3001</v>
      </c>
      <c r="BE256" s="14">
        <f>((SUM('3.Diagnóstico_Oportunidades'!$M$9:$N$11))*10000)/BD256</f>
        <v>0</v>
      </c>
      <c r="BF256" s="14"/>
      <c r="BQ256" s="28">
        <v>649300.24</v>
      </c>
      <c r="BR256" s="8">
        <f>(SUM('3.Diagnóstico_Oportunidades'!$M$21:$N$22)*10000)/BQ256</f>
        <v>0</v>
      </c>
      <c r="BS256" s="28">
        <f t="shared" si="44"/>
        <v>1</v>
      </c>
      <c r="BT256" s="27">
        <f t="shared" si="45"/>
        <v>0</v>
      </c>
      <c r="BU256" s="28">
        <f>IF('3.Diagnóstico_Oportunidades'!BR256=0, 0,SUM(BS256:BT256))</f>
        <v>0</v>
      </c>
      <c r="CF256" s="8" t="s">
        <v>225</v>
      </c>
      <c r="CG256" s="120">
        <f>('3.Diagnóstico_Oportunidades'!$M$22)/(BD257/100)</f>
        <v>0</v>
      </c>
      <c r="CH256" s="28">
        <f t="shared" si="38"/>
        <v>1</v>
      </c>
      <c r="CI256" s="27">
        <f t="shared" si="39"/>
        <v>0</v>
      </c>
      <c r="CJ256" s="28">
        <f t="shared" si="40"/>
        <v>0</v>
      </c>
      <c r="CK256" s="28">
        <f>('3.Diagnóstico_Oportunidades'!$M$22*10000/BQ257)</f>
        <v>0</v>
      </c>
      <c r="CL256" s="28">
        <f t="shared" si="75"/>
        <v>1</v>
      </c>
      <c r="CM256" s="27">
        <f t="shared" si="41"/>
        <v>0</v>
      </c>
      <c r="CN256" s="28">
        <f t="shared" si="42"/>
        <v>0</v>
      </c>
      <c r="CO256" s="28"/>
      <c r="CP256" s="28"/>
      <c r="CQ256" s="28"/>
      <c r="CR256" s="27"/>
      <c r="CS256" s="27"/>
      <c r="CT256" s="27"/>
    </row>
    <row r="257" spans="1:218">
      <c r="A257" s="8" t="s">
        <v>225</v>
      </c>
      <c r="B257" s="98">
        <v>3</v>
      </c>
      <c r="C257" s="99">
        <v>3</v>
      </c>
      <c r="D257" s="98">
        <v>3</v>
      </c>
      <c r="E257" s="98">
        <v>3</v>
      </c>
      <c r="F257" s="98">
        <v>3</v>
      </c>
      <c r="G257" s="8" t="s">
        <v>225</v>
      </c>
      <c r="H257" s="27">
        <v>3</v>
      </c>
      <c r="I257" s="27">
        <v>3</v>
      </c>
      <c r="J257" s="27">
        <v>3</v>
      </c>
      <c r="K257" s="27">
        <v>3</v>
      </c>
      <c r="L257">
        <v>3</v>
      </c>
      <c r="M257" s="8" t="s">
        <v>225</v>
      </c>
      <c r="N257" s="27">
        <f t="shared" si="43"/>
        <v>3</v>
      </c>
      <c r="O257" s="27" t="s">
        <v>1065</v>
      </c>
      <c r="P257" s="140">
        <v>3</v>
      </c>
      <c r="Q257" s="27" t="s">
        <v>1065</v>
      </c>
      <c r="R257" s="8" t="s">
        <v>225</v>
      </c>
      <c r="S257">
        <v>3</v>
      </c>
      <c r="T257">
        <v>2</v>
      </c>
      <c r="U257">
        <v>3</v>
      </c>
      <c r="V257">
        <v>2</v>
      </c>
      <c r="W257">
        <v>3</v>
      </c>
      <c r="X257">
        <v>3</v>
      </c>
      <c r="Y257">
        <v>3</v>
      </c>
      <c r="Z257">
        <v>3</v>
      </c>
      <c r="AA257">
        <v>3</v>
      </c>
      <c r="AB257">
        <v>3</v>
      </c>
      <c r="AC257">
        <v>2</v>
      </c>
      <c r="AD257">
        <v>3</v>
      </c>
      <c r="AE257" s="8" t="s">
        <v>225</v>
      </c>
      <c r="AF257">
        <v>1</v>
      </c>
      <c r="AG257" s="21">
        <v>2</v>
      </c>
      <c r="AH257">
        <v>3</v>
      </c>
      <c r="AI257">
        <v>3</v>
      </c>
      <c r="AJ257">
        <v>1</v>
      </c>
      <c r="AK257">
        <v>3</v>
      </c>
      <c r="AL257">
        <v>3</v>
      </c>
      <c r="AM257" s="27">
        <v>3</v>
      </c>
      <c r="AN257">
        <v>3</v>
      </c>
      <c r="AO257" s="27" t="s">
        <v>1065</v>
      </c>
      <c r="AP257">
        <v>3</v>
      </c>
      <c r="AQ257">
        <v>2</v>
      </c>
      <c r="AR257">
        <v>3</v>
      </c>
      <c r="AS257" s="8" t="s">
        <v>225</v>
      </c>
      <c r="AT257" s="27" t="s">
        <v>1065</v>
      </c>
      <c r="AU257" s="27" t="s">
        <v>1065</v>
      </c>
      <c r="AV257" s="27" t="s">
        <v>1065</v>
      </c>
      <c r="AW257" s="27" t="s">
        <v>1065</v>
      </c>
      <c r="AX257" s="27" t="s">
        <v>1065</v>
      </c>
      <c r="AY257" s="27" t="s">
        <v>1065</v>
      </c>
      <c r="AZ257" s="27" t="s">
        <v>1065</v>
      </c>
      <c r="BA257" s="27" t="s">
        <v>1065</v>
      </c>
      <c r="BB257" s="27" t="s">
        <v>1065</v>
      </c>
      <c r="BC257" s="8" t="s">
        <v>225</v>
      </c>
      <c r="BD257" s="14">
        <v>2318</v>
      </c>
      <c r="BE257" s="14">
        <f>((SUM('3.Diagnóstico_Oportunidades'!$M$9:$N$11))*10000)/BD257</f>
        <v>0</v>
      </c>
      <c r="BF257" s="14"/>
      <c r="BQ257" s="28">
        <v>3325138.99</v>
      </c>
      <c r="BR257" s="8">
        <f>(SUM('3.Diagnóstico_Oportunidades'!$M$21:$N$22)*10000)/BQ257</f>
        <v>0</v>
      </c>
      <c r="BS257" s="28">
        <f t="shared" si="44"/>
        <v>1</v>
      </c>
      <c r="BT257" s="27">
        <f t="shared" si="45"/>
        <v>0</v>
      </c>
      <c r="BU257" s="28">
        <f>IF('3.Diagnóstico_Oportunidades'!BR257=0, 0,SUM(BS257:BT257))</f>
        <v>0</v>
      </c>
      <c r="CF257" s="8" t="s">
        <v>192</v>
      </c>
      <c r="CG257" s="120">
        <f>('3.Diagnóstico_Oportunidades'!$M$22)/(BD258/100)</f>
        <v>0</v>
      </c>
      <c r="CH257" s="28">
        <f t="shared" si="38"/>
        <v>1</v>
      </c>
      <c r="CI257" s="27">
        <f t="shared" si="39"/>
        <v>0</v>
      </c>
      <c r="CJ257" s="28">
        <f t="shared" si="40"/>
        <v>0</v>
      </c>
      <c r="CK257" s="28">
        <f>('3.Diagnóstico_Oportunidades'!$M$22*10000/BQ258)</f>
        <v>0</v>
      </c>
      <c r="CL257" s="28">
        <f t="shared" si="75"/>
        <v>1</v>
      </c>
      <c r="CM257" s="27">
        <f t="shared" si="41"/>
        <v>0</v>
      </c>
      <c r="CN257" s="28">
        <f t="shared" si="42"/>
        <v>0</v>
      </c>
      <c r="CO257" s="28"/>
      <c r="CP257" s="28"/>
      <c r="CQ257" s="28"/>
      <c r="CR257" s="27"/>
      <c r="CS257" s="27"/>
      <c r="CT257" s="27"/>
    </row>
    <row r="258" spans="1:218">
      <c r="A258" s="8" t="s">
        <v>192</v>
      </c>
      <c r="B258" s="98">
        <v>3</v>
      </c>
      <c r="C258" s="99">
        <v>3</v>
      </c>
      <c r="D258" s="98">
        <v>2</v>
      </c>
      <c r="E258" s="98">
        <v>2</v>
      </c>
      <c r="F258" s="98">
        <v>2</v>
      </c>
      <c r="G258" s="8" t="s">
        <v>192</v>
      </c>
      <c r="H258" s="27">
        <v>1</v>
      </c>
      <c r="I258" s="27">
        <v>1</v>
      </c>
      <c r="J258" s="27">
        <v>2</v>
      </c>
      <c r="K258" s="27">
        <v>1</v>
      </c>
      <c r="L258">
        <v>2</v>
      </c>
      <c r="M258" s="8" t="s">
        <v>192</v>
      </c>
      <c r="N258" s="27">
        <f t="shared" si="43"/>
        <v>2</v>
      </c>
      <c r="O258" s="27" t="s">
        <v>1065</v>
      </c>
      <c r="P258" s="140">
        <v>1</v>
      </c>
      <c r="Q258" s="27" t="s">
        <v>1065</v>
      </c>
      <c r="R258" s="8" t="s">
        <v>192</v>
      </c>
      <c r="S258">
        <v>2</v>
      </c>
      <c r="T258">
        <v>1</v>
      </c>
      <c r="U258">
        <v>1</v>
      </c>
      <c r="V258">
        <v>1</v>
      </c>
      <c r="W258">
        <v>2</v>
      </c>
      <c r="X258">
        <v>1</v>
      </c>
      <c r="Y258">
        <v>2</v>
      </c>
      <c r="Z258">
        <v>2</v>
      </c>
      <c r="AA258">
        <v>1</v>
      </c>
      <c r="AB258">
        <v>2</v>
      </c>
      <c r="AC258">
        <v>1</v>
      </c>
      <c r="AD258">
        <v>2</v>
      </c>
      <c r="AE258" s="8" t="s">
        <v>192</v>
      </c>
      <c r="AF258">
        <v>1</v>
      </c>
      <c r="AG258" s="21">
        <v>1</v>
      </c>
      <c r="AH258">
        <v>3</v>
      </c>
      <c r="AI258">
        <v>1</v>
      </c>
      <c r="AJ258">
        <v>3</v>
      </c>
      <c r="AK258">
        <v>2</v>
      </c>
      <c r="AL258">
        <v>1</v>
      </c>
      <c r="AM258" s="27">
        <v>1</v>
      </c>
      <c r="AN258">
        <v>1</v>
      </c>
      <c r="AO258">
        <v>3</v>
      </c>
      <c r="AP258">
        <v>1</v>
      </c>
      <c r="AQ258">
        <v>2</v>
      </c>
      <c r="AR258">
        <v>3</v>
      </c>
      <c r="AS258" s="8" t="s">
        <v>192</v>
      </c>
      <c r="AT258" s="27" t="s">
        <v>1065</v>
      </c>
      <c r="AU258" s="27" t="s">
        <v>1065</v>
      </c>
      <c r="AV258" s="27" t="s">
        <v>1065</v>
      </c>
      <c r="AW258" s="27" t="s">
        <v>1065</v>
      </c>
      <c r="AX258" s="27" t="s">
        <v>1065</v>
      </c>
      <c r="AY258" s="27" t="s">
        <v>1065</v>
      </c>
      <c r="AZ258" s="27" t="s">
        <v>1065</v>
      </c>
      <c r="BA258" s="27" t="s">
        <v>1065</v>
      </c>
      <c r="BB258" s="27" t="s">
        <v>1065</v>
      </c>
      <c r="BC258" s="8" t="s">
        <v>192</v>
      </c>
      <c r="BD258" s="14">
        <v>10124</v>
      </c>
      <c r="BE258" s="14">
        <f>((SUM('3.Diagnóstico_Oportunidades'!$M$9:$N$11))*10000)/BD258</f>
        <v>0</v>
      </c>
      <c r="BF258" s="14"/>
      <c r="BQ258" s="28">
        <v>1875691.18</v>
      </c>
      <c r="BR258" s="8">
        <f>(SUM('3.Diagnóstico_Oportunidades'!$M$21:$N$22)*10000)/BQ258</f>
        <v>0</v>
      </c>
      <c r="BS258" s="28">
        <f t="shared" si="44"/>
        <v>1</v>
      </c>
      <c r="BT258" s="27">
        <f t="shared" si="45"/>
        <v>0</v>
      </c>
      <c r="BU258" s="28">
        <f>IF('3.Diagnóstico_Oportunidades'!BR258=0, 0,SUM(BS258:BT258))</f>
        <v>0</v>
      </c>
      <c r="CF258" s="8" t="s">
        <v>193</v>
      </c>
      <c r="CG258" s="120">
        <f>('3.Diagnóstico_Oportunidades'!$M$22)/(BD259/100)</f>
        <v>0</v>
      </c>
      <c r="CH258" s="28">
        <f t="shared" si="38"/>
        <v>1</v>
      </c>
      <c r="CI258" s="27">
        <f t="shared" si="39"/>
        <v>0</v>
      </c>
      <c r="CJ258" s="28">
        <f t="shared" si="40"/>
        <v>0</v>
      </c>
      <c r="CK258" s="28">
        <f>('3.Diagnóstico_Oportunidades'!$M$22*10000/BQ259)</f>
        <v>0</v>
      </c>
      <c r="CL258" s="28">
        <f t="shared" si="75"/>
        <v>1</v>
      </c>
      <c r="CM258" s="27">
        <f t="shared" si="41"/>
        <v>0</v>
      </c>
      <c r="CN258" s="28">
        <f t="shared" si="42"/>
        <v>0</v>
      </c>
      <c r="CO258" s="28"/>
      <c r="CP258" s="28"/>
      <c r="CQ258" s="28"/>
      <c r="CR258" s="27"/>
      <c r="CS258" s="27"/>
      <c r="CT258" s="27"/>
    </row>
    <row r="259" spans="1:218">
      <c r="A259" s="8" t="s">
        <v>193</v>
      </c>
      <c r="B259" s="98">
        <v>1</v>
      </c>
      <c r="C259" s="99">
        <v>3</v>
      </c>
      <c r="D259" s="98">
        <v>1</v>
      </c>
      <c r="E259" s="98">
        <v>3</v>
      </c>
      <c r="F259" s="98">
        <v>1</v>
      </c>
      <c r="G259" s="8" t="s">
        <v>193</v>
      </c>
      <c r="H259" s="27">
        <v>1</v>
      </c>
      <c r="I259" s="27">
        <v>1</v>
      </c>
      <c r="J259" s="27">
        <v>2</v>
      </c>
      <c r="K259" s="27">
        <v>1</v>
      </c>
      <c r="L259">
        <v>2</v>
      </c>
      <c r="M259" s="8" t="s">
        <v>193</v>
      </c>
      <c r="N259" s="27">
        <f t="shared" si="43"/>
        <v>2</v>
      </c>
      <c r="O259" s="27" t="s">
        <v>1065</v>
      </c>
      <c r="P259" s="140">
        <v>1</v>
      </c>
      <c r="Q259" s="27" t="s">
        <v>1065</v>
      </c>
      <c r="R259" s="8" t="s">
        <v>193</v>
      </c>
      <c r="S259">
        <v>2</v>
      </c>
      <c r="T259">
        <v>1</v>
      </c>
      <c r="U259">
        <v>1</v>
      </c>
      <c r="V259">
        <v>1</v>
      </c>
      <c r="W259">
        <v>2</v>
      </c>
      <c r="X259">
        <v>1</v>
      </c>
      <c r="Y259">
        <v>2</v>
      </c>
      <c r="Z259">
        <v>2</v>
      </c>
      <c r="AA259">
        <v>1</v>
      </c>
      <c r="AB259">
        <v>2</v>
      </c>
      <c r="AC259">
        <v>1</v>
      </c>
      <c r="AD259">
        <v>2</v>
      </c>
      <c r="AE259" s="8" t="s">
        <v>193</v>
      </c>
      <c r="AF259">
        <v>1</v>
      </c>
      <c r="AG259" s="21">
        <v>2</v>
      </c>
      <c r="AH259">
        <v>1</v>
      </c>
      <c r="AI259">
        <v>2</v>
      </c>
      <c r="AJ259">
        <v>2</v>
      </c>
      <c r="AK259">
        <v>3</v>
      </c>
      <c r="AL259">
        <v>3</v>
      </c>
      <c r="AM259" s="27">
        <v>2</v>
      </c>
      <c r="AN259">
        <v>1</v>
      </c>
      <c r="AO259" s="27" t="s">
        <v>1065</v>
      </c>
      <c r="AP259">
        <v>3</v>
      </c>
      <c r="AQ259">
        <v>2</v>
      </c>
      <c r="AR259">
        <v>2</v>
      </c>
      <c r="AS259" s="8" t="s">
        <v>193</v>
      </c>
      <c r="AT259" s="27" t="s">
        <v>1065</v>
      </c>
      <c r="AU259" s="27" t="s">
        <v>1065</v>
      </c>
      <c r="AV259" s="27" t="s">
        <v>1065</v>
      </c>
      <c r="AW259" s="27" t="s">
        <v>1065</v>
      </c>
      <c r="AX259" s="27" t="s">
        <v>1065</v>
      </c>
      <c r="AY259" s="27" t="s">
        <v>1065</v>
      </c>
      <c r="AZ259" s="27" t="s">
        <v>1065</v>
      </c>
      <c r="BA259" s="27" t="s">
        <v>1065</v>
      </c>
      <c r="BB259" s="27" t="s">
        <v>1065</v>
      </c>
      <c r="BC259" s="8" t="s">
        <v>193</v>
      </c>
      <c r="BD259" s="14">
        <v>9668</v>
      </c>
      <c r="BE259" s="14">
        <f>((SUM('3.Diagnóstico_Oportunidades'!$M$9:$N$11))*10000)/BD259</f>
        <v>0</v>
      </c>
      <c r="BF259" s="14"/>
      <c r="BQ259" s="28">
        <v>1619363.03</v>
      </c>
      <c r="BR259" s="8">
        <f>(SUM('3.Diagnóstico_Oportunidades'!$M$21:$N$22)*10000)/BQ259</f>
        <v>0</v>
      </c>
      <c r="BS259" s="28">
        <f t="shared" si="44"/>
        <v>1</v>
      </c>
      <c r="BT259" s="27">
        <f t="shared" si="45"/>
        <v>0</v>
      </c>
      <c r="BU259" s="28">
        <f>IF('3.Diagnóstico_Oportunidades'!BR259=0, 0,SUM(BS259:BT259))</f>
        <v>0</v>
      </c>
    </row>
    <row r="260" spans="1:218" ht="15.75" thickBot="1">
      <c r="H260" s="28"/>
      <c r="BG260" s="28"/>
      <c r="BH260" s="28"/>
      <c r="BI260" s="28"/>
    </row>
    <row r="261" spans="1:218" ht="15" customHeight="1" thickBot="1">
      <c r="A261" s="27"/>
      <c r="B261" s="27"/>
      <c r="C261" s="27"/>
      <c r="D261" s="27"/>
      <c r="E261" s="27"/>
      <c r="F261" s="27"/>
      <c r="G261" s="27"/>
      <c r="I261" s="27"/>
      <c r="J261" s="27"/>
      <c r="K261" s="27"/>
      <c r="L261" s="27"/>
      <c r="M261" s="27"/>
      <c r="N261" s="832" t="s">
        <v>1220</v>
      </c>
      <c r="O261" s="833"/>
      <c r="P261" s="833"/>
      <c r="Q261" s="833"/>
      <c r="R261" s="833"/>
      <c r="S261" s="833"/>
      <c r="T261" s="833"/>
      <c r="U261" s="833"/>
      <c r="V261" s="833"/>
      <c r="W261" s="833"/>
      <c r="X261" s="834"/>
      <c r="Y261" s="832" t="s">
        <v>1221</v>
      </c>
      <c r="Z261" s="833"/>
      <c r="AA261" s="833"/>
      <c r="AB261" s="833"/>
      <c r="AC261" s="833"/>
      <c r="AD261" s="833"/>
      <c r="AE261" s="833"/>
      <c r="AF261" s="833"/>
      <c r="AG261" s="833"/>
      <c r="AH261" s="833"/>
      <c r="AI261" s="834"/>
      <c r="AJ261" s="814" t="s">
        <v>1019</v>
      </c>
      <c r="AK261" s="815"/>
      <c r="AL261" s="815"/>
      <c r="AM261" s="815"/>
      <c r="AN261" s="815"/>
      <c r="AO261" s="815"/>
      <c r="AP261" s="815"/>
      <c r="AQ261" s="815"/>
      <c r="AR261" s="815"/>
      <c r="AS261" s="815"/>
      <c r="AT261" s="816"/>
      <c r="AU261" s="814" t="s">
        <v>1016</v>
      </c>
      <c r="AV261" s="815"/>
      <c r="AW261" s="815"/>
      <c r="AX261" s="815"/>
      <c r="AY261" s="815"/>
      <c r="AZ261" s="815"/>
      <c r="BA261" s="815"/>
      <c r="BB261" s="815"/>
      <c r="BC261" s="815"/>
      <c r="BD261" s="815"/>
      <c r="BE261" s="816"/>
      <c r="BF261" s="814" t="s">
        <v>1021</v>
      </c>
      <c r="BG261" s="815"/>
      <c r="BH261" s="815"/>
      <c r="BI261" s="815"/>
      <c r="BJ261" s="815"/>
      <c r="BK261" s="815"/>
      <c r="BL261" s="815"/>
      <c r="BM261" s="815"/>
      <c r="BN261" s="815"/>
      <c r="BO261" s="815"/>
      <c r="BP261" s="816"/>
      <c r="BQ261" s="814" t="s">
        <v>1089</v>
      </c>
      <c r="BR261" s="815"/>
      <c r="BS261" s="815"/>
      <c r="BT261" s="815"/>
      <c r="BU261" s="815"/>
      <c r="BV261" s="815"/>
      <c r="BW261" s="815"/>
      <c r="BX261" s="815"/>
      <c r="BY261" s="815"/>
      <c r="BZ261" s="815"/>
      <c r="CA261" s="816"/>
      <c r="CB261" s="814" t="s">
        <v>986</v>
      </c>
      <c r="CC261" s="815"/>
      <c r="CD261" s="815"/>
      <c r="CE261" s="815"/>
      <c r="CF261" s="815"/>
      <c r="CG261" s="815"/>
      <c r="CH261" s="815"/>
      <c r="CI261" s="815"/>
      <c r="CJ261" s="815"/>
      <c r="CK261" s="815"/>
      <c r="CL261" s="816"/>
      <c r="CM261" s="814" t="s">
        <v>987</v>
      </c>
      <c r="CN261" s="815"/>
      <c r="CO261" s="815"/>
      <c r="CP261" s="815"/>
      <c r="CQ261" s="815"/>
      <c r="CR261" s="815"/>
      <c r="CS261" s="815"/>
      <c r="CT261" s="815"/>
      <c r="CU261" s="815"/>
      <c r="CV261" s="816"/>
      <c r="CW261" s="814" t="s">
        <v>988</v>
      </c>
      <c r="CX261" s="815"/>
      <c r="CY261" s="815"/>
      <c r="CZ261" s="815"/>
      <c r="DA261" s="815"/>
      <c r="DB261" s="815"/>
      <c r="DC261" s="815"/>
      <c r="DD261" s="815"/>
      <c r="DE261" s="815"/>
      <c r="DF261" s="815"/>
      <c r="DG261" s="816"/>
      <c r="DH261" s="814" t="s">
        <v>989</v>
      </c>
      <c r="DI261" s="815"/>
      <c r="DJ261" s="815"/>
      <c r="DK261" s="815"/>
      <c r="DL261" s="815"/>
      <c r="DM261" s="815"/>
      <c r="DN261" s="815"/>
      <c r="DO261" s="815"/>
      <c r="DP261" s="815"/>
      <c r="DQ261" s="815"/>
      <c r="DR261" s="816"/>
      <c r="DS261" s="814" t="s">
        <v>1222</v>
      </c>
      <c r="DT261" s="815"/>
      <c r="DU261" s="815"/>
      <c r="DV261" s="815"/>
      <c r="DW261" s="815"/>
      <c r="DX261" s="815"/>
      <c r="DY261" s="815"/>
      <c r="DZ261" s="815"/>
      <c r="EA261" s="815"/>
      <c r="EB261" s="815"/>
      <c r="EC261" s="816"/>
      <c r="ED261" s="814" t="s">
        <v>1222</v>
      </c>
      <c r="EE261" s="815"/>
      <c r="EF261" s="815"/>
      <c r="EG261" s="815"/>
      <c r="EH261" s="815"/>
      <c r="EI261" s="815"/>
      <c r="EJ261" s="815"/>
      <c r="EK261" s="815"/>
      <c r="EL261" s="815"/>
      <c r="EM261" s="815"/>
      <c r="EN261" s="816"/>
      <c r="EO261" s="162" t="s">
        <v>572</v>
      </c>
      <c r="EP261" s="175"/>
      <c r="EQ261" s="175"/>
      <c r="ER261" s="175"/>
      <c r="ES261" s="175"/>
      <c r="ET261" s="175"/>
      <c r="EU261" s="175"/>
      <c r="EV261" s="175"/>
      <c r="EW261" s="175"/>
      <c r="EX261" s="175"/>
      <c r="EY261" s="27"/>
      <c r="EZ261" s="27"/>
      <c r="FA261" s="27"/>
      <c r="FB261" s="27"/>
      <c r="FC261" s="27"/>
      <c r="FD261" s="27"/>
      <c r="FE261" s="27"/>
      <c r="FH261" s="27"/>
      <c r="FI261" s="27"/>
      <c r="FJ261" s="27"/>
      <c r="FK261" s="27"/>
      <c r="FL261" s="27"/>
      <c r="FM261" s="27"/>
      <c r="FN261" s="27"/>
      <c r="FO261" s="27"/>
      <c r="FP261" s="27"/>
      <c r="FQ261" s="27"/>
      <c r="FR261" s="27"/>
      <c r="FS261" s="27"/>
      <c r="FT261" s="27"/>
      <c r="FU261" s="27"/>
      <c r="FV261" s="27"/>
      <c r="FW261" s="27"/>
      <c r="FX261" s="27"/>
      <c r="FY261" s="27"/>
      <c r="FZ261" s="27"/>
      <c r="GA261" s="27"/>
      <c r="GB261" s="27"/>
      <c r="GC261" s="27"/>
      <c r="GD261" s="27"/>
      <c r="GE261" s="27"/>
      <c r="GF261" s="27"/>
      <c r="GG261" s="27"/>
      <c r="GH261" s="27"/>
      <c r="GI261" s="27"/>
      <c r="GJ261" s="27"/>
      <c r="GK261" s="27"/>
      <c r="GL261" s="27"/>
      <c r="GN261" s="27"/>
      <c r="GO261" s="27"/>
      <c r="GP261" s="27"/>
      <c r="GQ261" s="27"/>
      <c r="GR261" s="27"/>
      <c r="GS261" s="27"/>
      <c r="GT261" s="27"/>
      <c r="GU261" s="27"/>
      <c r="GV261" s="27"/>
      <c r="GW261" s="27"/>
      <c r="GX261" s="27"/>
      <c r="GY261" s="27"/>
      <c r="GZ261" s="27"/>
      <c r="HA261" s="27"/>
      <c r="HB261" s="27"/>
      <c r="HC261" s="27"/>
      <c r="HD261" s="27"/>
      <c r="HE261" s="27"/>
      <c r="HF261" s="27"/>
      <c r="HG261" s="27"/>
      <c r="HH261" s="27"/>
      <c r="HI261" s="27"/>
      <c r="HJ261" s="27"/>
    </row>
    <row r="262" spans="1:218" ht="32.450000000000003" customHeight="1" thickBot="1">
      <c r="A262" s="9" t="s">
        <v>578</v>
      </c>
      <c r="B262" s="102">
        <v>7</v>
      </c>
      <c r="C262" s="142">
        <v>1</v>
      </c>
      <c r="D262" s="102">
        <v>5</v>
      </c>
      <c r="E262" s="102">
        <v>4</v>
      </c>
      <c r="F262" s="142">
        <v>12</v>
      </c>
      <c r="G262" s="142">
        <v>6</v>
      </c>
      <c r="H262" s="142">
        <v>11</v>
      </c>
      <c r="I262" s="142">
        <v>3</v>
      </c>
      <c r="J262" s="142">
        <v>2</v>
      </c>
      <c r="K262" s="142" t="s">
        <v>1227</v>
      </c>
      <c r="L262" s="142" t="s">
        <v>1224</v>
      </c>
      <c r="M262" s="142" t="s">
        <v>1226</v>
      </c>
      <c r="N262" s="11" t="s">
        <v>284</v>
      </c>
      <c r="O262" s="12" t="s">
        <v>507</v>
      </c>
      <c r="P262" s="18" t="s">
        <v>505</v>
      </c>
      <c r="Q262" s="18" t="s">
        <v>504</v>
      </c>
      <c r="R262" s="16" t="s">
        <v>503</v>
      </c>
      <c r="S262" s="16" t="s">
        <v>958</v>
      </c>
      <c r="T262" s="18" t="s">
        <v>959</v>
      </c>
      <c r="U262" s="12" t="s">
        <v>508</v>
      </c>
      <c r="V262" s="18" t="s">
        <v>960</v>
      </c>
      <c r="W262" s="16" t="s">
        <v>506</v>
      </c>
      <c r="X262" s="12" t="s">
        <v>509</v>
      </c>
      <c r="Y262" s="11" t="s">
        <v>284</v>
      </c>
      <c r="Z262" s="12" t="s">
        <v>507</v>
      </c>
      <c r="AA262" s="18" t="s">
        <v>505</v>
      </c>
      <c r="AB262" s="18" t="s">
        <v>504</v>
      </c>
      <c r="AC262" s="16" t="s">
        <v>503</v>
      </c>
      <c r="AD262" s="16" t="s">
        <v>958</v>
      </c>
      <c r="AE262" s="18" t="s">
        <v>959</v>
      </c>
      <c r="AF262" s="12" t="s">
        <v>508</v>
      </c>
      <c r="AG262" s="18" t="s">
        <v>960</v>
      </c>
      <c r="AH262" s="16" t="s">
        <v>506</v>
      </c>
      <c r="AI262" s="12" t="s">
        <v>509</v>
      </c>
      <c r="AJ262" s="11" t="s">
        <v>284</v>
      </c>
      <c r="AK262" s="12" t="s">
        <v>507</v>
      </c>
      <c r="AL262" s="18" t="s">
        <v>505</v>
      </c>
      <c r="AM262" s="18" t="s">
        <v>504</v>
      </c>
      <c r="AN262" s="16" t="s">
        <v>503</v>
      </c>
      <c r="AO262" s="16" t="s">
        <v>958</v>
      </c>
      <c r="AP262" s="18" t="s">
        <v>959</v>
      </c>
      <c r="AQ262" s="12" t="s">
        <v>508</v>
      </c>
      <c r="AR262" s="18" t="s">
        <v>960</v>
      </c>
      <c r="AS262" s="16" t="s">
        <v>506</v>
      </c>
      <c r="AT262" s="12" t="s">
        <v>509</v>
      </c>
      <c r="AU262" s="11" t="s">
        <v>284</v>
      </c>
      <c r="AV262" s="12" t="s">
        <v>507</v>
      </c>
      <c r="AW262" s="18" t="s">
        <v>505</v>
      </c>
      <c r="AX262" s="18" t="s">
        <v>504</v>
      </c>
      <c r="AY262" s="16" t="s">
        <v>503</v>
      </c>
      <c r="AZ262" s="16" t="s">
        <v>958</v>
      </c>
      <c r="BA262" s="18" t="s">
        <v>959</v>
      </c>
      <c r="BB262" s="12" t="s">
        <v>508</v>
      </c>
      <c r="BC262" s="18" t="s">
        <v>960</v>
      </c>
      <c r="BD262" s="16" t="s">
        <v>506</v>
      </c>
      <c r="BE262" s="12" t="s">
        <v>509</v>
      </c>
      <c r="BF262" s="11" t="s">
        <v>284</v>
      </c>
      <c r="BG262" s="12" t="s">
        <v>507</v>
      </c>
      <c r="BH262" s="18" t="s">
        <v>505</v>
      </c>
      <c r="BI262" s="18" t="s">
        <v>504</v>
      </c>
      <c r="BJ262" s="16" t="s">
        <v>503</v>
      </c>
      <c r="BK262" s="16" t="s">
        <v>958</v>
      </c>
      <c r="BL262" s="18" t="s">
        <v>959</v>
      </c>
      <c r="BM262" s="12" t="s">
        <v>508</v>
      </c>
      <c r="BN262" s="18" t="s">
        <v>960</v>
      </c>
      <c r="BO262" s="16" t="s">
        <v>506</v>
      </c>
      <c r="BP262" s="12" t="s">
        <v>509</v>
      </c>
      <c r="BQ262" s="11" t="s">
        <v>284</v>
      </c>
      <c r="BR262" s="12" t="s">
        <v>507</v>
      </c>
      <c r="BS262" s="18" t="s">
        <v>505</v>
      </c>
      <c r="BT262" s="18" t="s">
        <v>504</v>
      </c>
      <c r="BU262" s="16" t="s">
        <v>503</v>
      </c>
      <c r="BV262" s="16" t="s">
        <v>958</v>
      </c>
      <c r="BW262" s="18" t="s">
        <v>959</v>
      </c>
      <c r="BX262" s="12" t="s">
        <v>508</v>
      </c>
      <c r="BY262" s="18" t="s">
        <v>960</v>
      </c>
      <c r="BZ262" s="16" t="s">
        <v>506</v>
      </c>
      <c r="CA262" s="12" t="s">
        <v>509</v>
      </c>
      <c r="CB262" s="11" t="s">
        <v>284</v>
      </c>
      <c r="CC262" s="12" t="s">
        <v>507</v>
      </c>
      <c r="CD262" s="18" t="s">
        <v>505</v>
      </c>
      <c r="CE262" s="18" t="s">
        <v>504</v>
      </c>
      <c r="CF262" s="16" t="s">
        <v>503</v>
      </c>
      <c r="CG262" s="16" t="s">
        <v>958</v>
      </c>
      <c r="CH262" s="18" t="s">
        <v>959</v>
      </c>
      <c r="CI262" s="12" t="s">
        <v>508</v>
      </c>
      <c r="CJ262" s="18" t="s">
        <v>960</v>
      </c>
      <c r="CK262" s="16" t="s">
        <v>506</v>
      </c>
      <c r="CL262" s="12" t="s">
        <v>509</v>
      </c>
      <c r="CM262" s="11" t="s">
        <v>284</v>
      </c>
      <c r="CN262" s="18" t="s">
        <v>505</v>
      </c>
      <c r="CO262" s="18" t="s">
        <v>504</v>
      </c>
      <c r="CP262" s="16" t="s">
        <v>503</v>
      </c>
      <c r="CQ262" s="16" t="s">
        <v>958</v>
      </c>
      <c r="CR262" s="18" t="s">
        <v>959</v>
      </c>
      <c r="CS262" s="12" t="s">
        <v>508</v>
      </c>
      <c r="CT262" s="18" t="s">
        <v>960</v>
      </c>
      <c r="CU262" s="16" t="s">
        <v>506</v>
      </c>
      <c r="CV262" s="12" t="s">
        <v>509</v>
      </c>
      <c r="CW262" s="11" t="s">
        <v>284</v>
      </c>
      <c r="CX262" s="12" t="s">
        <v>507</v>
      </c>
      <c r="CY262" s="18" t="s">
        <v>505</v>
      </c>
      <c r="CZ262" s="18" t="s">
        <v>504</v>
      </c>
      <c r="DA262" s="16" t="s">
        <v>503</v>
      </c>
      <c r="DB262" s="16" t="s">
        <v>958</v>
      </c>
      <c r="DC262" s="18" t="s">
        <v>959</v>
      </c>
      <c r="DD262" s="12" t="s">
        <v>508</v>
      </c>
      <c r="DE262" s="18" t="s">
        <v>960</v>
      </c>
      <c r="DF262" s="16" t="s">
        <v>506</v>
      </c>
      <c r="DG262" s="12" t="s">
        <v>509</v>
      </c>
      <c r="DH262" s="11" t="s">
        <v>284</v>
      </c>
      <c r="DI262" s="12" t="s">
        <v>507</v>
      </c>
      <c r="DJ262" s="18" t="s">
        <v>505</v>
      </c>
      <c r="DK262" s="18" t="s">
        <v>504</v>
      </c>
      <c r="DL262" s="16" t="s">
        <v>503</v>
      </c>
      <c r="DM262" s="16" t="s">
        <v>958</v>
      </c>
      <c r="DN262" s="18" t="s">
        <v>959</v>
      </c>
      <c r="DO262" s="12" t="s">
        <v>508</v>
      </c>
      <c r="DP262" s="18" t="s">
        <v>960</v>
      </c>
      <c r="DQ262" s="16" t="s">
        <v>506</v>
      </c>
      <c r="DR262" s="12" t="s">
        <v>509</v>
      </c>
      <c r="DS262" s="11" t="s">
        <v>284</v>
      </c>
      <c r="DT262" s="12" t="s">
        <v>507</v>
      </c>
      <c r="DU262" s="18" t="s">
        <v>505</v>
      </c>
      <c r="DV262" s="18" t="s">
        <v>504</v>
      </c>
      <c r="DW262" s="16" t="s">
        <v>503</v>
      </c>
      <c r="DX262" s="16" t="s">
        <v>958</v>
      </c>
      <c r="DY262" s="18" t="s">
        <v>959</v>
      </c>
      <c r="DZ262" s="12" t="s">
        <v>508</v>
      </c>
      <c r="EA262" s="18" t="s">
        <v>960</v>
      </c>
      <c r="EB262" s="16" t="s">
        <v>506</v>
      </c>
      <c r="EC262" s="12" t="s">
        <v>509</v>
      </c>
      <c r="ED262" s="11" t="s">
        <v>284</v>
      </c>
      <c r="EE262" s="12" t="s">
        <v>507</v>
      </c>
      <c r="EF262" s="18" t="s">
        <v>505</v>
      </c>
      <c r="EG262" s="18" t="s">
        <v>504</v>
      </c>
      <c r="EH262" s="16" t="s">
        <v>503</v>
      </c>
      <c r="EI262" s="16" t="s">
        <v>958</v>
      </c>
      <c r="EJ262" s="18" t="s">
        <v>959</v>
      </c>
      <c r="EK262" s="12" t="s">
        <v>508</v>
      </c>
      <c r="EL262" s="18" t="s">
        <v>960</v>
      </c>
      <c r="EM262" s="16" t="s">
        <v>506</v>
      </c>
      <c r="EN262" s="12" t="s">
        <v>509</v>
      </c>
      <c r="EO262" s="11" t="s">
        <v>284</v>
      </c>
      <c r="EP262" s="12" t="s">
        <v>507</v>
      </c>
      <c r="EQ262" s="18" t="s">
        <v>505</v>
      </c>
      <c r="ER262" s="18" t="s">
        <v>504</v>
      </c>
      <c r="ES262" s="16" t="s">
        <v>503</v>
      </c>
      <c r="ET262" s="16" t="s">
        <v>958</v>
      </c>
      <c r="EU262" s="18" t="s">
        <v>959</v>
      </c>
      <c r="EV262" s="12" t="s">
        <v>508</v>
      </c>
      <c r="EW262" s="18" t="s">
        <v>960</v>
      </c>
      <c r="EX262" s="16" t="s">
        <v>506</v>
      </c>
      <c r="EY262" s="12" t="s">
        <v>509</v>
      </c>
      <c r="EZ262" s="12" t="s">
        <v>572</v>
      </c>
      <c r="FA262" s="11" t="s">
        <v>284</v>
      </c>
      <c r="FB262" s="11" t="s">
        <v>284</v>
      </c>
      <c r="FC262" s="11" t="s">
        <v>284</v>
      </c>
      <c r="FD262" s="15" t="s">
        <v>507</v>
      </c>
      <c r="FE262" s="15" t="s">
        <v>507</v>
      </c>
      <c r="FF262" s="15" t="s">
        <v>507</v>
      </c>
      <c r="FG262" s="15" t="s">
        <v>507</v>
      </c>
      <c r="FH262" s="12" t="s">
        <v>507</v>
      </c>
      <c r="FI262" s="18" t="s">
        <v>505</v>
      </c>
      <c r="FJ262" s="18" t="s">
        <v>505</v>
      </c>
      <c r="FK262" s="18" t="s">
        <v>505</v>
      </c>
      <c r="FL262" s="18" t="s">
        <v>504</v>
      </c>
      <c r="FM262" s="18" t="s">
        <v>504</v>
      </c>
      <c r="FN262" s="18" t="s">
        <v>504</v>
      </c>
      <c r="FO262" s="16" t="s">
        <v>503</v>
      </c>
      <c r="FP262" s="16" t="s">
        <v>503</v>
      </c>
      <c r="FQ262" s="16" t="s">
        <v>503</v>
      </c>
      <c r="FR262" s="16" t="s">
        <v>958</v>
      </c>
      <c r="FS262" s="16" t="s">
        <v>958</v>
      </c>
      <c r="FT262" s="16" t="s">
        <v>958</v>
      </c>
      <c r="FU262" s="18" t="s">
        <v>959</v>
      </c>
      <c r="FV262" s="18" t="s">
        <v>959</v>
      </c>
      <c r="FW262" s="18" t="s">
        <v>959</v>
      </c>
      <c r="FX262" s="12" t="s">
        <v>508</v>
      </c>
      <c r="FY262" s="12" t="s">
        <v>508</v>
      </c>
      <c r="FZ262" s="12" t="s">
        <v>508</v>
      </c>
      <c r="GA262" s="18" t="s">
        <v>960</v>
      </c>
      <c r="GB262" s="18" t="s">
        <v>960</v>
      </c>
      <c r="GC262" s="18" t="s">
        <v>960</v>
      </c>
      <c r="GD262" s="16" t="s">
        <v>506</v>
      </c>
      <c r="GE262" s="16" t="s">
        <v>506</v>
      </c>
      <c r="GF262" s="16" t="s">
        <v>506</v>
      </c>
      <c r="GG262" s="12" t="s">
        <v>509</v>
      </c>
      <c r="GH262" s="12" t="s">
        <v>509</v>
      </c>
      <c r="GI262" s="12" t="s">
        <v>509</v>
      </c>
      <c r="GJ262" s="12" t="s">
        <v>572</v>
      </c>
      <c r="GK262" s="12" t="s">
        <v>572</v>
      </c>
      <c r="GL262" s="12" t="s">
        <v>572</v>
      </c>
      <c r="GY262" s="11"/>
      <c r="GZ262" s="12"/>
      <c r="HA262" s="18"/>
      <c r="HB262" s="18"/>
      <c r="HC262" s="16"/>
      <c r="HD262" s="16"/>
      <c r="HE262" s="18"/>
      <c r="HF262" s="12"/>
      <c r="HG262" s="18"/>
      <c r="HH262" s="16"/>
      <c r="HI262" s="12"/>
      <c r="HJ262" s="12"/>
    </row>
    <row r="263" spans="1:218" ht="15.75" thickBot="1">
      <c r="A263" s="10" t="s">
        <v>1243</v>
      </c>
      <c r="B263" s="131" t="s">
        <v>1087</v>
      </c>
      <c r="C263" s="131" t="s">
        <v>976</v>
      </c>
      <c r="D263" s="131" t="s">
        <v>1019</v>
      </c>
      <c r="E263" s="131" t="s">
        <v>1016</v>
      </c>
      <c r="F263" s="131" t="s">
        <v>1021</v>
      </c>
      <c r="G263" s="131" t="s">
        <v>1089</v>
      </c>
      <c r="H263" s="131" t="s">
        <v>986</v>
      </c>
      <c r="I263" s="131" t="s">
        <v>987</v>
      </c>
      <c r="J263" s="131" t="s">
        <v>988</v>
      </c>
      <c r="K263" s="131" t="s">
        <v>989</v>
      </c>
      <c r="L263" s="131" t="s">
        <v>1223</v>
      </c>
      <c r="M263" s="131" t="s">
        <v>1223</v>
      </c>
      <c r="N263" s="2">
        <v>3</v>
      </c>
      <c r="O263" s="34">
        <v>5</v>
      </c>
      <c r="P263" s="34">
        <v>3</v>
      </c>
      <c r="Q263" s="34">
        <v>4</v>
      </c>
      <c r="R263" s="34">
        <v>4</v>
      </c>
      <c r="S263" s="38">
        <v>5</v>
      </c>
      <c r="T263" s="36">
        <v>1</v>
      </c>
      <c r="U263" s="20">
        <v>2</v>
      </c>
      <c r="V263" s="36">
        <v>2</v>
      </c>
      <c r="W263" s="38">
        <v>5</v>
      </c>
      <c r="X263" s="34">
        <v>5</v>
      </c>
      <c r="Y263" s="41">
        <v>2</v>
      </c>
      <c r="Z263" s="39">
        <v>5</v>
      </c>
      <c r="AA263" s="39">
        <v>3</v>
      </c>
      <c r="AB263" s="34">
        <v>5</v>
      </c>
      <c r="AC263" s="34">
        <v>3</v>
      </c>
      <c r="AD263" s="35">
        <v>5</v>
      </c>
      <c r="AE263" s="20">
        <v>2</v>
      </c>
      <c r="AF263" s="40">
        <v>3</v>
      </c>
      <c r="AG263" s="38">
        <v>2</v>
      </c>
      <c r="AH263" s="35">
        <v>4</v>
      </c>
      <c r="AI263" s="34">
        <v>5</v>
      </c>
      <c r="AJ263" s="5">
        <v>2</v>
      </c>
      <c r="AK263" s="34">
        <v>5</v>
      </c>
      <c r="AL263" s="33">
        <v>5</v>
      </c>
      <c r="AM263" s="34">
        <v>3</v>
      </c>
      <c r="AN263" s="34">
        <v>5</v>
      </c>
      <c r="AO263" s="35">
        <v>5</v>
      </c>
      <c r="AP263" s="36">
        <v>5</v>
      </c>
      <c r="AQ263" s="36">
        <v>4</v>
      </c>
      <c r="AR263" s="36">
        <v>5</v>
      </c>
      <c r="AS263" s="35">
        <v>5</v>
      </c>
      <c r="AT263" s="34">
        <v>5</v>
      </c>
      <c r="AU263" s="5">
        <v>2</v>
      </c>
      <c r="AV263" s="34">
        <v>5</v>
      </c>
      <c r="AW263" s="34">
        <v>4</v>
      </c>
      <c r="AX263" s="34">
        <v>3</v>
      </c>
      <c r="AY263" s="34">
        <v>4</v>
      </c>
      <c r="AZ263" s="35">
        <v>5</v>
      </c>
      <c r="BA263" s="33">
        <v>3</v>
      </c>
      <c r="BB263" s="36">
        <v>4</v>
      </c>
      <c r="BC263" s="36">
        <v>5</v>
      </c>
      <c r="BD263" s="35">
        <v>5</v>
      </c>
      <c r="BE263" s="34">
        <v>4</v>
      </c>
      <c r="BF263" s="5">
        <v>2</v>
      </c>
      <c r="BG263" s="34">
        <v>5</v>
      </c>
      <c r="BH263" s="34">
        <v>4</v>
      </c>
      <c r="BI263" s="34">
        <v>3</v>
      </c>
      <c r="BJ263" s="34">
        <v>4</v>
      </c>
      <c r="BK263" s="35">
        <v>5</v>
      </c>
      <c r="BL263" s="33">
        <v>3</v>
      </c>
      <c r="BM263" s="36">
        <v>4</v>
      </c>
      <c r="BN263" s="36">
        <v>5</v>
      </c>
      <c r="BO263" s="35">
        <v>5</v>
      </c>
      <c r="BP263" s="34">
        <v>4</v>
      </c>
      <c r="BQ263" s="5">
        <v>2</v>
      </c>
      <c r="BR263" s="34">
        <v>4</v>
      </c>
      <c r="BS263" s="37">
        <v>1</v>
      </c>
      <c r="BT263" s="34">
        <v>3</v>
      </c>
      <c r="BU263" s="34">
        <v>3</v>
      </c>
      <c r="BV263" s="35">
        <v>3</v>
      </c>
      <c r="BW263" s="33">
        <v>2</v>
      </c>
      <c r="BX263" s="20">
        <v>3</v>
      </c>
      <c r="BY263" s="20">
        <v>1</v>
      </c>
      <c r="BZ263" s="35">
        <v>3</v>
      </c>
      <c r="CA263" s="34">
        <v>4</v>
      </c>
      <c r="CB263" s="5">
        <v>5</v>
      </c>
      <c r="CC263" s="34">
        <v>5</v>
      </c>
      <c r="CD263" s="34">
        <v>4</v>
      </c>
      <c r="CE263" s="34">
        <v>3</v>
      </c>
      <c r="CF263" s="34">
        <v>3</v>
      </c>
      <c r="CG263" s="35">
        <v>4</v>
      </c>
      <c r="CH263" s="36">
        <v>2</v>
      </c>
      <c r="CI263" s="36">
        <v>5</v>
      </c>
      <c r="CJ263" s="36">
        <v>5</v>
      </c>
      <c r="CK263" s="35">
        <v>1</v>
      </c>
      <c r="CL263" s="34">
        <v>4</v>
      </c>
      <c r="CM263" s="5">
        <v>2</v>
      </c>
      <c r="CN263" s="37">
        <v>1</v>
      </c>
      <c r="CO263" s="34">
        <v>3</v>
      </c>
      <c r="CP263" s="34">
        <v>3</v>
      </c>
      <c r="CQ263" s="35">
        <v>3</v>
      </c>
      <c r="CR263" s="33">
        <v>2</v>
      </c>
      <c r="CS263" s="20">
        <v>3</v>
      </c>
      <c r="CT263" s="20">
        <v>1</v>
      </c>
      <c r="CU263" s="35">
        <v>3</v>
      </c>
      <c r="CV263" s="34">
        <v>4</v>
      </c>
      <c r="CW263" s="5">
        <v>2</v>
      </c>
      <c r="CX263" s="34">
        <v>4</v>
      </c>
      <c r="CY263" s="37">
        <v>1</v>
      </c>
      <c r="CZ263" s="34">
        <v>3</v>
      </c>
      <c r="DA263" s="34">
        <v>3</v>
      </c>
      <c r="DB263" s="35">
        <v>3</v>
      </c>
      <c r="DC263" s="33">
        <v>2</v>
      </c>
      <c r="DD263" s="20">
        <v>3</v>
      </c>
      <c r="DE263" s="20">
        <v>1</v>
      </c>
      <c r="DF263" s="35">
        <v>3</v>
      </c>
      <c r="DG263" s="34">
        <v>4</v>
      </c>
      <c r="DH263" s="3">
        <v>1</v>
      </c>
      <c r="DI263" s="3">
        <v>2</v>
      </c>
      <c r="DJ263" s="3">
        <v>1</v>
      </c>
      <c r="DK263" s="3">
        <v>1</v>
      </c>
      <c r="DL263" s="3">
        <v>1</v>
      </c>
      <c r="DM263" s="3">
        <v>1</v>
      </c>
      <c r="DN263" s="3">
        <v>1</v>
      </c>
      <c r="DO263" s="3">
        <v>3</v>
      </c>
      <c r="DP263" s="3">
        <v>1</v>
      </c>
      <c r="DQ263" s="3">
        <v>1</v>
      </c>
      <c r="DR263" s="3">
        <v>3</v>
      </c>
      <c r="DS263" s="5">
        <v>2</v>
      </c>
      <c r="DT263" s="34">
        <v>4</v>
      </c>
      <c r="DU263" s="34">
        <v>4</v>
      </c>
      <c r="DV263" s="34">
        <v>2</v>
      </c>
      <c r="DW263" s="34">
        <v>5</v>
      </c>
      <c r="DX263" s="35">
        <v>3</v>
      </c>
      <c r="DY263" s="33">
        <v>2</v>
      </c>
      <c r="DZ263" s="36">
        <v>5</v>
      </c>
      <c r="EA263" s="36">
        <v>5</v>
      </c>
      <c r="EB263" s="35">
        <v>5</v>
      </c>
      <c r="EC263" s="34">
        <v>4</v>
      </c>
      <c r="ED263" s="5">
        <v>2</v>
      </c>
      <c r="EE263" s="34">
        <v>4</v>
      </c>
      <c r="EF263" s="34">
        <v>4</v>
      </c>
      <c r="EG263" s="34">
        <v>2</v>
      </c>
      <c r="EH263" s="34">
        <v>5</v>
      </c>
      <c r="EI263" s="35">
        <v>3</v>
      </c>
      <c r="EJ263" s="33">
        <v>2</v>
      </c>
      <c r="EK263" s="36">
        <v>5</v>
      </c>
      <c r="EL263" s="36">
        <v>5</v>
      </c>
      <c r="EM263" s="35">
        <v>5</v>
      </c>
      <c r="EN263" s="34">
        <v>4</v>
      </c>
      <c r="EO263" s="27"/>
      <c r="EP263" s="27"/>
      <c r="EQ263" s="27"/>
      <c r="ER263" s="27"/>
      <c r="ES263" s="27"/>
      <c r="ET263" s="27"/>
      <c r="EU263" s="27"/>
      <c r="EV263" s="27"/>
      <c r="EW263" s="27"/>
      <c r="EX263" s="27"/>
      <c r="EY263" s="27"/>
      <c r="EZ263" s="27"/>
      <c r="FA263" s="27"/>
      <c r="FB263" s="27"/>
      <c r="FC263" s="27"/>
      <c r="FD263" s="22"/>
      <c r="FE263" s="22"/>
      <c r="FF263" s="22"/>
      <c r="FG263" s="22"/>
      <c r="FH263" s="27"/>
      <c r="FI263" s="27"/>
      <c r="FJ263" s="27"/>
      <c r="FK263" s="27"/>
      <c r="FL263" s="27"/>
      <c r="FM263" s="27"/>
      <c r="FN263" s="27"/>
      <c r="FO263" s="27"/>
      <c r="FP263" s="27"/>
      <c r="FQ263" s="27"/>
      <c r="FR263" s="27"/>
      <c r="FS263" s="27"/>
      <c r="FT263" s="27"/>
      <c r="FU263" s="27"/>
      <c r="FV263" s="27"/>
      <c r="FW263" s="27"/>
      <c r="FX263" s="27"/>
      <c r="FY263" s="27"/>
      <c r="FZ263" s="27"/>
      <c r="GA263" s="27"/>
      <c r="GB263" s="27"/>
      <c r="GC263" s="27"/>
      <c r="GD263" s="27"/>
      <c r="GE263" s="27"/>
      <c r="GF263" s="27"/>
      <c r="GG263" s="27"/>
      <c r="GH263" s="27"/>
      <c r="GI263" s="27"/>
      <c r="GJ263" s="27"/>
      <c r="GK263" s="27"/>
      <c r="GL263" s="27"/>
      <c r="GY263" s="27"/>
      <c r="GZ263" s="27"/>
      <c r="HA263" s="27"/>
      <c r="HB263" s="27"/>
      <c r="HC263" s="27"/>
      <c r="HD263" s="27"/>
      <c r="HE263" s="27"/>
      <c r="HF263" s="27"/>
      <c r="HG263" s="27"/>
      <c r="HH263" s="27"/>
      <c r="HI263" s="27"/>
      <c r="HJ263" s="27"/>
    </row>
    <row r="264" spans="1:218" ht="15.75" thickBot="1">
      <c r="A264" s="109">
        <f>'3.Diagnóstico_Oportunidades'!O11</f>
        <v>0</v>
      </c>
      <c r="B264" s="109">
        <f>'3.Diagnóstico_Oportunidades'!O7</f>
        <v>0</v>
      </c>
      <c r="C264" s="109">
        <f>'3.Diagnóstico_Oportunidades'!O8</f>
        <v>0</v>
      </c>
      <c r="D264" s="109">
        <f>'3.Diagnóstico_Oportunidades'!O9</f>
        <v>0</v>
      </c>
      <c r="E264" s="109">
        <f>'3.Diagnóstico_Oportunidades'!O10</f>
        <v>0</v>
      </c>
      <c r="F264" s="109">
        <f>'3.Diagnóstico_Oportunidades'!O12</f>
        <v>0</v>
      </c>
      <c r="G264" s="109">
        <f>'3.Diagnóstico_Oportunidades'!O13</f>
        <v>0</v>
      </c>
      <c r="H264" s="109">
        <f>'3.Diagnóstico_Oportunidades'!O14</f>
        <v>0</v>
      </c>
      <c r="I264" s="109">
        <f>'3.Diagnóstico_Oportunidades'!O15</f>
        <v>0</v>
      </c>
      <c r="J264" s="109">
        <f>'3.Diagnóstico_Oportunidades'!O16</f>
        <v>0</v>
      </c>
      <c r="K264" s="109">
        <f>IF('3.Diagnóstico_Oportunidades'!M21&gt;0,0.5,0)</f>
        <v>0</v>
      </c>
      <c r="L264" s="109">
        <f>IF('3.Diagnóstico_Oportunidades'!M22&gt;0,0.5,0)</f>
        <v>0</v>
      </c>
      <c r="M264" s="109">
        <f>IF('3.Diagnóstico_Oportunidades'!N22&gt;3971,1,0)</f>
        <v>0</v>
      </c>
      <c r="N264" s="27">
        <f>$B264*N$263</f>
        <v>0</v>
      </c>
      <c r="O264" s="27">
        <f t="shared" ref="O264:X264" si="76">$B264*O$263</f>
        <v>0</v>
      </c>
      <c r="P264" s="27">
        <f t="shared" si="76"/>
        <v>0</v>
      </c>
      <c r="Q264" s="27">
        <f t="shared" si="76"/>
        <v>0</v>
      </c>
      <c r="R264" s="27">
        <f t="shared" si="76"/>
        <v>0</v>
      </c>
      <c r="S264" s="27">
        <f t="shared" si="76"/>
        <v>0</v>
      </c>
      <c r="T264" s="27">
        <f t="shared" si="76"/>
        <v>0</v>
      </c>
      <c r="U264" s="27">
        <f t="shared" si="76"/>
        <v>0</v>
      </c>
      <c r="V264" s="27">
        <f t="shared" si="76"/>
        <v>0</v>
      </c>
      <c r="W264" s="27">
        <f t="shared" si="76"/>
        <v>0</v>
      </c>
      <c r="X264" s="27">
        <f t="shared" si="76"/>
        <v>0</v>
      </c>
      <c r="Y264" s="27">
        <f>$C264*Y$263</f>
        <v>0</v>
      </c>
      <c r="Z264" s="27">
        <f t="shared" ref="Z264:AI264" si="77">$C264*Z$263</f>
        <v>0</v>
      </c>
      <c r="AA264" s="27">
        <f t="shared" si="77"/>
        <v>0</v>
      </c>
      <c r="AB264" s="27">
        <f t="shared" si="77"/>
        <v>0</v>
      </c>
      <c r="AC264" s="27">
        <f t="shared" si="77"/>
        <v>0</v>
      </c>
      <c r="AD264" s="27">
        <f t="shared" si="77"/>
        <v>0</v>
      </c>
      <c r="AE264" s="27">
        <f t="shared" si="77"/>
        <v>0</v>
      </c>
      <c r="AF264" s="27">
        <f t="shared" si="77"/>
        <v>0</v>
      </c>
      <c r="AG264" s="27">
        <f t="shared" si="77"/>
        <v>0</v>
      </c>
      <c r="AH264" s="27">
        <f t="shared" si="77"/>
        <v>0</v>
      </c>
      <c r="AI264" s="27">
        <f t="shared" si="77"/>
        <v>0</v>
      </c>
      <c r="AJ264" s="27">
        <f>$D264*AJ$263</f>
        <v>0</v>
      </c>
      <c r="AK264" s="27">
        <f t="shared" ref="AK264:AT264" si="78">$D264*AK$263</f>
        <v>0</v>
      </c>
      <c r="AL264" s="27">
        <f t="shared" si="78"/>
        <v>0</v>
      </c>
      <c r="AM264" s="27">
        <f t="shared" si="78"/>
        <v>0</v>
      </c>
      <c r="AN264" s="27">
        <f t="shared" si="78"/>
        <v>0</v>
      </c>
      <c r="AO264" s="27">
        <f t="shared" si="78"/>
        <v>0</v>
      </c>
      <c r="AP264" s="27">
        <f t="shared" si="78"/>
        <v>0</v>
      </c>
      <c r="AQ264" s="27">
        <f t="shared" si="78"/>
        <v>0</v>
      </c>
      <c r="AR264" s="27">
        <f t="shared" si="78"/>
        <v>0</v>
      </c>
      <c r="AS264" s="27">
        <f t="shared" si="78"/>
        <v>0</v>
      </c>
      <c r="AT264" s="27">
        <f t="shared" si="78"/>
        <v>0</v>
      </c>
      <c r="AU264" s="27">
        <f>$E264*AU$263</f>
        <v>0</v>
      </c>
      <c r="AV264" s="27">
        <f t="shared" ref="AV264:BE264" si="79">$E264*AV$263</f>
        <v>0</v>
      </c>
      <c r="AW264" s="27">
        <f t="shared" si="79"/>
        <v>0</v>
      </c>
      <c r="AX264" s="27">
        <f t="shared" si="79"/>
        <v>0</v>
      </c>
      <c r="AY264" s="27">
        <f t="shared" si="79"/>
        <v>0</v>
      </c>
      <c r="AZ264" s="27">
        <f t="shared" si="79"/>
        <v>0</v>
      </c>
      <c r="BA264" s="27">
        <f t="shared" si="79"/>
        <v>0</v>
      </c>
      <c r="BB264" s="27">
        <f t="shared" si="79"/>
        <v>0</v>
      </c>
      <c r="BC264" s="27">
        <f t="shared" si="79"/>
        <v>0</v>
      </c>
      <c r="BD264" s="27">
        <f t="shared" si="79"/>
        <v>0</v>
      </c>
      <c r="BE264" s="27">
        <f t="shared" si="79"/>
        <v>0</v>
      </c>
      <c r="BF264" s="27">
        <f>$F264*BF$263</f>
        <v>0</v>
      </c>
      <c r="BG264" s="27">
        <f t="shared" ref="BG264:BH264" si="80">$F264*BG$263</f>
        <v>0</v>
      </c>
      <c r="BH264" s="27">
        <f t="shared" si="80"/>
        <v>0</v>
      </c>
      <c r="BI264" s="27">
        <f t="shared" ref="BI264:BP264" si="81">$F264*BI$263</f>
        <v>0</v>
      </c>
      <c r="BJ264" s="27">
        <f t="shared" si="81"/>
        <v>0</v>
      </c>
      <c r="BK264" s="27">
        <f t="shared" si="81"/>
        <v>0</v>
      </c>
      <c r="BL264" s="27">
        <f t="shared" si="81"/>
        <v>0</v>
      </c>
      <c r="BM264" s="27">
        <f t="shared" si="81"/>
        <v>0</v>
      </c>
      <c r="BN264" s="27">
        <f t="shared" si="81"/>
        <v>0</v>
      </c>
      <c r="BO264" s="27">
        <f t="shared" si="81"/>
        <v>0</v>
      </c>
      <c r="BP264" s="27">
        <f t="shared" si="81"/>
        <v>0</v>
      </c>
      <c r="BQ264" s="27">
        <f t="shared" ref="BQ264:CA264" si="82">$G264*BQ$263</f>
        <v>0</v>
      </c>
      <c r="BR264" s="27">
        <f t="shared" si="82"/>
        <v>0</v>
      </c>
      <c r="BS264" s="27">
        <f t="shared" si="82"/>
        <v>0</v>
      </c>
      <c r="BT264" s="27">
        <f t="shared" si="82"/>
        <v>0</v>
      </c>
      <c r="BU264" s="27">
        <f t="shared" si="82"/>
        <v>0</v>
      </c>
      <c r="BV264" s="27">
        <f t="shared" si="82"/>
        <v>0</v>
      </c>
      <c r="BW264" s="27">
        <f t="shared" si="82"/>
        <v>0</v>
      </c>
      <c r="BX264" s="27">
        <f t="shared" si="82"/>
        <v>0</v>
      </c>
      <c r="BY264" s="27">
        <f t="shared" si="82"/>
        <v>0</v>
      </c>
      <c r="BZ264" s="27">
        <f t="shared" si="82"/>
        <v>0</v>
      </c>
      <c r="CA264" s="27">
        <f t="shared" si="82"/>
        <v>0</v>
      </c>
      <c r="CB264" s="27">
        <f t="shared" ref="CB264:CL264" si="83">$H264*CB$263</f>
        <v>0</v>
      </c>
      <c r="CC264" s="27">
        <f t="shared" si="83"/>
        <v>0</v>
      </c>
      <c r="CD264" s="27">
        <f t="shared" si="83"/>
        <v>0</v>
      </c>
      <c r="CE264" s="27">
        <f t="shared" si="83"/>
        <v>0</v>
      </c>
      <c r="CF264" s="27">
        <f t="shared" si="83"/>
        <v>0</v>
      </c>
      <c r="CG264" s="27">
        <f t="shared" si="83"/>
        <v>0</v>
      </c>
      <c r="CH264" s="27">
        <f t="shared" si="83"/>
        <v>0</v>
      </c>
      <c r="CI264" s="27">
        <f t="shared" si="83"/>
        <v>0</v>
      </c>
      <c r="CJ264" s="27">
        <f t="shared" si="83"/>
        <v>0</v>
      </c>
      <c r="CK264" s="27">
        <f t="shared" si="83"/>
        <v>0</v>
      </c>
      <c r="CL264" s="27">
        <f t="shared" si="83"/>
        <v>0</v>
      </c>
      <c r="CM264" s="27">
        <f t="shared" ref="CM264:CV264" si="84">$I264*CM$263</f>
        <v>0</v>
      </c>
      <c r="CN264" s="27">
        <f t="shared" si="84"/>
        <v>0</v>
      </c>
      <c r="CO264" s="27">
        <f t="shared" si="84"/>
        <v>0</v>
      </c>
      <c r="CP264" s="27">
        <f t="shared" si="84"/>
        <v>0</v>
      </c>
      <c r="CQ264" s="27">
        <f t="shared" si="84"/>
        <v>0</v>
      </c>
      <c r="CR264" s="27">
        <f t="shared" si="84"/>
        <v>0</v>
      </c>
      <c r="CS264" s="27">
        <f t="shared" si="84"/>
        <v>0</v>
      </c>
      <c r="CT264" s="27">
        <f t="shared" si="84"/>
        <v>0</v>
      </c>
      <c r="CU264" s="27">
        <f t="shared" si="84"/>
        <v>0</v>
      </c>
      <c r="CV264" s="27">
        <f t="shared" si="84"/>
        <v>0</v>
      </c>
      <c r="CW264" s="27">
        <f t="shared" ref="CW264:DG264" si="85">$J264*CW$263</f>
        <v>0</v>
      </c>
      <c r="CX264" s="27">
        <f t="shared" si="85"/>
        <v>0</v>
      </c>
      <c r="CY264" s="27">
        <f t="shared" si="85"/>
        <v>0</v>
      </c>
      <c r="CZ264" s="27">
        <f t="shared" si="85"/>
        <v>0</v>
      </c>
      <c r="DA264" s="27">
        <f t="shared" si="85"/>
        <v>0</v>
      </c>
      <c r="DB264" s="27">
        <f t="shared" si="85"/>
        <v>0</v>
      </c>
      <c r="DC264" s="27">
        <f t="shared" si="85"/>
        <v>0</v>
      </c>
      <c r="DD264" s="27">
        <f t="shared" si="85"/>
        <v>0</v>
      </c>
      <c r="DE264" s="27">
        <f t="shared" si="85"/>
        <v>0</v>
      </c>
      <c r="DF264" s="27">
        <f t="shared" si="85"/>
        <v>0</v>
      </c>
      <c r="DG264" s="27">
        <f t="shared" si="85"/>
        <v>0</v>
      </c>
      <c r="DH264" s="27">
        <f t="shared" ref="DH264:DR264" si="86">$K264*DH$263</f>
        <v>0</v>
      </c>
      <c r="DI264" s="27">
        <f t="shared" si="86"/>
        <v>0</v>
      </c>
      <c r="DJ264" s="27">
        <f t="shared" si="86"/>
        <v>0</v>
      </c>
      <c r="DK264" s="27">
        <f t="shared" si="86"/>
        <v>0</v>
      </c>
      <c r="DL264" s="27">
        <f t="shared" si="86"/>
        <v>0</v>
      </c>
      <c r="DM264" s="27">
        <f t="shared" si="86"/>
        <v>0</v>
      </c>
      <c r="DN264" s="27">
        <f t="shared" si="86"/>
        <v>0</v>
      </c>
      <c r="DO264" s="27">
        <f t="shared" si="86"/>
        <v>0</v>
      </c>
      <c r="DP264" s="27">
        <f t="shared" si="86"/>
        <v>0</v>
      </c>
      <c r="DQ264" s="27">
        <f t="shared" si="86"/>
        <v>0</v>
      </c>
      <c r="DR264" s="27">
        <f t="shared" si="86"/>
        <v>0</v>
      </c>
      <c r="DS264" s="27">
        <f t="shared" ref="DS264:EC264" si="87">$L264*DS$263</f>
        <v>0</v>
      </c>
      <c r="DT264" s="27">
        <f t="shared" si="87"/>
        <v>0</v>
      </c>
      <c r="DU264" s="27">
        <f t="shared" si="87"/>
        <v>0</v>
      </c>
      <c r="DV264" s="27">
        <f t="shared" si="87"/>
        <v>0</v>
      </c>
      <c r="DW264" s="27">
        <f t="shared" si="87"/>
        <v>0</v>
      </c>
      <c r="DX264" s="27">
        <f t="shared" si="87"/>
        <v>0</v>
      </c>
      <c r="DY264" s="27">
        <f t="shared" si="87"/>
        <v>0</v>
      </c>
      <c r="DZ264" s="27">
        <f t="shared" si="87"/>
        <v>0</v>
      </c>
      <c r="EA264" s="27">
        <f t="shared" si="87"/>
        <v>0</v>
      </c>
      <c r="EB264" s="27">
        <f t="shared" si="87"/>
        <v>0</v>
      </c>
      <c r="EC264" s="27">
        <f t="shared" si="87"/>
        <v>0</v>
      </c>
      <c r="ED264" s="27">
        <f t="shared" ref="ED264:EN264" si="88">$M264*ED$263</f>
        <v>0</v>
      </c>
      <c r="EE264" s="27">
        <f t="shared" si="88"/>
        <v>0</v>
      </c>
      <c r="EF264" s="27">
        <f t="shared" si="88"/>
        <v>0</v>
      </c>
      <c r="EG264" s="27">
        <f t="shared" si="88"/>
        <v>0</v>
      </c>
      <c r="EH264" s="27">
        <f t="shared" si="88"/>
        <v>0</v>
      </c>
      <c r="EI264" s="27">
        <f t="shared" si="88"/>
        <v>0</v>
      </c>
      <c r="EJ264" s="27">
        <f t="shared" si="88"/>
        <v>0</v>
      </c>
      <c r="EK264" s="27">
        <f t="shared" si="88"/>
        <v>0</v>
      </c>
      <c r="EL264" s="27">
        <f t="shared" si="88"/>
        <v>0</v>
      </c>
      <c r="EM264" s="27">
        <f t="shared" si="88"/>
        <v>0</v>
      </c>
      <c r="EN264" s="27">
        <f t="shared" si="88"/>
        <v>0</v>
      </c>
      <c r="EO264" s="27">
        <f t="shared" ref="EO264:EY264" si="89">N264+Y264+AJ264+AU264+BF264+BQ264+CB264+CM264+CW264+DH264+DS264+N267+Y267+AJ267</f>
        <v>0</v>
      </c>
      <c r="EP264" s="27">
        <f t="shared" si="89"/>
        <v>0</v>
      </c>
      <c r="EQ264" s="27">
        <f t="shared" si="89"/>
        <v>0</v>
      </c>
      <c r="ER264" s="27">
        <f t="shared" si="89"/>
        <v>0</v>
      </c>
      <c r="ES264" s="27">
        <f t="shared" si="89"/>
        <v>0</v>
      </c>
      <c r="ET264" s="27">
        <f t="shared" si="89"/>
        <v>0</v>
      </c>
      <c r="EU264" s="27">
        <f t="shared" si="89"/>
        <v>0</v>
      </c>
      <c r="EV264" s="27">
        <f t="shared" si="89"/>
        <v>0</v>
      </c>
      <c r="EW264" s="27">
        <f t="shared" si="89"/>
        <v>0</v>
      </c>
      <c r="EX264" s="27">
        <f t="shared" si="89"/>
        <v>0</v>
      </c>
      <c r="EY264" s="27">
        <f t="shared" si="89"/>
        <v>0</v>
      </c>
      <c r="EZ264" s="27">
        <f>SUM(EO264:EY264)</f>
        <v>0</v>
      </c>
      <c r="FA264" s="27">
        <f>IF(EO264&lt;29.2,1,0)+IF(EO264&gt;66.7,3,0)</f>
        <v>1</v>
      </c>
      <c r="FB264" s="27">
        <f>IF(FA264=0, 2,0)</f>
        <v>0</v>
      </c>
      <c r="FC264" s="27">
        <f>IF(EO264=0,0, SUM(FA264:FB264))</f>
        <v>0</v>
      </c>
      <c r="FD264" s="22">
        <f>IF(EP264&lt;69.8,1,0)+IF(EP264&gt;169.3,3,0)</f>
        <v>1</v>
      </c>
      <c r="FE264" s="22">
        <f>IF(FD264=0, 2,0)</f>
        <v>0</v>
      </c>
      <c r="FF264" s="22">
        <f>IF('3.Diagnóstico_Oportunidades'!P7&gt;0,1,0)+IF('3.Diagnóstico_Oportunidades'!P8&gt;0,1,0)+IF('3.Diagnóstico_Oportunidades'!P9&gt;0,1,0)+IF('3.Diagnóstico_Oportunidades'!P10&gt;0,1,0)+IF('3.Diagnóstico_Oportunidades'!P11&gt;0,1,0)+IF('3.Diagnóstico_Oportunidades'!P12&gt;0,1,0)+IF('3.Diagnóstico_Oportunidades'!P13&gt;0,1,0)</f>
        <v>0</v>
      </c>
      <c r="FG264" s="22">
        <f>IF(FF264&gt;0,1,0)</f>
        <v>0</v>
      </c>
      <c r="FH264" s="27">
        <f>IF(EP264=0,0,SUM(FD264:FE264,FG264))</f>
        <v>0</v>
      </c>
      <c r="FI264" s="27">
        <f>IF(EQ264&lt;34.3,1,0)+IF(EQ264&gt;77.4,3,0)</f>
        <v>1</v>
      </c>
      <c r="FJ264" s="27">
        <f>IF(FI264=0, 2,0)</f>
        <v>0</v>
      </c>
      <c r="FK264" s="27">
        <f>IF(EQ264=0,0,SUM(FI264:FJ264))</f>
        <v>0</v>
      </c>
      <c r="FL264" s="27">
        <f>IF(ER264&lt;53.2,1,0)+IF(ER264&gt;215.1,3,0)</f>
        <v>1</v>
      </c>
      <c r="FM264" s="27">
        <f>IF(FL264=0, 2,0)</f>
        <v>0</v>
      </c>
      <c r="FN264" s="27">
        <f>IF(ER264=0,0,SUM(FL264:FM264))</f>
        <v>0</v>
      </c>
      <c r="FO264" s="27">
        <f>IF(ES264&lt;41,1,0)+IF(ES264&gt;85.5,3,0)</f>
        <v>1</v>
      </c>
      <c r="FP264" s="27">
        <f>IF(FO264=0, 2,0)</f>
        <v>0</v>
      </c>
      <c r="FQ264" s="27">
        <f>IF(ES264=0,0,SUM(FO264:FP264))</f>
        <v>0</v>
      </c>
      <c r="FR264" s="27">
        <f>IF(ET264&lt;56.3,1,0)+IF(ET264&gt;128.5,3,0)</f>
        <v>1</v>
      </c>
      <c r="FS264" s="27">
        <f>IF(FR264=0, 2,0)</f>
        <v>0</v>
      </c>
      <c r="FT264" s="27">
        <f>IF(ET264=0,0,SUM(FR264:FS264))</f>
        <v>0</v>
      </c>
      <c r="FU264" s="27">
        <f>IF(EU264&lt;25.4,1,0)+IF(EU264&gt;60.9,3,0)</f>
        <v>1</v>
      </c>
      <c r="FV264" s="27">
        <f>IF(FU264=0, 2,0)</f>
        <v>0</v>
      </c>
      <c r="FW264" s="27">
        <f>IF(EU264=0,0,SUM(FU264:FV264))</f>
        <v>0</v>
      </c>
      <c r="FX264" s="27">
        <f>IF(EV264&lt;38.9,1,0)+IF(EV264&gt;88,3,0)</f>
        <v>1</v>
      </c>
      <c r="FY264" s="27">
        <f>IF(FX264=0, 2,0)</f>
        <v>0</v>
      </c>
      <c r="FZ264" s="27">
        <f>IF(EV264=0,0,SUM(FX264:FY264))</f>
        <v>0</v>
      </c>
      <c r="GA264" s="27">
        <f>IF(EW264&lt;37.6,1,0)+IF(EW264&gt;84.6,3,0)</f>
        <v>1</v>
      </c>
      <c r="GB264" s="27">
        <f>IF(GA264=0, 2,0)</f>
        <v>0</v>
      </c>
      <c r="GC264" s="27">
        <f>IF(EW264=0,0,SUM(GA264:GB264))</f>
        <v>0</v>
      </c>
      <c r="GD264" s="27">
        <f>IF(EX264&lt;48.8,1,0)+IF(EX264&gt;102.8,3,0)</f>
        <v>1</v>
      </c>
      <c r="GE264" s="27">
        <f>IF(GD264=0, 2,0)</f>
        <v>0</v>
      </c>
      <c r="GF264" s="27">
        <f>IF(EX264=0,0,SUM(GD264:GE264))</f>
        <v>0</v>
      </c>
      <c r="GG264" s="27">
        <f>IF(EY264&lt;66.7,1,0)+IF(EY264&gt;161.5,3,0)</f>
        <v>1</v>
      </c>
      <c r="GH264" s="27">
        <f>IF(GG264=0, 2,0)</f>
        <v>0</v>
      </c>
      <c r="GI264" s="27">
        <f>IF(EY264=0,0,SUM(GG264:GH264))</f>
        <v>0</v>
      </c>
      <c r="GJ264" s="27">
        <f>IF(EZ264&lt;432.1,1,0)+IF(EZ264&gt;946.9,3,0)</f>
        <v>1</v>
      </c>
      <c r="GK264" s="27">
        <f>IF(GJ264=0, 2,0)</f>
        <v>0</v>
      </c>
      <c r="GL264" s="27">
        <f>IF(EZ264=0,0,SUM(GJ264:GK264))</f>
        <v>0</v>
      </c>
      <c r="GY264" s="27"/>
      <c r="GZ264" s="27"/>
      <c r="HA264" s="27"/>
      <c r="HB264" s="27"/>
      <c r="HC264" s="27"/>
      <c r="HD264" s="27"/>
      <c r="HE264" s="27"/>
      <c r="HF264" s="27"/>
      <c r="HG264" s="27"/>
      <c r="HH264" s="27"/>
      <c r="HI264" s="27"/>
      <c r="HJ264" s="27"/>
    </row>
    <row r="265" spans="1:218" ht="15.75" thickBot="1">
      <c r="A265" s="107" t="s">
        <v>997</v>
      </c>
      <c r="B265" s="108" t="s">
        <v>1029</v>
      </c>
      <c r="E265" s="10"/>
      <c r="F265" s="109"/>
      <c r="G265" s="109"/>
      <c r="H265" s="109"/>
      <c r="I265" s="109"/>
      <c r="J265" s="109"/>
      <c r="K265" s="120"/>
      <c r="L265" s="143"/>
      <c r="M265" s="120"/>
      <c r="N265" s="829" t="s">
        <v>226</v>
      </c>
      <c r="O265" s="830"/>
      <c r="P265" s="830"/>
      <c r="Q265" s="830"/>
      <c r="R265" s="830"/>
      <c r="S265" s="830"/>
      <c r="T265" s="830"/>
      <c r="U265" s="830"/>
      <c r="V265" s="830"/>
      <c r="W265" s="830"/>
      <c r="X265" s="831"/>
      <c r="Y265" s="829" t="s">
        <v>961</v>
      </c>
      <c r="Z265" s="830"/>
      <c r="AA265" s="830"/>
      <c r="AB265" s="830"/>
      <c r="AC265" s="830"/>
      <c r="AD265" s="830"/>
      <c r="AE265" s="830"/>
      <c r="AF265" s="830"/>
      <c r="AG265" s="830"/>
      <c r="AH265" s="830"/>
      <c r="AI265" s="831"/>
      <c r="AJ265" s="814" t="s">
        <v>1244</v>
      </c>
      <c r="AK265" s="815"/>
      <c r="AL265" s="815"/>
      <c r="AM265" s="815"/>
      <c r="AN265" s="815"/>
      <c r="AO265" s="815"/>
      <c r="AP265" s="815"/>
      <c r="AQ265" s="815"/>
      <c r="AR265" s="815"/>
      <c r="AS265" s="815"/>
      <c r="AT265" s="816"/>
      <c r="BQ265" s="27"/>
      <c r="BW265" s="27"/>
      <c r="BX265" s="27"/>
      <c r="BY265" s="27"/>
      <c r="BZ265" s="27"/>
      <c r="CA265" s="27"/>
      <c r="CB265" s="27"/>
      <c r="CC265" s="27"/>
      <c r="CD265" s="27"/>
      <c r="CE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2"/>
      <c r="FE265" s="22"/>
      <c r="FF265" s="22"/>
      <c r="FG265" s="22"/>
      <c r="FH265" s="27"/>
      <c r="FI265" s="27"/>
      <c r="FJ265" s="27"/>
      <c r="FK265" s="27"/>
      <c r="FL265" s="27"/>
      <c r="FM265" s="27"/>
      <c r="FN265" s="27"/>
      <c r="FO265" s="27"/>
      <c r="FP265" s="27"/>
      <c r="FQ265" s="27"/>
      <c r="FR265" s="27"/>
      <c r="FS265" s="27"/>
      <c r="FT265" s="27"/>
      <c r="FW265" s="27"/>
      <c r="FX265" s="27"/>
      <c r="FY265" s="27"/>
      <c r="FZ265" s="27"/>
      <c r="GA265" s="27"/>
      <c r="GB265" s="27"/>
      <c r="GC265" s="27"/>
      <c r="GD265" s="27"/>
      <c r="GE265" s="27"/>
      <c r="GF265" s="27"/>
      <c r="GG265" s="27"/>
      <c r="GH265" s="27"/>
      <c r="GI265" s="27"/>
      <c r="GJ265" s="27"/>
      <c r="GK265" s="27"/>
      <c r="GL265" s="27"/>
      <c r="GM265" s="27"/>
      <c r="GN265" s="27"/>
      <c r="GO265" s="27"/>
      <c r="GP265" s="27"/>
      <c r="GQ265" s="27"/>
      <c r="GR265" s="27"/>
      <c r="GS265" s="27"/>
      <c r="GT265" s="27"/>
      <c r="GU265" s="27"/>
      <c r="GV265" s="27"/>
      <c r="GW265" s="27"/>
      <c r="GX265" s="27"/>
      <c r="GY265" s="27"/>
      <c r="GZ265" s="27"/>
      <c r="HA265" s="27"/>
      <c r="HB265" s="27"/>
      <c r="HC265" s="27"/>
      <c r="HD265" s="27"/>
      <c r="HE265" s="27"/>
      <c r="HF265" s="27"/>
      <c r="HG265" s="27"/>
      <c r="HH265" s="27"/>
      <c r="HI265" s="27"/>
      <c r="HJ265" s="27"/>
    </row>
    <row r="266" spans="1:218">
      <c r="A266" s="109">
        <f>'3.Diagnóstico_Oportunidades'!O17</f>
        <v>0</v>
      </c>
      <c r="B266" s="109">
        <f>'3.Diagnóstico_Oportunidades'!O18</f>
        <v>0</v>
      </c>
      <c r="E266" s="10"/>
      <c r="F266" s="109"/>
      <c r="G266" s="109"/>
      <c r="H266" s="109"/>
      <c r="I266" s="109"/>
      <c r="J266" s="109"/>
      <c r="K266" s="120"/>
      <c r="L266" s="143"/>
      <c r="M266" s="120"/>
      <c r="N266" s="5">
        <v>1</v>
      </c>
      <c r="O266" s="34">
        <v>3</v>
      </c>
      <c r="P266" s="34">
        <v>3</v>
      </c>
      <c r="Q266" s="34">
        <v>4</v>
      </c>
      <c r="R266" s="34">
        <v>3</v>
      </c>
      <c r="S266" s="35">
        <v>2</v>
      </c>
      <c r="T266" s="36">
        <v>1</v>
      </c>
      <c r="U266" s="36">
        <v>3</v>
      </c>
      <c r="V266" s="36">
        <v>5</v>
      </c>
      <c r="W266" s="35">
        <v>3</v>
      </c>
      <c r="X266" s="34">
        <v>3</v>
      </c>
      <c r="Y266" s="4">
        <v>1</v>
      </c>
      <c r="Z266" s="3">
        <v>1</v>
      </c>
      <c r="AA266" s="3">
        <v>1</v>
      </c>
      <c r="AB266" s="3">
        <v>2</v>
      </c>
      <c r="AC266" s="3">
        <v>1</v>
      </c>
      <c r="AD266" s="3">
        <v>2</v>
      </c>
      <c r="AE266" s="3">
        <v>1</v>
      </c>
      <c r="AF266" s="3">
        <v>1</v>
      </c>
      <c r="AG266" s="3">
        <v>1</v>
      </c>
      <c r="AH266" s="3">
        <v>1</v>
      </c>
      <c r="AI266" s="3">
        <v>1</v>
      </c>
      <c r="AJ266" s="5">
        <v>2</v>
      </c>
      <c r="AK266" s="34">
        <v>5</v>
      </c>
      <c r="AL266" s="34">
        <v>4</v>
      </c>
      <c r="AM266" s="34">
        <v>3</v>
      </c>
      <c r="AN266" s="34">
        <v>4</v>
      </c>
      <c r="AO266" s="35">
        <v>5</v>
      </c>
      <c r="AP266" s="33">
        <v>3</v>
      </c>
      <c r="AQ266" s="36">
        <v>4</v>
      </c>
      <c r="AR266" s="36">
        <v>5</v>
      </c>
      <c r="AS266" s="35">
        <v>5</v>
      </c>
      <c r="AT266" s="34">
        <v>4</v>
      </c>
      <c r="BQ266" s="27"/>
      <c r="BW266" s="27"/>
      <c r="BX266" s="27"/>
      <c r="BY266" s="27"/>
      <c r="BZ266" s="27"/>
      <c r="CA266" s="27"/>
      <c r="CB266" s="27"/>
      <c r="CC266" s="27"/>
      <c r="CD266" s="27"/>
      <c r="CE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c r="GS266" s="27"/>
      <c r="GT266" s="27"/>
      <c r="GU266" s="27"/>
      <c r="GV266" s="27"/>
      <c r="GW266" s="27"/>
      <c r="GX266" s="27"/>
      <c r="GY266" s="27"/>
      <c r="GZ266" s="27"/>
      <c r="HA266" s="27"/>
      <c r="HB266" s="27"/>
      <c r="HC266" s="27"/>
      <c r="HD266" s="27"/>
      <c r="HE266" s="27"/>
      <c r="HF266" s="27"/>
      <c r="HG266" s="27"/>
      <c r="HH266" s="27"/>
      <c r="HI266" s="27"/>
      <c r="HJ266" s="27"/>
    </row>
    <row r="267" spans="1:218">
      <c r="A267" s="8"/>
      <c r="B267" s="10"/>
      <c r="C267" s="10"/>
      <c r="D267" s="10"/>
      <c r="E267" s="10"/>
      <c r="F267" s="10"/>
      <c r="G267" s="10"/>
      <c r="H267" s="10"/>
      <c r="I267" s="10"/>
      <c r="J267" s="10"/>
      <c r="K267" s="10"/>
      <c r="L267" s="10"/>
      <c r="M267" s="10"/>
      <c r="N267" s="27">
        <f>$A266*N$266</f>
        <v>0</v>
      </c>
      <c r="O267" s="27">
        <f t="shared" ref="O267:X267" si="90">$A266*O$266</f>
        <v>0</v>
      </c>
      <c r="P267" s="27">
        <f t="shared" si="90"/>
        <v>0</v>
      </c>
      <c r="Q267" s="27">
        <f t="shared" si="90"/>
        <v>0</v>
      </c>
      <c r="R267" s="27">
        <f t="shared" si="90"/>
        <v>0</v>
      </c>
      <c r="S267" s="27">
        <f t="shared" si="90"/>
        <v>0</v>
      </c>
      <c r="T267" s="27">
        <f t="shared" si="90"/>
        <v>0</v>
      </c>
      <c r="U267" s="27">
        <f t="shared" si="90"/>
        <v>0</v>
      </c>
      <c r="V267" s="27">
        <f t="shared" si="90"/>
        <v>0</v>
      </c>
      <c r="W267" s="27">
        <f t="shared" si="90"/>
        <v>0</v>
      </c>
      <c r="X267" s="27">
        <f t="shared" si="90"/>
        <v>0</v>
      </c>
      <c r="Y267" s="27">
        <f>$B266*Y$266</f>
        <v>0</v>
      </c>
      <c r="Z267" s="27">
        <f t="shared" ref="Z267:AI267" si="91">$B266*Z$266</f>
        <v>0</v>
      </c>
      <c r="AA267" s="27">
        <f t="shared" si="91"/>
        <v>0</v>
      </c>
      <c r="AB267" s="27">
        <f t="shared" si="91"/>
        <v>0</v>
      </c>
      <c r="AC267" s="27">
        <f t="shared" si="91"/>
        <v>0</v>
      </c>
      <c r="AD267" s="27">
        <f t="shared" si="91"/>
        <v>0</v>
      </c>
      <c r="AE267" s="27">
        <f t="shared" si="91"/>
        <v>0</v>
      </c>
      <c r="AF267" s="27">
        <f t="shared" si="91"/>
        <v>0</v>
      </c>
      <c r="AG267" s="27">
        <f t="shared" si="91"/>
        <v>0</v>
      </c>
      <c r="AH267" s="27">
        <f t="shared" si="91"/>
        <v>0</v>
      </c>
      <c r="AI267" s="27">
        <f t="shared" si="91"/>
        <v>0</v>
      </c>
      <c r="AJ267" s="27">
        <f>$A264*AJ$266</f>
        <v>0</v>
      </c>
      <c r="AK267" s="27">
        <f t="shared" ref="AK267:AT267" si="92">$A264*AK$266</f>
        <v>0</v>
      </c>
      <c r="AL267" s="27">
        <f t="shared" si="92"/>
        <v>0</v>
      </c>
      <c r="AM267" s="27">
        <f t="shared" si="92"/>
        <v>0</v>
      </c>
      <c r="AN267" s="27">
        <f t="shared" si="92"/>
        <v>0</v>
      </c>
      <c r="AO267" s="27">
        <f t="shared" si="92"/>
        <v>0</v>
      </c>
      <c r="AP267" s="27">
        <f t="shared" si="92"/>
        <v>0</v>
      </c>
      <c r="AQ267" s="27">
        <f t="shared" si="92"/>
        <v>0</v>
      </c>
      <c r="AR267" s="27">
        <f t="shared" si="92"/>
        <v>0</v>
      </c>
      <c r="AS267" s="27">
        <f t="shared" si="92"/>
        <v>0</v>
      </c>
      <c r="AT267" s="27">
        <f t="shared" si="92"/>
        <v>0</v>
      </c>
      <c r="BQ267" s="27"/>
      <c r="BW267" s="27"/>
      <c r="BX267" s="27"/>
      <c r="BY267" s="27"/>
      <c r="BZ267" s="27"/>
      <c r="CA267" s="27"/>
      <c r="CB267" s="27"/>
      <c r="CC267" s="27"/>
      <c r="CD267" s="27"/>
      <c r="CE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H267" s="27"/>
      <c r="FI267" s="27"/>
      <c r="FJ267" s="27"/>
      <c r="FK267" s="27"/>
      <c r="FL267" s="27"/>
      <c r="FM267" s="27"/>
      <c r="FN267" s="27"/>
      <c r="FO267" s="27"/>
      <c r="FP267" s="27"/>
      <c r="FQ267" s="27"/>
      <c r="FR267" s="27"/>
      <c r="FS267" s="27"/>
      <c r="FT267" s="27"/>
      <c r="FU267" s="27"/>
      <c r="FV267" s="27"/>
      <c r="FW267" s="27"/>
      <c r="FX267" s="27"/>
      <c r="FY267" s="27"/>
      <c r="FZ267" s="27"/>
      <c r="GA267" s="27"/>
      <c r="GB267" s="27"/>
      <c r="GC267" s="27"/>
      <c r="GD267" s="27"/>
      <c r="GE267" s="27"/>
      <c r="GF267" s="27"/>
      <c r="GG267" s="27"/>
      <c r="GH267" s="27"/>
      <c r="GI267" s="27"/>
      <c r="GJ267" s="27"/>
      <c r="GK267" s="27"/>
      <c r="GL267" s="27"/>
      <c r="GM267" s="27"/>
      <c r="GN267" s="27"/>
      <c r="GO267" s="27"/>
      <c r="GP267" s="27"/>
      <c r="GQ267" s="27"/>
      <c r="GR267" s="27"/>
      <c r="GS267" s="27"/>
      <c r="GT267" s="27"/>
      <c r="GU267" s="27"/>
      <c r="GV267" s="27"/>
      <c r="GW267" s="27"/>
      <c r="GX267" s="27"/>
      <c r="GY267" s="27"/>
      <c r="GZ267" s="27"/>
      <c r="HA267" s="27"/>
      <c r="HB267" s="27"/>
      <c r="HC267" s="27"/>
      <c r="HD267" s="27"/>
      <c r="HE267" s="27"/>
      <c r="HF267" s="27"/>
      <c r="HG267" s="27"/>
      <c r="HH267" s="27"/>
      <c r="HI267" s="27"/>
      <c r="HJ267" s="27"/>
    </row>
    <row r="268" spans="1:218">
      <c r="A268" s="8"/>
      <c r="B268" s="10"/>
      <c r="C268" s="10"/>
      <c r="D268" s="10"/>
      <c r="E268" s="10"/>
      <c r="F268" s="10"/>
      <c r="G268" s="10"/>
      <c r="H268" s="10"/>
      <c r="I268" s="10"/>
      <c r="J268" s="10"/>
      <c r="K268" s="10"/>
      <c r="L268" s="10"/>
      <c r="M268" s="10"/>
      <c r="N268" s="27"/>
      <c r="O268" s="27"/>
      <c r="P268" s="27"/>
      <c r="Q268" s="27"/>
      <c r="S268" s="27"/>
      <c r="T268" s="27"/>
      <c r="U268" s="27"/>
      <c r="V268" s="27"/>
      <c r="W268" s="27"/>
      <c r="X268" s="27"/>
      <c r="Y268" s="27"/>
      <c r="Z268" s="27"/>
      <c r="AA268" s="27"/>
      <c r="AB268" s="27"/>
      <c r="AC268" s="27"/>
      <c r="AD268" s="27"/>
      <c r="AF268" s="27"/>
      <c r="AG268" s="27"/>
      <c r="AH268" s="27"/>
      <c r="AI268" s="27"/>
      <c r="BQ268" s="27"/>
      <c r="BW268" s="27"/>
      <c r="BX268" s="27"/>
      <c r="BY268" s="27"/>
      <c r="BZ268" s="27"/>
      <c r="CA268" s="27"/>
      <c r="CB268" s="27"/>
      <c r="CC268" s="27"/>
      <c r="CD268" s="27"/>
      <c r="CE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H268" s="27"/>
      <c r="FI268" s="27"/>
      <c r="FJ268" s="27"/>
      <c r="FK268" s="27"/>
      <c r="FL268" s="27"/>
      <c r="FM268" s="27"/>
      <c r="FN268" s="27"/>
      <c r="FO268" s="27"/>
      <c r="FP268" s="27"/>
      <c r="FQ268" s="27"/>
      <c r="FR268" s="27"/>
      <c r="FS268" s="27"/>
      <c r="FT268" s="27"/>
      <c r="FU268" s="27"/>
      <c r="FV268" s="27"/>
      <c r="FW268" s="27"/>
      <c r="FX268" s="27"/>
      <c r="FY268" s="27"/>
      <c r="FZ268" s="27"/>
      <c r="GA268" s="27"/>
      <c r="GB268" s="27"/>
      <c r="GC268" s="27"/>
      <c r="GD268" s="27"/>
      <c r="GE268" s="27"/>
      <c r="GF268" s="27"/>
      <c r="GG268" s="27"/>
      <c r="GH268" s="27"/>
      <c r="GI268" s="27"/>
      <c r="GJ268" s="27"/>
      <c r="GK268" s="27"/>
      <c r="GL268" s="27"/>
      <c r="GM268" s="27"/>
      <c r="GN268" s="27"/>
      <c r="GO268" s="27"/>
      <c r="GP268" s="27"/>
      <c r="GQ268" s="27"/>
      <c r="GR268" s="27"/>
      <c r="GS268" s="27"/>
      <c r="GT268" s="27"/>
      <c r="GU268" s="27"/>
      <c r="GV268" s="27"/>
      <c r="GW268" s="27"/>
      <c r="GX268" s="27"/>
      <c r="GY268" s="27"/>
      <c r="GZ268" s="27"/>
      <c r="HA268" s="27"/>
      <c r="HB268" s="27"/>
      <c r="HC268" s="27"/>
      <c r="HD268" s="27"/>
      <c r="HE268" s="27"/>
      <c r="HF268" s="27"/>
      <c r="HG268" s="27"/>
      <c r="HH268" s="27"/>
      <c r="HI268" s="27"/>
      <c r="HJ268" s="27"/>
    </row>
    <row r="269" spans="1:218">
      <c r="A269" s="8"/>
      <c r="B269" s="10"/>
      <c r="C269" s="10"/>
      <c r="D269" s="10"/>
      <c r="E269" s="10"/>
      <c r="F269" s="10"/>
      <c r="G269" s="10"/>
      <c r="H269" s="10"/>
      <c r="I269" s="10"/>
      <c r="J269" s="10"/>
      <c r="K269" s="10"/>
      <c r="L269" s="10"/>
      <c r="M269" s="10"/>
      <c r="N269" s="27"/>
      <c r="O269" s="27"/>
      <c r="P269" s="27"/>
      <c r="Q269" s="27"/>
      <c r="S269" s="27"/>
      <c r="T269" s="27"/>
      <c r="U269" s="27"/>
      <c r="V269" s="27"/>
      <c r="W269" s="27"/>
      <c r="X269" s="27"/>
      <c r="Y269" s="27"/>
      <c r="Z269" s="27"/>
      <c r="AA269" s="27"/>
      <c r="AB269" s="27"/>
      <c r="AC269" s="27"/>
      <c r="AD269" s="27"/>
      <c r="AF269" s="27"/>
      <c r="AG269" s="27"/>
      <c r="AH269" s="27"/>
      <c r="AI269" s="27"/>
      <c r="AJ269" s="27"/>
      <c r="AK269" s="27"/>
      <c r="AL269" s="27"/>
      <c r="AN269" s="27"/>
      <c r="AO269" s="27"/>
      <c r="AP269" s="27"/>
      <c r="AQ269" s="27"/>
      <c r="AR269" s="27"/>
      <c r="BQ269" s="27"/>
      <c r="BW269" s="27"/>
      <c r="BX269" s="27"/>
      <c r="BY269" s="27"/>
      <c r="BZ269" s="27"/>
      <c r="CA269" s="27"/>
      <c r="CB269" s="27"/>
      <c r="CC269" s="27"/>
      <c r="CD269" s="27"/>
      <c r="CE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EH269" s="27"/>
      <c r="EI269" s="27"/>
      <c r="EJ269" s="27"/>
      <c r="EK269" s="27"/>
      <c r="EL269" s="27"/>
      <c r="EM269" s="27"/>
      <c r="EN269" s="27"/>
      <c r="EO269" s="27"/>
      <c r="EP269" s="27"/>
      <c r="EQ269" s="27"/>
      <c r="ER269" s="27"/>
      <c r="ES269" s="27"/>
      <c r="ET269" s="27"/>
      <c r="EU269" s="27"/>
      <c r="EV269" s="27"/>
      <c r="EW269" s="27"/>
      <c r="EX269" s="27"/>
      <c r="EY269" s="27"/>
      <c r="EZ269" s="27"/>
      <c r="FA269" s="27"/>
      <c r="FB269" s="27"/>
      <c r="FC269" s="27"/>
      <c r="FD269" s="27"/>
      <c r="FE269" s="27"/>
      <c r="FH269" s="27"/>
      <c r="FI269" s="27"/>
      <c r="FJ269" s="27"/>
      <c r="FK269" s="27"/>
      <c r="FL269" s="27"/>
      <c r="FM269" s="27"/>
      <c r="FN269" s="27"/>
      <c r="FO269" s="27"/>
      <c r="FP269" s="27"/>
      <c r="FQ269" s="27"/>
      <c r="FR269" s="27"/>
      <c r="FS269" s="27"/>
      <c r="FT269" s="27"/>
      <c r="FU269" s="27"/>
      <c r="FV269" s="27"/>
      <c r="FW269" s="27"/>
      <c r="FX269" s="27"/>
      <c r="FY269" s="27"/>
      <c r="FZ269" s="27"/>
      <c r="GA269" s="27"/>
      <c r="GB269" s="27"/>
      <c r="GC269" s="27"/>
      <c r="GD269" s="27"/>
      <c r="GE269" s="27"/>
      <c r="GF269" s="27"/>
      <c r="GG269" s="27"/>
      <c r="GH269" s="27"/>
      <c r="GI269" s="27"/>
      <c r="GJ269" s="27"/>
      <c r="GK269" s="27"/>
      <c r="GL269" s="27"/>
      <c r="GM269" s="27"/>
      <c r="GN269" s="27"/>
      <c r="GO269" s="27"/>
      <c r="GP269" s="27"/>
      <c r="GQ269" s="27"/>
      <c r="GR269" s="27"/>
      <c r="GS269" s="27"/>
      <c r="GT269" s="27"/>
      <c r="GU269" s="27"/>
      <c r="GV269" s="27"/>
      <c r="GW269" s="27"/>
      <c r="GX269" s="27"/>
      <c r="GY269" s="27"/>
      <c r="GZ269" s="27"/>
      <c r="HA269" s="27"/>
      <c r="HB269" s="27"/>
      <c r="HC269" s="27"/>
      <c r="HD269" s="27"/>
      <c r="HE269" s="27"/>
      <c r="HF269" s="27"/>
      <c r="HG269" s="27"/>
      <c r="HH269" s="27"/>
      <c r="HI269" s="27"/>
      <c r="HJ269" s="27"/>
    </row>
    <row r="270" spans="1:218">
      <c r="A270" s="8"/>
      <c r="B270" s="10"/>
      <c r="C270" s="109"/>
      <c r="D270" s="10"/>
      <c r="E270" s="10"/>
      <c r="F270" s="109"/>
      <c r="G270" s="109"/>
      <c r="H270" s="109"/>
      <c r="I270" s="109"/>
      <c r="J270" s="109"/>
      <c r="K270" s="120"/>
      <c r="L270" s="143"/>
      <c r="M270" s="120"/>
      <c r="N270" s="27"/>
      <c r="O270" s="27"/>
      <c r="P270" s="27"/>
      <c r="Q270" s="27"/>
      <c r="S270" s="27"/>
      <c r="T270" s="27"/>
      <c r="U270" s="27"/>
      <c r="V270" s="27"/>
      <c r="W270" s="27"/>
      <c r="X270" s="27"/>
      <c r="Y270" s="27"/>
      <c r="Z270" s="27"/>
      <c r="AA270" s="27"/>
      <c r="AB270" s="27"/>
      <c r="AC270" s="27"/>
      <c r="AD270" s="27"/>
      <c r="AF270" s="27"/>
      <c r="AG270" s="27"/>
      <c r="AH270" s="27"/>
      <c r="AI270" s="27"/>
      <c r="AJ270" s="27"/>
      <c r="AK270" s="27"/>
      <c r="AL270" s="27"/>
      <c r="AN270" s="27"/>
      <c r="AO270" s="27"/>
      <c r="AP270" s="27"/>
      <c r="AQ270" s="27"/>
      <c r="AR270" s="27"/>
      <c r="BQ270" s="27"/>
      <c r="BW270" s="27"/>
      <c r="BX270" s="27"/>
      <c r="BY270" s="27"/>
      <c r="BZ270" s="27"/>
      <c r="CA270" s="27"/>
      <c r="CB270" s="27"/>
      <c r="CC270" s="27"/>
      <c r="CD270" s="27"/>
      <c r="CE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H270" s="27"/>
      <c r="FI270" s="27"/>
      <c r="FJ270" s="27"/>
      <c r="FK270" s="27"/>
      <c r="FL270" s="27"/>
      <c r="FM270" s="27"/>
      <c r="FN270" s="27"/>
      <c r="FO270" s="27"/>
      <c r="FP270" s="27"/>
      <c r="FQ270" s="27"/>
      <c r="FR270" s="27"/>
      <c r="FS270" s="27"/>
      <c r="FT270" s="27"/>
      <c r="FU270" s="27"/>
      <c r="FV270" s="27"/>
      <c r="FW270" s="27"/>
      <c r="FX270" s="27"/>
      <c r="FY270" s="27"/>
      <c r="FZ270" s="27"/>
      <c r="GA270" s="27"/>
      <c r="GB270" s="27"/>
      <c r="GC270" s="27"/>
      <c r="GD270" s="27"/>
      <c r="GE270" s="27"/>
      <c r="GF270" s="27"/>
      <c r="GG270" s="27"/>
      <c r="GH270" s="27"/>
      <c r="GI270" s="27"/>
      <c r="GJ270" s="27"/>
      <c r="GK270" s="27"/>
      <c r="GL270" s="27"/>
      <c r="GM270" s="27"/>
      <c r="GN270" s="27"/>
      <c r="GO270" s="27"/>
      <c r="GP270" s="27"/>
      <c r="GQ270" s="27"/>
      <c r="GR270" s="27"/>
      <c r="GS270" s="27"/>
      <c r="GT270" s="27"/>
      <c r="GU270" s="27"/>
      <c r="GV270" s="27"/>
      <c r="GW270" s="27"/>
      <c r="GX270" s="27"/>
      <c r="GY270" s="27"/>
      <c r="GZ270" s="27"/>
      <c r="HA270" s="27"/>
      <c r="HB270" s="27"/>
      <c r="HC270" s="27"/>
      <c r="HD270" s="27"/>
      <c r="HE270" s="27"/>
      <c r="HF270" s="27"/>
      <c r="HG270" s="27"/>
      <c r="HH270" s="27"/>
      <c r="HI270" s="27"/>
      <c r="HJ270" s="27"/>
    </row>
    <row r="271" spans="1:218">
      <c r="A271" s="8"/>
      <c r="B271" s="10"/>
      <c r="C271" s="109"/>
      <c r="D271" s="10"/>
      <c r="E271" s="10"/>
      <c r="F271" s="109"/>
      <c r="G271" s="109"/>
      <c r="H271" s="109"/>
      <c r="I271" s="109"/>
      <c r="J271" s="109"/>
      <c r="K271" s="120"/>
      <c r="L271" s="143"/>
      <c r="M271" s="120"/>
      <c r="N271" s="27"/>
      <c r="O271" s="27"/>
      <c r="P271" s="27"/>
      <c r="Q271" s="27"/>
      <c r="S271" s="27"/>
      <c r="T271" s="27"/>
      <c r="U271" s="27"/>
      <c r="V271" s="27"/>
      <c r="W271" s="27"/>
      <c r="X271" s="27"/>
      <c r="Y271" s="27"/>
      <c r="Z271" s="27"/>
      <c r="AA271" s="27"/>
      <c r="AB271" s="27"/>
      <c r="AC271" s="27"/>
      <c r="AD271" s="27"/>
      <c r="AF271" s="27"/>
      <c r="AG271" s="27"/>
      <c r="AH271" s="27"/>
      <c r="AI271" s="27"/>
      <c r="AJ271" s="27"/>
      <c r="AK271" s="27"/>
      <c r="AL271" s="27"/>
      <c r="AN271" s="27"/>
      <c r="AO271" s="27"/>
      <c r="AP271" s="27"/>
      <c r="AQ271" s="27"/>
      <c r="AR271" s="27"/>
      <c r="BQ271" s="27"/>
      <c r="BW271" s="27"/>
      <c r="BX271" s="27"/>
      <c r="BY271" s="27"/>
      <c r="BZ271" s="27"/>
      <c r="CA271" s="27"/>
      <c r="CB271" s="27"/>
      <c r="CC271" s="27"/>
      <c r="CD271" s="27"/>
      <c r="CE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row>
    <row r="272" spans="1:218">
      <c r="A272" s="8"/>
      <c r="B272" s="10"/>
      <c r="C272" s="109"/>
      <c r="D272" s="10"/>
      <c r="E272" s="10"/>
      <c r="F272" s="109"/>
      <c r="G272" s="109"/>
      <c r="H272" s="109"/>
      <c r="I272" s="109"/>
      <c r="J272" s="109"/>
      <c r="K272" s="120"/>
      <c r="L272" s="143"/>
      <c r="M272" s="120"/>
      <c r="N272" s="27"/>
      <c r="O272" s="27"/>
      <c r="P272" s="27"/>
      <c r="Q272" s="27"/>
      <c r="S272" s="27"/>
      <c r="T272" s="27"/>
      <c r="U272" s="27"/>
      <c r="V272" s="27"/>
      <c r="W272" s="27"/>
      <c r="X272" s="27"/>
      <c r="Y272" s="27"/>
      <c r="Z272" s="27"/>
      <c r="AA272" s="27"/>
      <c r="AB272" s="27"/>
      <c r="AC272" s="27"/>
      <c r="AD272" s="27"/>
      <c r="AF272" s="27"/>
      <c r="AG272" s="27"/>
      <c r="AH272" s="27"/>
      <c r="AI272" s="27"/>
      <c r="AJ272" s="27"/>
      <c r="AK272" s="27"/>
      <c r="AL272" s="27"/>
      <c r="AN272" s="27"/>
      <c r="AO272" s="27"/>
      <c r="AP272" s="27"/>
      <c r="AQ272" s="27"/>
      <c r="AR272" s="27"/>
      <c r="BQ272" s="27"/>
      <c r="BW272" s="27"/>
      <c r="BX272" s="27"/>
      <c r="BY272" s="27"/>
      <c r="BZ272" s="27"/>
      <c r="CA272" s="27"/>
      <c r="CB272" s="27"/>
      <c r="CC272" s="27"/>
      <c r="CD272" s="27"/>
      <c r="CE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c r="GU272" s="27"/>
      <c r="GV272" s="27"/>
      <c r="GW272" s="27"/>
      <c r="GX272" s="27"/>
      <c r="GY272" s="27"/>
      <c r="GZ272" s="27"/>
      <c r="HA272" s="27"/>
      <c r="HB272" s="27"/>
      <c r="HC272" s="27"/>
      <c r="HD272" s="27"/>
      <c r="HE272" s="27"/>
      <c r="HF272" s="27"/>
      <c r="HG272" s="27"/>
      <c r="HH272" s="27"/>
      <c r="HI272" s="27"/>
      <c r="HJ272" s="27"/>
    </row>
    <row r="273" spans="1:218">
      <c r="A273" s="8"/>
      <c r="B273" s="10"/>
      <c r="C273" s="109"/>
      <c r="D273" s="10"/>
      <c r="E273" s="10"/>
      <c r="F273" s="109"/>
      <c r="G273" s="109"/>
      <c r="H273" s="109"/>
      <c r="I273" s="109"/>
      <c r="J273" s="109"/>
      <c r="K273" s="120"/>
      <c r="L273" s="143"/>
      <c r="M273" s="120"/>
      <c r="N273" s="27"/>
      <c r="O273" s="27"/>
      <c r="P273" s="27"/>
      <c r="Q273" s="27"/>
      <c r="S273" s="27"/>
      <c r="T273" s="27"/>
      <c r="U273" s="27"/>
      <c r="V273" s="27"/>
      <c r="W273" s="27"/>
      <c r="X273" s="27"/>
      <c r="Y273" s="27"/>
      <c r="Z273" s="27"/>
      <c r="AA273" s="27"/>
      <c r="AB273" s="27"/>
      <c r="AC273" s="27"/>
      <c r="AD273" s="27"/>
      <c r="AF273" s="27"/>
      <c r="AG273" s="27"/>
      <c r="AH273" s="27"/>
      <c r="AI273" s="27"/>
      <c r="AJ273" s="27"/>
      <c r="AK273" s="27"/>
      <c r="AL273" s="27"/>
      <c r="AN273" s="27"/>
      <c r="AO273" s="27"/>
      <c r="AP273" s="27"/>
      <c r="AQ273" s="27"/>
      <c r="AR273" s="27"/>
      <c r="BQ273" s="27"/>
      <c r="BW273" s="27"/>
      <c r="BX273" s="27"/>
      <c r="BY273" s="27"/>
      <c r="BZ273" s="27"/>
      <c r="CA273" s="27"/>
      <c r="CB273" s="27"/>
      <c r="CC273" s="27"/>
      <c r="CD273" s="27"/>
      <c r="CE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EH273" s="27"/>
      <c r="EI273" s="27"/>
      <c r="EJ273" s="27"/>
      <c r="EK273" s="27"/>
      <c r="EL273" s="27"/>
      <c r="EM273" s="27"/>
      <c r="EN273" s="27"/>
      <c r="EO273" s="27"/>
      <c r="EP273" s="27"/>
      <c r="EQ273" s="27"/>
      <c r="ER273" s="27"/>
      <c r="ES273" s="27"/>
      <c r="ET273" s="27"/>
      <c r="EU273" s="27"/>
      <c r="EV273" s="27"/>
      <c r="EW273" s="27"/>
      <c r="EX273" s="27"/>
      <c r="EY273" s="27"/>
      <c r="EZ273" s="27"/>
      <c r="FA273" s="27"/>
      <c r="FB273" s="27"/>
      <c r="FC273" s="27"/>
      <c r="FD273" s="27"/>
      <c r="FE273" s="27"/>
      <c r="FH273" s="27"/>
      <c r="FI273" s="27"/>
      <c r="FJ273" s="27"/>
      <c r="FK273" s="27"/>
      <c r="FL273" s="27"/>
      <c r="FM273" s="27"/>
      <c r="FN273" s="27"/>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c r="GS273" s="27"/>
      <c r="GT273" s="27"/>
      <c r="GU273" s="27"/>
      <c r="GV273" s="27"/>
      <c r="GW273" s="27"/>
      <c r="GX273" s="27"/>
      <c r="GY273" s="27"/>
      <c r="GZ273" s="27"/>
      <c r="HA273" s="27"/>
      <c r="HB273" s="27"/>
      <c r="HC273" s="27"/>
      <c r="HD273" s="27"/>
      <c r="HE273" s="27"/>
      <c r="HF273" s="27"/>
      <c r="HG273" s="27"/>
      <c r="HH273" s="27"/>
      <c r="HI273" s="27"/>
      <c r="HJ273" s="27"/>
    </row>
    <row r="274" spans="1:218">
      <c r="A274" s="8"/>
      <c r="B274" s="10"/>
      <c r="C274" s="109"/>
      <c r="D274" s="10"/>
      <c r="E274" s="10"/>
      <c r="F274" s="109"/>
      <c r="G274" s="109"/>
      <c r="H274" s="109"/>
      <c r="I274" s="109"/>
      <c r="J274" s="109"/>
      <c r="K274" s="120"/>
      <c r="L274" s="143"/>
      <c r="M274" s="120"/>
      <c r="N274" s="27"/>
      <c r="O274" s="27"/>
      <c r="P274" s="27"/>
      <c r="Q274" s="27"/>
      <c r="S274" s="27"/>
      <c r="T274" s="27"/>
      <c r="U274" s="27"/>
      <c r="V274" s="27"/>
      <c r="W274" s="27"/>
      <c r="X274" s="27"/>
      <c r="Y274" s="27"/>
      <c r="Z274" s="27"/>
      <c r="AA274" s="27"/>
      <c r="AB274" s="27"/>
      <c r="AC274" s="27"/>
      <c r="AD274" s="27"/>
      <c r="AF274" s="27"/>
      <c r="AG274" s="27"/>
      <c r="AH274" s="27"/>
      <c r="AI274" s="27"/>
      <c r="AJ274" s="27"/>
      <c r="AK274" s="27"/>
      <c r="AL274" s="27"/>
      <c r="AN274" s="27"/>
      <c r="AO274" s="27"/>
      <c r="AP274" s="27"/>
      <c r="AQ274" s="27"/>
      <c r="AR274" s="27"/>
      <c r="BQ274" s="27"/>
      <c r="BW274" s="27"/>
      <c r="BX274" s="27"/>
      <c r="BY274" s="27"/>
      <c r="BZ274" s="27"/>
      <c r="CA274" s="27"/>
      <c r="CB274" s="27"/>
      <c r="CC274" s="27"/>
      <c r="CD274" s="27"/>
      <c r="CE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EH274" s="27"/>
      <c r="EI274" s="27"/>
      <c r="EJ274" s="27"/>
      <c r="EK274" s="27"/>
      <c r="EL274" s="27"/>
      <c r="EM274" s="27"/>
      <c r="EN274" s="27"/>
      <c r="EO274" s="27"/>
      <c r="EP274" s="27"/>
      <c r="EQ274" s="27"/>
      <c r="ER274" s="27"/>
      <c r="ES274" s="27"/>
      <c r="ET274" s="27"/>
      <c r="EU274" s="27"/>
      <c r="EV274" s="27"/>
      <c r="EW274" s="27"/>
      <c r="EX274" s="27"/>
      <c r="EY274" s="27"/>
      <c r="EZ274" s="27"/>
      <c r="FA274" s="27"/>
      <c r="FB274" s="27"/>
      <c r="FC274" s="27"/>
      <c r="FD274" s="27"/>
      <c r="FE274" s="27"/>
      <c r="FH274" s="27"/>
      <c r="FI274" s="27"/>
      <c r="FJ274" s="27"/>
      <c r="FK274" s="27"/>
      <c r="FL274" s="27"/>
      <c r="FM274" s="27"/>
      <c r="FN274" s="27"/>
      <c r="FO274" s="27"/>
      <c r="FP274" s="27"/>
      <c r="FQ274" s="27"/>
      <c r="FR274" s="27"/>
      <c r="FS274" s="27"/>
      <c r="FT274" s="27"/>
      <c r="FU274" s="27"/>
      <c r="FV274" s="27"/>
      <c r="FW274" s="27"/>
      <c r="FX274" s="27"/>
      <c r="FY274" s="27"/>
      <c r="FZ274" s="27"/>
      <c r="GA274" s="27"/>
      <c r="GB274" s="27"/>
      <c r="GC274" s="27"/>
      <c r="GD274" s="27"/>
      <c r="GE274" s="27"/>
      <c r="GF274" s="27"/>
      <c r="GG274" s="27"/>
      <c r="GH274" s="27"/>
      <c r="GI274" s="27"/>
      <c r="GJ274" s="27"/>
      <c r="GK274" s="27"/>
      <c r="GL274" s="27"/>
      <c r="GM274" s="27"/>
      <c r="GN274" s="27"/>
      <c r="GO274" s="27"/>
      <c r="GP274" s="27"/>
      <c r="GQ274" s="27"/>
      <c r="GR274" s="27"/>
      <c r="GS274" s="27"/>
      <c r="GT274" s="27"/>
      <c r="GU274" s="27"/>
      <c r="GV274" s="27"/>
      <c r="GW274" s="27"/>
      <c r="GX274" s="27"/>
      <c r="GY274" s="27"/>
      <c r="GZ274" s="27"/>
      <c r="HA274" s="27"/>
      <c r="HB274" s="27"/>
      <c r="HC274" s="27"/>
      <c r="HD274" s="27"/>
      <c r="HE274" s="27"/>
      <c r="HF274" s="27"/>
      <c r="HG274" s="27"/>
      <c r="HH274" s="27"/>
      <c r="HI274" s="27"/>
      <c r="HJ274" s="27"/>
    </row>
    <row r="275" spans="1:218">
      <c r="A275" s="8"/>
      <c r="B275" s="10"/>
      <c r="C275" s="109"/>
      <c r="D275" s="10"/>
      <c r="E275" s="10"/>
      <c r="F275" s="109"/>
      <c r="G275" s="109"/>
      <c r="H275" s="109"/>
      <c r="I275" s="109"/>
      <c r="J275" s="109"/>
      <c r="K275" s="120"/>
      <c r="L275" s="143"/>
      <c r="M275" s="120"/>
      <c r="N275" s="27"/>
      <c r="O275" s="27"/>
      <c r="P275" s="27"/>
      <c r="Q275" s="27"/>
      <c r="S275" s="27"/>
      <c r="T275" s="27"/>
      <c r="U275" s="27"/>
      <c r="V275" s="27"/>
      <c r="W275" s="27"/>
      <c r="X275" s="27"/>
      <c r="Y275" s="27"/>
      <c r="Z275" s="27"/>
      <c r="AA275" s="27"/>
      <c r="AB275" s="27"/>
      <c r="AC275" s="27"/>
      <c r="AD275" s="27"/>
      <c r="AF275" s="27"/>
      <c r="AG275" s="27"/>
      <c r="AH275" s="27"/>
      <c r="AI275" s="27"/>
      <c r="AJ275" s="27"/>
      <c r="AK275" s="27"/>
      <c r="AL275" s="27"/>
      <c r="AN275" s="27"/>
      <c r="AO275" s="27"/>
      <c r="AP275" s="27"/>
      <c r="AQ275" s="27"/>
      <c r="AR275" s="27"/>
      <c r="BQ275" s="27"/>
      <c r="BW275" s="27"/>
      <c r="BX275" s="27"/>
      <c r="BY275" s="27"/>
      <c r="BZ275" s="27"/>
      <c r="CA275" s="27"/>
      <c r="CB275" s="27"/>
      <c r="CC275" s="27"/>
      <c r="CD275" s="27"/>
      <c r="CE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c r="GN275" s="27"/>
      <c r="GO275" s="27"/>
      <c r="GP275" s="27"/>
      <c r="GQ275" s="27"/>
      <c r="GR275" s="27"/>
      <c r="GS275" s="27"/>
      <c r="GT275" s="27"/>
      <c r="GU275" s="27"/>
      <c r="GV275" s="27"/>
      <c r="GW275" s="27"/>
      <c r="GX275" s="27"/>
      <c r="GY275" s="27"/>
      <c r="GZ275" s="27"/>
      <c r="HA275" s="27"/>
      <c r="HB275" s="27"/>
      <c r="HC275" s="27"/>
      <c r="HD275" s="27"/>
      <c r="HE275" s="27"/>
      <c r="HF275" s="27"/>
      <c r="HG275" s="27"/>
      <c r="HH275" s="27"/>
      <c r="HI275" s="27"/>
      <c r="HJ275" s="27"/>
    </row>
    <row r="276" spans="1:218">
      <c r="A276" s="8"/>
      <c r="B276" s="10"/>
      <c r="C276" s="109"/>
      <c r="D276" s="10"/>
      <c r="E276" s="10"/>
      <c r="F276" s="109"/>
      <c r="G276" s="109"/>
      <c r="H276" s="109"/>
      <c r="I276" s="109"/>
      <c r="J276" s="109"/>
      <c r="K276" s="120"/>
      <c r="L276" s="143"/>
      <c r="M276" s="120"/>
      <c r="N276" s="27"/>
      <c r="O276" s="27"/>
      <c r="P276" s="27"/>
      <c r="Q276" s="27"/>
      <c r="S276" s="27"/>
      <c r="T276" s="27"/>
      <c r="U276" s="27"/>
      <c r="V276" s="27"/>
      <c r="W276" s="27"/>
      <c r="X276" s="27"/>
      <c r="Y276" s="27"/>
      <c r="Z276" s="27"/>
      <c r="AA276" s="27"/>
      <c r="AB276" s="27"/>
      <c r="AC276" s="27"/>
      <c r="AD276" s="27"/>
      <c r="AF276" s="27"/>
      <c r="AG276" s="27"/>
      <c r="AH276" s="27"/>
      <c r="AI276" s="27"/>
      <c r="AJ276" s="27"/>
      <c r="AK276" s="27"/>
      <c r="AL276" s="27"/>
      <c r="AN276" s="27"/>
      <c r="AO276" s="27"/>
      <c r="AP276" s="27"/>
      <c r="AQ276" s="27"/>
      <c r="AR276" s="27"/>
      <c r="BQ276" s="27"/>
      <c r="BW276" s="27"/>
      <c r="BX276" s="27"/>
      <c r="BY276" s="27"/>
      <c r="BZ276" s="27"/>
      <c r="CA276" s="27"/>
      <c r="CB276" s="27"/>
      <c r="CC276" s="27"/>
      <c r="CD276" s="27"/>
      <c r="CE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c r="HI276" s="27"/>
      <c r="HJ276" s="27"/>
    </row>
    <row r="277" spans="1:218">
      <c r="A277" s="8"/>
      <c r="B277" s="10"/>
      <c r="C277" s="109"/>
      <c r="D277" s="10"/>
      <c r="E277" s="10"/>
      <c r="F277" s="109"/>
      <c r="G277" s="109"/>
      <c r="H277" s="109"/>
      <c r="I277" s="109"/>
      <c r="J277" s="109"/>
      <c r="K277" s="120"/>
      <c r="L277" s="143"/>
      <c r="M277" s="120"/>
      <c r="N277" s="27"/>
      <c r="O277" s="27"/>
      <c r="P277" s="27"/>
      <c r="Q277" s="27"/>
      <c r="S277" s="27"/>
      <c r="T277" s="27"/>
      <c r="U277" s="27"/>
      <c r="V277" s="27"/>
      <c r="W277" s="27"/>
      <c r="X277" s="27"/>
      <c r="Y277" s="27"/>
      <c r="Z277" s="27"/>
      <c r="AA277" s="27"/>
      <c r="AB277" s="27"/>
      <c r="AC277" s="27"/>
      <c r="AD277" s="27"/>
      <c r="AF277" s="27"/>
      <c r="AG277" s="27"/>
      <c r="AH277" s="27"/>
      <c r="AI277" s="27"/>
      <c r="AJ277" s="27"/>
      <c r="AK277" s="27"/>
      <c r="AL277" s="27"/>
      <c r="AN277" s="27"/>
      <c r="AO277" s="27"/>
      <c r="AP277" s="27"/>
      <c r="AQ277" s="27"/>
      <c r="AR277" s="27"/>
      <c r="BQ277" s="27"/>
      <c r="BW277" s="27"/>
      <c r="BX277" s="27"/>
      <c r="BY277" s="27"/>
      <c r="BZ277" s="27"/>
      <c r="CA277" s="27"/>
      <c r="CB277" s="27"/>
      <c r="CC277" s="27"/>
      <c r="CD277" s="27"/>
      <c r="CE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EH277" s="27"/>
      <c r="EI277" s="27"/>
      <c r="EJ277" s="27"/>
      <c r="EK277" s="27"/>
      <c r="EL277" s="27"/>
      <c r="EM277" s="27"/>
      <c r="EN277" s="27"/>
      <c r="EO277" s="27"/>
      <c r="EP277" s="27"/>
      <c r="EQ277" s="27"/>
      <c r="ER277" s="27"/>
      <c r="ES277" s="27"/>
      <c r="ET277" s="27"/>
      <c r="EU277" s="27"/>
      <c r="EV277" s="27"/>
      <c r="EW277" s="27"/>
      <c r="EX277" s="27"/>
      <c r="EY277" s="27"/>
      <c r="EZ277" s="27"/>
      <c r="FA277" s="27"/>
      <c r="FB277" s="27"/>
      <c r="FC277" s="27"/>
      <c r="FD277" s="27"/>
      <c r="FE277" s="27"/>
      <c r="FH277" s="27"/>
      <c r="FI277" s="27"/>
      <c r="FJ277" s="27"/>
      <c r="FK277" s="27"/>
      <c r="FL277" s="27"/>
      <c r="FM277" s="27"/>
      <c r="FN277" s="27"/>
      <c r="FO277" s="27"/>
      <c r="FP277" s="27"/>
      <c r="FQ277" s="27"/>
      <c r="FR277" s="27"/>
      <c r="FS277" s="27"/>
      <c r="FT277" s="27"/>
      <c r="FU277" s="27"/>
      <c r="FV277" s="27"/>
      <c r="FW277" s="27"/>
      <c r="FX277" s="27"/>
      <c r="FY277" s="27"/>
      <c r="FZ277" s="27"/>
      <c r="GA277" s="27"/>
      <c r="GB277" s="27"/>
      <c r="GC277" s="27"/>
      <c r="GD277" s="27"/>
      <c r="GE277" s="27"/>
      <c r="GF277" s="27"/>
      <c r="GG277" s="27"/>
      <c r="GH277" s="27"/>
      <c r="GI277" s="27"/>
      <c r="GJ277" s="27"/>
      <c r="GK277" s="27"/>
      <c r="GL277" s="27"/>
      <c r="GM277" s="27"/>
      <c r="GN277" s="27"/>
      <c r="GO277" s="27"/>
      <c r="GP277" s="27"/>
      <c r="GQ277" s="27"/>
      <c r="GR277" s="27"/>
      <c r="GS277" s="27"/>
      <c r="GT277" s="27"/>
      <c r="GU277" s="27"/>
      <c r="GV277" s="27"/>
      <c r="GW277" s="27"/>
      <c r="GX277" s="27"/>
      <c r="GY277" s="27"/>
      <c r="GZ277" s="27"/>
      <c r="HA277" s="27"/>
      <c r="HB277" s="27"/>
      <c r="HC277" s="27"/>
      <c r="HD277" s="27"/>
      <c r="HE277" s="27"/>
      <c r="HF277" s="27"/>
      <c r="HG277" s="27"/>
      <c r="HH277" s="27"/>
      <c r="HI277" s="27"/>
      <c r="HJ277" s="27"/>
    </row>
    <row r="278" spans="1:218">
      <c r="A278" s="8"/>
      <c r="B278" s="10"/>
      <c r="C278" s="109"/>
      <c r="D278" s="10"/>
      <c r="E278" s="10"/>
      <c r="F278" s="109"/>
      <c r="G278" s="109"/>
      <c r="H278" s="109"/>
      <c r="I278" s="109"/>
      <c r="J278" s="109"/>
      <c r="K278" s="120"/>
      <c r="L278" s="143"/>
      <c r="M278" s="120"/>
      <c r="N278" s="27"/>
      <c r="O278" s="27"/>
      <c r="P278" s="27"/>
      <c r="Q278" s="27"/>
      <c r="S278" s="27"/>
      <c r="T278" s="27"/>
      <c r="U278" s="27"/>
      <c r="V278" s="27"/>
      <c r="W278" s="27"/>
      <c r="X278" s="27"/>
      <c r="Y278" s="27"/>
      <c r="Z278" s="27"/>
      <c r="AA278" s="27"/>
      <c r="AB278" s="27"/>
      <c r="AC278" s="27"/>
      <c r="AD278" s="27"/>
      <c r="AF278" s="27"/>
      <c r="AG278" s="27"/>
      <c r="AH278" s="27"/>
      <c r="AI278" s="27"/>
      <c r="AJ278" s="27"/>
      <c r="AK278" s="27"/>
      <c r="AL278" s="27"/>
      <c r="AN278" s="27"/>
      <c r="AO278" s="27"/>
      <c r="AP278" s="27"/>
      <c r="AQ278" s="27"/>
      <c r="AR278" s="27"/>
      <c r="BQ278" s="27"/>
      <c r="BW278" s="27"/>
      <c r="BX278" s="27"/>
      <c r="BY278" s="27"/>
      <c r="BZ278" s="27"/>
      <c r="CA278" s="27"/>
      <c r="CB278" s="27"/>
      <c r="CC278" s="27"/>
      <c r="CD278" s="27"/>
      <c r="CE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EH278" s="27"/>
      <c r="EI278" s="27"/>
      <c r="EJ278" s="27"/>
      <c r="EK278" s="27"/>
      <c r="EL278" s="27"/>
      <c r="EM278" s="27"/>
      <c r="EN278" s="27"/>
      <c r="EO278" s="27"/>
      <c r="EP278" s="27"/>
      <c r="EQ278" s="27"/>
      <c r="ER278" s="27"/>
      <c r="ES278" s="27"/>
      <c r="ET278" s="27"/>
      <c r="EU278" s="27"/>
      <c r="EV278" s="27"/>
      <c r="EW278" s="27"/>
      <c r="EX278" s="27"/>
      <c r="EY278" s="27"/>
      <c r="EZ278" s="27"/>
      <c r="FA278" s="27"/>
      <c r="FB278" s="27"/>
      <c r="FC278" s="27"/>
      <c r="FD278" s="27"/>
      <c r="FE278" s="27"/>
      <c r="FH278" s="27"/>
      <c r="FI278" s="27"/>
      <c r="FJ278" s="27"/>
      <c r="FK278" s="27"/>
      <c r="FL278" s="27"/>
      <c r="FM278" s="27"/>
      <c r="FN278" s="27"/>
      <c r="FO278" s="27"/>
      <c r="FP278" s="27"/>
      <c r="FQ278" s="27"/>
      <c r="FR278" s="27"/>
      <c r="FS278" s="27"/>
      <c r="FT278" s="27"/>
      <c r="FU278" s="27"/>
      <c r="FV278" s="27"/>
      <c r="FW278" s="27"/>
      <c r="FX278" s="27"/>
      <c r="FY278" s="27"/>
      <c r="FZ278" s="27"/>
      <c r="GA278" s="27"/>
      <c r="GB278" s="27"/>
      <c r="GC278" s="27"/>
      <c r="GD278" s="27"/>
      <c r="GE278" s="27"/>
      <c r="GF278" s="27"/>
      <c r="GG278" s="27"/>
      <c r="GH278" s="27"/>
      <c r="GI278" s="27"/>
      <c r="GJ278" s="27"/>
      <c r="GK278" s="27"/>
      <c r="GL278" s="27"/>
      <c r="GM278" s="27"/>
      <c r="GN278" s="27"/>
      <c r="GO278" s="27"/>
      <c r="GP278" s="27"/>
      <c r="GQ278" s="27"/>
      <c r="GR278" s="27"/>
      <c r="GS278" s="27"/>
      <c r="GT278" s="27"/>
      <c r="GU278" s="27"/>
      <c r="GV278" s="27"/>
      <c r="GW278" s="27"/>
      <c r="GX278" s="27"/>
      <c r="GY278" s="27"/>
      <c r="GZ278" s="27"/>
      <c r="HA278" s="27"/>
      <c r="HB278" s="27"/>
      <c r="HC278" s="27"/>
      <c r="HD278" s="27"/>
      <c r="HE278" s="27"/>
      <c r="HF278" s="27"/>
      <c r="HG278" s="27"/>
      <c r="HH278" s="27"/>
      <c r="HI278" s="27"/>
      <c r="HJ278" s="27"/>
    </row>
    <row r="279" spans="1:218">
      <c r="A279" s="8"/>
      <c r="B279" s="10"/>
      <c r="C279" s="109"/>
      <c r="D279" s="10"/>
      <c r="E279" s="10"/>
      <c r="F279" s="109"/>
      <c r="G279" s="109"/>
      <c r="H279" s="109"/>
      <c r="I279" s="109"/>
      <c r="J279" s="109"/>
      <c r="K279" s="120"/>
      <c r="L279" s="143"/>
      <c r="M279" s="120"/>
      <c r="N279" s="27"/>
      <c r="O279" s="27"/>
      <c r="P279" s="27"/>
      <c r="Q279" s="27"/>
      <c r="S279" s="27"/>
      <c r="T279" s="27"/>
      <c r="U279" s="27"/>
      <c r="V279" s="27"/>
      <c r="W279" s="27"/>
      <c r="X279" s="27"/>
      <c r="Y279" s="27"/>
      <c r="Z279" s="27"/>
      <c r="AA279" s="27"/>
      <c r="AB279" s="27"/>
      <c r="AC279" s="27"/>
      <c r="AD279" s="27"/>
      <c r="AF279" s="27"/>
      <c r="AG279" s="27"/>
      <c r="AH279" s="27"/>
      <c r="AI279" s="27"/>
      <c r="AJ279" s="27"/>
      <c r="AK279" s="27"/>
      <c r="AL279" s="27"/>
      <c r="AN279" s="27"/>
      <c r="AO279" s="27"/>
      <c r="AP279" s="27"/>
      <c r="AQ279" s="27"/>
      <c r="AR279" s="27"/>
      <c r="BQ279" s="27"/>
      <c r="BW279" s="27"/>
      <c r="BX279" s="27"/>
      <c r="BY279" s="27"/>
      <c r="BZ279" s="27"/>
      <c r="CA279" s="27"/>
      <c r="CB279" s="27"/>
      <c r="CC279" s="27"/>
      <c r="CD279" s="27"/>
      <c r="CE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c r="GQ279" s="27"/>
      <c r="GR279" s="27"/>
      <c r="GS279" s="27"/>
      <c r="GT279" s="27"/>
      <c r="GU279" s="27"/>
      <c r="GV279" s="27"/>
      <c r="GW279" s="27"/>
      <c r="GX279" s="27"/>
      <c r="GY279" s="27"/>
      <c r="GZ279" s="27"/>
      <c r="HA279" s="27"/>
      <c r="HB279" s="27"/>
      <c r="HC279" s="27"/>
      <c r="HD279" s="27"/>
      <c r="HE279" s="27"/>
      <c r="HF279" s="27"/>
      <c r="HG279" s="27"/>
      <c r="HH279" s="27"/>
      <c r="HI279" s="27"/>
      <c r="HJ279" s="27"/>
    </row>
    <row r="280" spans="1:218">
      <c r="A280" s="8"/>
      <c r="B280" s="10"/>
      <c r="C280" s="109"/>
      <c r="D280" s="10"/>
      <c r="E280" s="10"/>
      <c r="F280" s="109"/>
      <c r="G280" s="109"/>
      <c r="H280" s="109"/>
      <c r="I280" s="109"/>
      <c r="J280" s="109"/>
      <c r="K280" s="120"/>
      <c r="L280" s="143"/>
      <c r="M280" s="120"/>
      <c r="N280" s="27"/>
      <c r="O280" s="27"/>
      <c r="P280" s="27"/>
      <c r="Q280" s="27"/>
      <c r="S280" s="27"/>
      <c r="T280" s="27"/>
      <c r="U280" s="27"/>
      <c r="V280" s="27"/>
      <c r="W280" s="27"/>
      <c r="X280" s="27"/>
      <c r="Y280" s="27"/>
      <c r="Z280" s="27"/>
      <c r="AA280" s="27"/>
      <c r="AB280" s="27"/>
      <c r="AC280" s="27"/>
      <c r="AD280" s="27"/>
      <c r="AF280" s="27"/>
      <c r="AG280" s="27"/>
      <c r="AH280" s="27"/>
      <c r="AI280" s="27"/>
      <c r="AJ280" s="27"/>
      <c r="AK280" s="27"/>
      <c r="AL280" s="27"/>
      <c r="AN280" s="27"/>
      <c r="AO280" s="27"/>
      <c r="AP280" s="27"/>
      <c r="AQ280" s="27"/>
      <c r="AR280" s="27"/>
      <c r="BQ280" s="27"/>
      <c r="BW280" s="27"/>
      <c r="BX280" s="27"/>
      <c r="BY280" s="27"/>
      <c r="BZ280" s="27"/>
      <c r="CA280" s="27"/>
      <c r="CB280" s="27"/>
      <c r="CC280" s="27"/>
      <c r="CD280" s="27"/>
      <c r="CE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EH280" s="27"/>
      <c r="EI280" s="27"/>
      <c r="EJ280" s="27"/>
      <c r="EK280" s="27"/>
      <c r="EL280" s="27"/>
      <c r="EM280" s="27"/>
      <c r="EN280" s="27"/>
      <c r="EO280" s="27"/>
      <c r="EP280" s="27"/>
      <c r="EQ280" s="27"/>
      <c r="ER280" s="27"/>
      <c r="ES280" s="27"/>
      <c r="ET280" s="27"/>
      <c r="EU280" s="27"/>
      <c r="EV280" s="27"/>
      <c r="EW280" s="27"/>
      <c r="EX280" s="27"/>
      <c r="EY280" s="27"/>
      <c r="EZ280" s="27"/>
      <c r="FA280" s="27"/>
      <c r="FB280" s="27"/>
      <c r="FC280" s="27"/>
      <c r="FD280" s="27"/>
      <c r="FE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c r="GN280" s="27"/>
      <c r="GO280" s="27"/>
      <c r="GP280" s="27"/>
      <c r="GQ280" s="27"/>
      <c r="GR280" s="27"/>
      <c r="GS280" s="27"/>
      <c r="GT280" s="27"/>
      <c r="GU280" s="27"/>
      <c r="GV280" s="27"/>
      <c r="GW280" s="27"/>
      <c r="GX280" s="27"/>
      <c r="GY280" s="27"/>
      <c r="GZ280" s="27"/>
      <c r="HA280" s="27"/>
      <c r="HB280" s="27"/>
      <c r="HC280" s="27"/>
      <c r="HD280" s="27"/>
      <c r="HE280" s="27"/>
      <c r="HF280" s="27"/>
      <c r="HG280" s="27"/>
      <c r="HH280" s="27"/>
      <c r="HI280" s="27"/>
      <c r="HJ280" s="27"/>
    </row>
    <row r="281" spans="1:218">
      <c r="A281" s="8"/>
      <c r="B281" s="10"/>
      <c r="C281" s="109"/>
      <c r="D281" s="10"/>
      <c r="E281" s="10"/>
      <c r="F281" s="109"/>
      <c r="G281" s="109"/>
      <c r="H281" s="109"/>
      <c r="I281" s="109"/>
      <c r="J281" s="109"/>
      <c r="K281" s="120"/>
      <c r="L281" s="143"/>
      <c r="M281" s="120"/>
      <c r="N281" s="27"/>
      <c r="O281" s="27"/>
      <c r="P281" s="27"/>
      <c r="Q281" s="27"/>
      <c r="S281" s="27"/>
      <c r="T281" s="27"/>
      <c r="U281" s="27"/>
      <c r="V281" s="27"/>
      <c r="W281" s="27"/>
      <c r="X281" s="27"/>
      <c r="Y281" s="27"/>
      <c r="Z281" s="27"/>
      <c r="AA281" s="27"/>
      <c r="AB281" s="27"/>
      <c r="AC281" s="27"/>
      <c r="AD281" s="27"/>
      <c r="AF281" s="27"/>
      <c r="AG281" s="27"/>
      <c r="AH281" s="27"/>
      <c r="AI281" s="27"/>
      <c r="AJ281" s="27"/>
      <c r="AK281" s="27"/>
      <c r="AL281" s="27"/>
      <c r="AN281" s="27"/>
      <c r="AO281" s="27"/>
      <c r="AP281" s="27"/>
      <c r="AQ281" s="27"/>
      <c r="AR281" s="27"/>
      <c r="BQ281" s="27"/>
      <c r="BW281" s="27"/>
      <c r="BX281" s="27"/>
      <c r="BY281" s="27"/>
      <c r="BZ281" s="27"/>
      <c r="CA281" s="27"/>
      <c r="CB281" s="27"/>
      <c r="CC281" s="27"/>
      <c r="CD281" s="27"/>
      <c r="CE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c r="GS281" s="27"/>
      <c r="GT281" s="27"/>
      <c r="GU281" s="27"/>
      <c r="GV281" s="27"/>
      <c r="GW281" s="27"/>
      <c r="GX281" s="27"/>
      <c r="GY281" s="27"/>
      <c r="GZ281" s="27"/>
      <c r="HA281" s="27"/>
      <c r="HB281" s="27"/>
      <c r="HC281" s="27"/>
      <c r="HD281" s="27"/>
      <c r="HE281" s="27"/>
      <c r="HF281" s="27"/>
      <c r="HG281" s="27"/>
      <c r="HH281" s="27"/>
      <c r="HI281" s="27"/>
      <c r="HJ281" s="27"/>
    </row>
    <row r="282" spans="1:218">
      <c r="A282" s="8"/>
      <c r="B282" s="10"/>
      <c r="C282" s="109"/>
      <c r="D282" s="10"/>
      <c r="E282" s="10"/>
      <c r="F282" s="109"/>
      <c r="G282" s="109"/>
      <c r="H282" s="109"/>
      <c r="I282" s="109"/>
      <c r="J282" s="109"/>
      <c r="K282" s="120"/>
      <c r="L282" s="143"/>
      <c r="M282" s="120"/>
      <c r="N282" s="27"/>
      <c r="O282" s="27"/>
      <c r="P282" s="27"/>
      <c r="Q282" s="27"/>
      <c r="S282" s="27"/>
      <c r="T282" s="27"/>
      <c r="U282" s="27"/>
      <c r="V282" s="27"/>
      <c r="W282" s="27"/>
      <c r="X282" s="27"/>
      <c r="Y282" s="27"/>
      <c r="Z282" s="27"/>
      <c r="AA282" s="27"/>
      <c r="AB282" s="27"/>
      <c r="AC282" s="27"/>
      <c r="AD282" s="27"/>
      <c r="AF282" s="27"/>
      <c r="AG282" s="27"/>
      <c r="AH282" s="27"/>
      <c r="AI282" s="27"/>
      <c r="AJ282" s="27"/>
      <c r="AK282" s="27"/>
      <c r="AL282" s="27"/>
      <c r="AN282" s="27"/>
      <c r="AO282" s="27"/>
      <c r="AP282" s="27"/>
      <c r="AQ282" s="27"/>
      <c r="AR282" s="27"/>
      <c r="BQ282" s="27"/>
      <c r="BW282" s="27"/>
      <c r="BX282" s="27"/>
      <c r="BY282" s="27"/>
      <c r="BZ282" s="27"/>
      <c r="CA282" s="27"/>
      <c r="CB282" s="27"/>
      <c r="CC282" s="27"/>
      <c r="CD282" s="27"/>
      <c r="CE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EH282" s="27"/>
      <c r="EI282" s="27"/>
      <c r="EJ282" s="27"/>
      <c r="EK282" s="27"/>
      <c r="EL282" s="27"/>
      <c r="EM282" s="27"/>
      <c r="EN282" s="27"/>
      <c r="EO282" s="27"/>
      <c r="EP282" s="27"/>
      <c r="EQ282" s="27"/>
      <c r="ER282" s="27"/>
      <c r="ES282" s="27"/>
      <c r="ET282" s="27"/>
      <c r="EU282" s="27"/>
      <c r="EV282" s="27"/>
      <c r="EW282" s="27"/>
      <c r="EX282" s="27"/>
      <c r="EY282" s="27"/>
      <c r="EZ282" s="27"/>
      <c r="FA282" s="27"/>
      <c r="FB282" s="27"/>
      <c r="FC282" s="27"/>
      <c r="FD282" s="27"/>
      <c r="FE282" s="27"/>
      <c r="FH282" s="27"/>
      <c r="FI282" s="27"/>
      <c r="FJ282" s="27"/>
      <c r="FK282" s="27"/>
      <c r="FL282" s="27"/>
      <c r="FM282" s="27"/>
      <c r="FN282" s="27"/>
      <c r="FO282" s="27"/>
      <c r="FP282" s="27"/>
      <c r="FQ282" s="27"/>
      <c r="FR282" s="27"/>
      <c r="FS282" s="27"/>
      <c r="FT282" s="27"/>
      <c r="FU282" s="27"/>
      <c r="FV282" s="27"/>
      <c r="FW282" s="27"/>
      <c r="FX282" s="27"/>
      <c r="FY282" s="27"/>
      <c r="FZ282" s="27"/>
      <c r="GA282" s="27"/>
      <c r="GB282" s="27"/>
      <c r="GC282" s="27"/>
      <c r="GD282" s="27"/>
      <c r="GE282" s="27"/>
      <c r="GF282" s="27"/>
      <c r="GG282" s="27"/>
      <c r="GH282" s="27"/>
      <c r="GI282" s="27"/>
      <c r="GJ282" s="27"/>
      <c r="GK282" s="27"/>
      <c r="GL282" s="27"/>
      <c r="GM282" s="27"/>
      <c r="GN282" s="27"/>
      <c r="GO282" s="27"/>
      <c r="GP282" s="27"/>
      <c r="GQ282" s="27"/>
      <c r="GR282" s="27"/>
      <c r="GS282" s="27"/>
      <c r="GT282" s="27"/>
      <c r="GU282" s="27"/>
      <c r="GV282" s="27"/>
      <c r="GW282" s="27"/>
      <c r="GX282" s="27"/>
      <c r="GY282" s="27"/>
      <c r="GZ282" s="27"/>
      <c r="HA282" s="27"/>
      <c r="HB282" s="27"/>
      <c r="HC282" s="27"/>
      <c r="HD282" s="27"/>
      <c r="HE282" s="27"/>
      <c r="HF282" s="27"/>
      <c r="HG282" s="27"/>
      <c r="HH282" s="27"/>
      <c r="HI282" s="27"/>
      <c r="HJ282" s="27"/>
    </row>
    <row r="283" spans="1:218">
      <c r="A283" s="8"/>
      <c r="B283" s="10"/>
      <c r="C283" s="109"/>
      <c r="D283" s="10"/>
      <c r="E283" s="10"/>
      <c r="F283" s="109"/>
      <c r="G283" s="109"/>
      <c r="H283" s="109"/>
      <c r="I283" s="109"/>
      <c r="J283" s="109"/>
      <c r="K283" s="120"/>
      <c r="L283" s="143"/>
      <c r="M283" s="120"/>
      <c r="N283" s="27"/>
      <c r="O283" s="27"/>
      <c r="P283" s="27"/>
      <c r="Q283" s="27"/>
      <c r="S283" s="27"/>
      <c r="T283" s="27"/>
      <c r="U283" s="27"/>
      <c r="V283" s="27"/>
      <c r="W283" s="27"/>
      <c r="X283" s="27"/>
      <c r="Y283" s="27"/>
      <c r="Z283" s="27"/>
      <c r="AA283" s="27"/>
      <c r="AB283" s="27"/>
      <c r="AC283" s="27"/>
      <c r="AD283" s="27"/>
      <c r="AF283" s="27"/>
      <c r="AG283" s="27"/>
      <c r="AH283" s="27"/>
      <c r="AI283" s="27"/>
      <c r="AJ283" s="27"/>
      <c r="AK283" s="27"/>
      <c r="AL283" s="27"/>
      <c r="AN283" s="27"/>
      <c r="AO283" s="27"/>
      <c r="AP283" s="27"/>
      <c r="AQ283" s="27"/>
      <c r="AR283" s="27"/>
      <c r="BQ283" s="27"/>
      <c r="BW283" s="27"/>
      <c r="BX283" s="27"/>
      <c r="BY283" s="27"/>
      <c r="BZ283" s="27"/>
      <c r="CA283" s="27"/>
      <c r="CB283" s="27"/>
      <c r="CC283" s="27"/>
      <c r="CD283" s="27"/>
      <c r="CE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c r="GU283" s="27"/>
      <c r="GV283" s="27"/>
      <c r="GW283" s="27"/>
      <c r="GX283" s="27"/>
      <c r="GY283" s="27"/>
      <c r="GZ283" s="27"/>
      <c r="HA283" s="27"/>
      <c r="HB283" s="27"/>
      <c r="HC283" s="27"/>
      <c r="HD283" s="27"/>
      <c r="HE283" s="27"/>
      <c r="HF283" s="27"/>
      <c r="HG283" s="27"/>
      <c r="HH283" s="27"/>
      <c r="HI283" s="27"/>
      <c r="HJ283" s="27"/>
    </row>
    <row r="284" spans="1:218">
      <c r="A284" s="8"/>
      <c r="B284" s="10"/>
      <c r="C284" s="109"/>
      <c r="D284" s="140"/>
      <c r="E284" s="10"/>
      <c r="F284" s="140"/>
      <c r="G284" s="10"/>
      <c r="H284" s="109"/>
      <c r="I284" s="109"/>
      <c r="J284" s="109"/>
      <c r="K284" s="120"/>
      <c r="L284" s="143"/>
      <c r="M284" s="120"/>
      <c r="N284" s="27"/>
      <c r="O284" s="27"/>
      <c r="P284" s="27"/>
      <c r="Q284" s="27"/>
      <c r="S284" s="27"/>
      <c r="T284" s="27"/>
      <c r="U284" s="27"/>
      <c r="V284" s="27"/>
      <c r="W284" s="27"/>
      <c r="X284" s="27"/>
      <c r="Y284" s="27"/>
      <c r="Z284" s="27"/>
      <c r="AA284" s="27"/>
      <c r="AB284" s="27"/>
      <c r="AC284" s="27"/>
      <c r="AD284" s="27"/>
      <c r="AF284" s="27"/>
      <c r="AG284" s="27"/>
      <c r="AH284" s="27"/>
      <c r="AI284" s="27"/>
      <c r="AJ284" s="27"/>
      <c r="AK284" s="27"/>
      <c r="AL284" s="27"/>
      <c r="AN284" s="27"/>
      <c r="AO284" s="27"/>
      <c r="AP284" s="27"/>
      <c r="AQ284" s="27"/>
      <c r="AR284" s="27"/>
      <c r="BQ284" s="27"/>
      <c r="BW284" s="27"/>
      <c r="BX284" s="27"/>
      <c r="BY284" s="27"/>
      <c r="BZ284" s="27"/>
      <c r="CA284" s="27"/>
      <c r="CB284" s="27"/>
      <c r="CC284" s="27"/>
      <c r="CD284" s="27"/>
      <c r="CE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EH284" s="27"/>
      <c r="EI284" s="27"/>
      <c r="EJ284" s="27"/>
      <c r="EK284" s="27"/>
      <c r="EL284" s="27"/>
      <c r="EM284" s="27"/>
      <c r="EN284" s="27"/>
      <c r="EO284" s="27"/>
      <c r="EP284" s="27"/>
      <c r="EQ284" s="27"/>
      <c r="ER284" s="27"/>
      <c r="ES284" s="27"/>
      <c r="ET284" s="27"/>
      <c r="EU284" s="27"/>
      <c r="EV284" s="27"/>
      <c r="EW284" s="27"/>
      <c r="EX284" s="27"/>
      <c r="EY284" s="27"/>
      <c r="EZ284" s="27"/>
      <c r="FA284" s="27"/>
      <c r="FB284" s="27"/>
      <c r="FC284" s="27"/>
      <c r="FD284" s="27"/>
      <c r="FE284" s="27"/>
      <c r="FH284" s="27"/>
      <c r="FI284" s="27"/>
      <c r="FJ284" s="27"/>
      <c r="FK284" s="27"/>
      <c r="FL284" s="27"/>
      <c r="FM284" s="27"/>
      <c r="FN284" s="27"/>
      <c r="FO284" s="27"/>
      <c r="FP284" s="27"/>
      <c r="FQ284" s="27"/>
      <c r="FR284" s="27"/>
      <c r="FS284" s="27"/>
      <c r="FT284" s="27"/>
      <c r="FU284" s="27"/>
      <c r="FV284" s="27"/>
      <c r="FW284" s="27"/>
      <c r="FX284" s="27"/>
      <c r="FY284" s="27"/>
      <c r="FZ284" s="27"/>
      <c r="GA284" s="27"/>
      <c r="GB284" s="27"/>
      <c r="GC284" s="27"/>
      <c r="GD284" s="27"/>
      <c r="GE284" s="27"/>
      <c r="GF284" s="27"/>
      <c r="GG284" s="27"/>
      <c r="GH284" s="27"/>
      <c r="GI284" s="27"/>
      <c r="GJ284" s="27"/>
      <c r="GK284" s="27"/>
      <c r="GL284" s="27"/>
      <c r="GM284" s="27"/>
      <c r="GN284" s="27"/>
      <c r="GO284" s="27"/>
      <c r="GP284" s="27"/>
      <c r="GQ284" s="27"/>
      <c r="GR284" s="27"/>
      <c r="GS284" s="27"/>
      <c r="GT284" s="27"/>
      <c r="GU284" s="27"/>
      <c r="GV284" s="27"/>
      <c r="GW284" s="27"/>
      <c r="GX284" s="27"/>
      <c r="GY284" s="27"/>
      <c r="GZ284" s="27"/>
      <c r="HA284" s="27"/>
      <c r="HB284" s="27"/>
      <c r="HC284" s="27"/>
      <c r="HD284" s="27"/>
      <c r="HE284" s="27"/>
      <c r="HF284" s="27"/>
      <c r="HG284" s="27"/>
      <c r="HH284" s="27"/>
      <c r="HI284" s="27"/>
      <c r="HJ284" s="27"/>
    </row>
    <row r="285" spans="1:218">
      <c r="A285" s="8"/>
      <c r="B285" s="10"/>
      <c r="C285" s="109"/>
      <c r="D285" s="10"/>
      <c r="E285" s="10"/>
      <c r="F285" s="109"/>
      <c r="G285" s="109"/>
      <c r="H285" s="109"/>
      <c r="I285" s="109"/>
      <c r="J285" s="109"/>
      <c r="K285" s="120"/>
      <c r="L285" s="143"/>
      <c r="M285" s="120"/>
      <c r="N285" s="27"/>
      <c r="O285" s="27"/>
      <c r="P285" s="27"/>
      <c r="Q285" s="27"/>
      <c r="S285" s="27"/>
      <c r="T285" s="27"/>
      <c r="U285" s="27"/>
      <c r="V285" s="27"/>
      <c r="W285" s="27"/>
      <c r="X285" s="27"/>
      <c r="Y285" s="27"/>
      <c r="Z285" s="27"/>
      <c r="AA285" s="27"/>
      <c r="AB285" s="27"/>
      <c r="AC285" s="27"/>
      <c r="AD285" s="27"/>
      <c r="AF285" s="27"/>
      <c r="AG285" s="27"/>
      <c r="AH285" s="27"/>
      <c r="AI285" s="27"/>
      <c r="AJ285" s="27"/>
      <c r="AK285" s="27"/>
      <c r="AL285" s="27"/>
      <c r="AN285" s="27"/>
      <c r="AO285" s="27"/>
      <c r="AP285" s="27"/>
      <c r="AQ285" s="27"/>
      <c r="AR285" s="27"/>
      <c r="BQ285" s="27"/>
      <c r="BW285" s="27"/>
      <c r="BX285" s="27"/>
      <c r="BY285" s="27"/>
      <c r="BZ285" s="27"/>
      <c r="CA285" s="27"/>
      <c r="CB285" s="27"/>
      <c r="CC285" s="27"/>
      <c r="CD285" s="27"/>
      <c r="CE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EH285" s="27"/>
      <c r="EI285" s="27"/>
      <c r="EJ285" s="27"/>
      <c r="EK285" s="27"/>
      <c r="EL285" s="27"/>
      <c r="EM285" s="27"/>
      <c r="EN285" s="27"/>
      <c r="EO285" s="27"/>
      <c r="EP285" s="27"/>
      <c r="EQ285" s="27"/>
      <c r="ER285" s="27"/>
      <c r="ES285" s="27"/>
      <c r="ET285" s="27"/>
      <c r="EU285" s="27"/>
      <c r="EV285" s="27"/>
      <c r="EW285" s="27"/>
      <c r="EX285" s="27"/>
      <c r="EY285" s="27"/>
      <c r="EZ285" s="27"/>
      <c r="FA285" s="27"/>
      <c r="FB285" s="27"/>
      <c r="FC285" s="27"/>
      <c r="FD285" s="27"/>
      <c r="FE285" s="27"/>
      <c r="FH285" s="27"/>
      <c r="FI285" s="27"/>
      <c r="FJ285" s="27"/>
      <c r="FK285" s="27"/>
      <c r="FL285" s="27"/>
      <c r="FM285" s="27"/>
      <c r="FN285" s="27"/>
      <c r="FO285" s="27"/>
      <c r="FP285" s="27"/>
      <c r="FQ285" s="27"/>
      <c r="FR285" s="27"/>
      <c r="FS285" s="27"/>
      <c r="FT285" s="27"/>
      <c r="FU285" s="27"/>
      <c r="FV285" s="27"/>
      <c r="FW285" s="27"/>
      <c r="FX285" s="27"/>
      <c r="FY285" s="27"/>
      <c r="FZ285" s="27"/>
      <c r="GA285" s="27"/>
      <c r="GB285" s="27"/>
      <c r="GC285" s="27"/>
      <c r="GD285" s="27"/>
      <c r="GE285" s="27"/>
      <c r="GF285" s="27"/>
      <c r="GG285" s="27"/>
      <c r="GH285" s="27"/>
      <c r="GI285" s="27"/>
      <c r="GJ285" s="27"/>
      <c r="GK285" s="27"/>
      <c r="GL285" s="27"/>
      <c r="GM285" s="27"/>
      <c r="GN285" s="27"/>
      <c r="GO285" s="27"/>
      <c r="GP285" s="27"/>
      <c r="GQ285" s="27"/>
      <c r="GR285" s="27"/>
      <c r="GS285" s="27"/>
      <c r="GT285" s="27"/>
      <c r="GU285" s="27"/>
      <c r="GV285" s="27"/>
      <c r="GW285" s="27"/>
      <c r="GX285" s="27"/>
      <c r="GY285" s="27"/>
      <c r="GZ285" s="27"/>
      <c r="HA285" s="27"/>
      <c r="HB285" s="27"/>
      <c r="HC285" s="27"/>
      <c r="HD285" s="27"/>
      <c r="HE285" s="27"/>
      <c r="HF285" s="27"/>
      <c r="HG285" s="27"/>
      <c r="HH285" s="27"/>
      <c r="HI285" s="27"/>
      <c r="HJ285" s="27"/>
    </row>
    <row r="286" spans="1:218">
      <c r="A286" s="8"/>
      <c r="B286" s="10"/>
      <c r="C286" s="109"/>
      <c r="D286" s="10"/>
      <c r="E286" s="10"/>
      <c r="F286" s="109"/>
      <c r="G286" s="109"/>
      <c r="H286" s="109"/>
      <c r="I286" s="109"/>
      <c r="J286" s="109"/>
      <c r="K286" s="120"/>
      <c r="L286" s="143"/>
      <c r="M286" s="120"/>
      <c r="N286" s="27"/>
      <c r="O286" s="27"/>
      <c r="P286" s="27"/>
      <c r="Q286" s="27"/>
      <c r="S286" s="27"/>
      <c r="T286" s="27"/>
      <c r="U286" s="27"/>
      <c r="V286" s="27"/>
      <c r="W286" s="27"/>
      <c r="X286" s="27"/>
      <c r="Y286" s="27"/>
      <c r="Z286" s="27"/>
      <c r="AA286" s="27"/>
      <c r="AB286" s="27"/>
      <c r="AC286" s="27"/>
      <c r="AD286" s="27"/>
      <c r="AF286" s="27"/>
      <c r="AG286" s="27"/>
      <c r="AH286" s="27"/>
      <c r="AI286" s="27"/>
      <c r="AJ286" s="27"/>
      <c r="AK286" s="27"/>
      <c r="AL286" s="27"/>
      <c r="AN286" s="27"/>
      <c r="AO286" s="27"/>
      <c r="AP286" s="27"/>
      <c r="AQ286" s="27"/>
      <c r="AR286" s="27"/>
      <c r="BQ286" s="27"/>
      <c r="BW286" s="27"/>
      <c r="BX286" s="27"/>
      <c r="BY286" s="27"/>
      <c r="BZ286" s="27"/>
      <c r="CA286" s="27"/>
      <c r="CB286" s="27"/>
      <c r="CC286" s="27"/>
      <c r="CD286" s="27"/>
      <c r="CE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EH286" s="27"/>
      <c r="EI286" s="27"/>
      <c r="EJ286" s="27"/>
      <c r="EK286" s="27"/>
      <c r="EL286" s="27"/>
      <c r="EM286" s="27"/>
      <c r="EN286" s="27"/>
      <c r="EO286" s="27"/>
      <c r="EP286" s="27"/>
      <c r="EQ286" s="27"/>
      <c r="ER286" s="27"/>
      <c r="ES286" s="27"/>
      <c r="ET286" s="27"/>
      <c r="EU286" s="27"/>
      <c r="EV286" s="27"/>
      <c r="EW286" s="27"/>
      <c r="EX286" s="27"/>
      <c r="EY286" s="27"/>
      <c r="EZ286" s="27"/>
      <c r="FA286" s="27"/>
      <c r="FB286" s="27"/>
      <c r="FC286" s="27"/>
      <c r="FD286" s="27"/>
      <c r="FE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c r="GE286" s="27"/>
      <c r="GF286" s="27"/>
      <c r="GG286" s="27"/>
      <c r="GH286" s="27"/>
      <c r="GI286" s="27"/>
      <c r="GJ286" s="27"/>
      <c r="GK286" s="27"/>
      <c r="GL286" s="27"/>
      <c r="GM286" s="27"/>
      <c r="GN286" s="27"/>
      <c r="GO286" s="27"/>
      <c r="GP286" s="27"/>
      <c r="GQ286" s="27"/>
      <c r="GR286" s="27"/>
      <c r="GS286" s="27"/>
      <c r="GT286" s="27"/>
      <c r="GU286" s="27"/>
      <c r="GV286" s="27"/>
      <c r="GW286" s="27"/>
      <c r="GX286" s="27"/>
      <c r="GY286" s="27"/>
      <c r="GZ286" s="27"/>
      <c r="HA286" s="27"/>
      <c r="HB286" s="27"/>
      <c r="HC286" s="27"/>
      <c r="HD286" s="27"/>
      <c r="HE286" s="27"/>
      <c r="HF286" s="27"/>
      <c r="HG286" s="27"/>
      <c r="HH286" s="27"/>
      <c r="HI286" s="27"/>
      <c r="HJ286" s="27"/>
    </row>
    <row r="287" spans="1:218">
      <c r="A287" s="8"/>
      <c r="B287" s="10"/>
      <c r="C287" s="109"/>
      <c r="D287" s="10"/>
      <c r="E287" s="10"/>
      <c r="F287" s="109"/>
      <c r="G287" s="109"/>
      <c r="H287" s="109"/>
      <c r="I287" s="109"/>
      <c r="J287" s="109"/>
      <c r="K287" s="120"/>
      <c r="L287" s="143"/>
      <c r="M287" s="120"/>
      <c r="N287" s="27"/>
      <c r="O287" s="27"/>
      <c r="P287" s="27"/>
      <c r="Q287" s="27"/>
      <c r="S287" s="27"/>
      <c r="T287" s="27"/>
      <c r="U287" s="27"/>
      <c r="V287" s="27"/>
      <c r="W287" s="27"/>
      <c r="X287" s="27"/>
      <c r="Y287" s="27"/>
      <c r="Z287" s="27"/>
      <c r="AA287" s="27"/>
      <c r="AB287" s="27"/>
      <c r="AC287" s="27"/>
      <c r="AD287" s="27"/>
      <c r="AF287" s="27"/>
      <c r="AG287" s="27"/>
      <c r="AH287" s="27"/>
      <c r="AI287" s="27"/>
      <c r="AJ287" s="27"/>
      <c r="AK287" s="27"/>
      <c r="AL287" s="27"/>
      <c r="AN287" s="27"/>
      <c r="AO287" s="27"/>
      <c r="AP287" s="27"/>
      <c r="AQ287" s="27"/>
      <c r="AR287" s="27"/>
      <c r="BQ287" s="27"/>
      <c r="BW287" s="27"/>
      <c r="BX287" s="27"/>
      <c r="BY287" s="27"/>
      <c r="BZ287" s="27"/>
      <c r="CA287" s="27"/>
      <c r="CB287" s="27"/>
      <c r="CC287" s="27"/>
      <c r="CD287" s="27"/>
      <c r="CE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EH287" s="27"/>
      <c r="EI287" s="27"/>
      <c r="EJ287" s="27"/>
      <c r="EK287" s="27"/>
      <c r="EL287" s="27"/>
      <c r="EM287" s="27"/>
      <c r="EN287" s="27"/>
      <c r="EO287" s="27"/>
      <c r="EP287" s="27"/>
      <c r="EQ287" s="27"/>
      <c r="ER287" s="27"/>
      <c r="ES287" s="27"/>
      <c r="ET287" s="27"/>
      <c r="EU287" s="27"/>
      <c r="EV287" s="27"/>
      <c r="EW287" s="27"/>
      <c r="EX287" s="27"/>
      <c r="EY287" s="27"/>
      <c r="EZ287" s="27"/>
      <c r="FA287" s="27"/>
      <c r="FB287" s="27"/>
      <c r="FC287" s="27"/>
      <c r="FD287" s="27"/>
      <c r="FE287" s="27"/>
      <c r="FH287" s="27"/>
      <c r="FI287" s="27"/>
      <c r="FJ287" s="27"/>
      <c r="FK287" s="27"/>
      <c r="FL287" s="27"/>
      <c r="FM287" s="27"/>
      <c r="FN287" s="27"/>
      <c r="FO287" s="27"/>
      <c r="FP287" s="27"/>
      <c r="FQ287" s="27"/>
      <c r="FR287" s="27"/>
      <c r="FS287" s="27"/>
      <c r="FT287" s="27"/>
      <c r="FU287" s="27"/>
      <c r="FV287" s="27"/>
      <c r="FW287" s="27"/>
      <c r="FX287" s="27"/>
      <c r="FY287" s="27"/>
      <c r="FZ287" s="27"/>
      <c r="GA287" s="27"/>
      <c r="GB287" s="27"/>
      <c r="GC287" s="27"/>
      <c r="GD287" s="27"/>
      <c r="GE287" s="27"/>
      <c r="GF287" s="27"/>
      <c r="GG287" s="27"/>
      <c r="GH287" s="27"/>
      <c r="GI287" s="27"/>
      <c r="GJ287" s="27"/>
      <c r="GK287" s="27"/>
      <c r="GL287" s="27"/>
      <c r="GM287" s="27"/>
      <c r="GN287" s="27"/>
      <c r="GO287" s="27"/>
      <c r="GP287" s="27"/>
      <c r="GQ287" s="27"/>
      <c r="GR287" s="27"/>
      <c r="GS287" s="27"/>
      <c r="GT287" s="27"/>
      <c r="GU287" s="27"/>
      <c r="GV287" s="27"/>
      <c r="GW287" s="27"/>
      <c r="GX287" s="27"/>
      <c r="GY287" s="27"/>
      <c r="GZ287" s="27"/>
      <c r="HA287" s="27"/>
      <c r="HB287" s="27"/>
      <c r="HC287" s="27"/>
      <c r="HD287" s="27"/>
      <c r="HE287" s="27"/>
      <c r="HF287" s="27"/>
      <c r="HG287" s="27"/>
      <c r="HH287" s="27"/>
      <c r="HI287" s="27"/>
      <c r="HJ287" s="27"/>
    </row>
    <row r="288" spans="1:218">
      <c r="A288" s="8"/>
      <c r="B288" s="109"/>
      <c r="C288" s="109"/>
      <c r="D288" s="109"/>
      <c r="E288" s="109"/>
      <c r="F288" s="109"/>
      <c r="G288" s="109"/>
      <c r="H288" s="109"/>
      <c r="I288" s="109"/>
      <c r="J288" s="109"/>
      <c r="K288" s="120"/>
      <c r="L288" s="143"/>
      <c r="M288" s="120"/>
      <c r="N288" s="27"/>
      <c r="O288" s="27"/>
      <c r="P288" s="27"/>
      <c r="Q288" s="27"/>
      <c r="S288" s="27"/>
      <c r="T288" s="27"/>
      <c r="U288" s="27"/>
      <c r="V288" s="27"/>
      <c r="W288" s="27"/>
      <c r="X288" s="27"/>
      <c r="Y288" s="27"/>
      <c r="Z288" s="27"/>
      <c r="AA288" s="27"/>
      <c r="AB288" s="27"/>
      <c r="AC288" s="27"/>
      <c r="AD288" s="27"/>
      <c r="AF288" s="27"/>
      <c r="AG288" s="27"/>
      <c r="AH288" s="27"/>
      <c r="AI288" s="27"/>
      <c r="AJ288" s="27"/>
      <c r="AK288" s="27"/>
      <c r="AL288" s="27"/>
      <c r="AN288" s="27"/>
      <c r="AO288" s="27"/>
      <c r="AP288" s="27"/>
      <c r="AQ288" s="27"/>
      <c r="AR288" s="27"/>
      <c r="BQ288" s="27"/>
      <c r="BW288" s="27"/>
      <c r="BX288" s="27"/>
      <c r="BY288" s="27"/>
      <c r="BZ288" s="27"/>
      <c r="CA288" s="27"/>
      <c r="CB288" s="27"/>
      <c r="CC288" s="27"/>
      <c r="CD288" s="27"/>
      <c r="CE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c r="GU288" s="27"/>
      <c r="GV288" s="27"/>
      <c r="GW288" s="27"/>
      <c r="GX288" s="27"/>
      <c r="GY288" s="27"/>
      <c r="GZ288" s="27"/>
      <c r="HA288" s="27"/>
      <c r="HB288" s="27"/>
      <c r="HC288" s="27"/>
      <c r="HD288" s="27"/>
      <c r="HE288" s="27"/>
      <c r="HF288" s="27"/>
      <c r="HG288" s="27"/>
      <c r="HH288" s="27"/>
      <c r="HI288" s="27"/>
      <c r="HJ288" s="27"/>
    </row>
    <row r="289" spans="1:218">
      <c r="A289" s="8"/>
      <c r="B289" s="109"/>
      <c r="C289" s="109"/>
      <c r="D289" s="109"/>
      <c r="E289" s="109"/>
      <c r="F289" s="109"/>
      <c r="G289" s="109"/>
      <c r="H289" s="109"/>
      <c r="I289" s="109"/>
      <c r="J289" s="109"/>
      <c r="K289" s="120"/>
      <c r="L289" s="143"/>
      <c r="M289" s="120"/>
      <c r="N289" s="27"/>
      <c r="O289" s="27"/>
      <c r="P289" s="27"/>
      <c r="Q289" s="27"/>
      <c r="S289" s="27"/>
      <c r="T289" s="27"/>
      <c r="U289" s="27"/>
      <c r="V289" s="27"/>
      <c r="W289" s="27"/>
      <c r="X289" s="27"/>
      <c r="Y289" s="27"/>
      <c r="Z289" s="27"/>
      <c r="AA289" s="27"/>
      <c r="AB289" s="27"/>
      <c r="AC289" s="27"/>
      <c r="AD289" s="27"/>
      <c r="AF289" s="27"/>
      <c r="AG289" s="27"/>
      <c r="AH289" s="27"/>
      <c r="AI289" s="27"/>
      <c r="AJ289" s="27"/>
      <c r="AK289" s="27"/>
      <c r="AL289" s="27"/>
      <c r="AN289" s="27"/>
      <c r="AO289" s="27"/>
      <c r="AP289" s="27"/>
      <c r="AQ289" s="27"/>
      <c r="AR289" s="27"/>
      <c r="BQ289" s="27"/>
      <c r="BW289" s="27"/>
      <c r="BX289" s="27"/>
      <c r="BY289" s="27"/>
      <c r="BZ289" s="27"/>
      <c r="CA289" s="27"/>
      <c r="CB289" s="27"/>
      <c r="CC289" s="27"/>
      <c r="CD289" s="27"/>
      <c r="CE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EH289" s="27"/>
      <c r="EI289" s="27"/>
      <c r="EJ289" s="27"/>
      <c r="EK289" s="27"/>
      <c r="EL289" s="27"/>
      <c r="EM289" s="27"/>
      <c r="EN289" s="27"/>
      <c r="EO289" s="27"/>
      <c r="EP289" s="27"/>
      <c r="EQ289" s="27"/>
      <c r="ER289" s="27"/>
      <c r="ES289" s="27"/>
      <c r="ET289" s="27"/>
      <c r="EU289" s="27"/>
      <c r="EV289" s="27"/>
      <c r="EW289" s="27"/>
      <c r="EX289" s="27"/>
      <c r="EY289" s="27"/>
      <c r="EZ289" s="27"/>
      <c r="FA289" s="27"/>
      <c r="FB289" s="27"/>
      <c r="FC289" s="27"/>
      <c r="FD289" s="27"/>
      <c r="FE289" s="27"/>
      <c r="FH289" s="27"/>
      <c r="FI289" s="27"/>
      <c r="FJ289" s="27"/>
      <c r="FK289" s="27"/>
      <c r="FL289" s="27"/>
      <c r="FM289" s="27"/>
      <c r="FN289" s="27"/>
      <c r="FO289" s="27"/>
      <c r="FP289" s="27"/>
      <c r="FQ289" s="27"/>
      <c r="FR289" s="27"/>
      <c r="FS289" s="27"/>
      <c r="FT289" s="27"/>
      <c r="FU289" s="27"/>
      <c r="FV289" s="27"/>
      <c r="FW289" s="27"/>
      <c r="FX289" s="27"/>
      <c r="FY289" s="27"/>
      <c r="FZ289" s="27"/>
      <c r="GA289" s="27"/>
      <c r="GB289" s="27"/>
      <c r="GC289" s="27"/>
      <c r="GD289" s="27"/>
      <c r="GE289" s="27"/>
      <c r="GF289" s="27"/>
      <c r="GG289" s="27"/>
      <c r="GH289" s="27"/>
      <c r="GI289" s="27"/>
      <c r="GJ289" s="27"/>
      <c r="GK289" s="27"/>
      <c r="GL289" s="27"/>
      <c r="GM289" s="27"/>
      <c r="GN289" s="27"/>
      <c r="GO289" s="27"/>
      <c r="GP289" s="27"/>
      <c r="GQ289" s="27"/>
      <c r="GR289" s="27"/>
      <c r="GS289" s="27"/>
      <c r="GT289" s="27"/>
      <c r="GU289" s="27"/>
      <c r="GV289" s="27"/>
      <c r="GW289" s="27"/>
      <c r="GX289" s="27"/>
      <c r="GY289" s="27"/>
      <c r="GZ289" s="27"/>
      <c r="HA289" s="27"/>
      <c r="HB289" s="27"/>
      <c r="HC289" s="27"/>
      <c r="HD289" s="27"/>
      <c r="HE289" s="27"/>
      <c r="HF289" s="27"/>
      <c r="HG289" s="27"/>
      <c r="HH289" s="27"/>
      <c r="HI289" s="27"/>
      <c r="HJ289" s="27"/>
    </row>
    <row r="290" spans="1:218">
      <c r="A290" s="8"/>
      <c r="B290" s="109"/>
      <c r="C290" s="109"/>
      <c r="D290" s="109"/>
      <c r="E290" s="109"/>
      <c r="F290" s="109"/>
      <c r="G290" s="109"/>
      <c r="H290" s="109"/>
      <c r="I290" s="109"/>
      <c r="J290" s="109"/>
      <c r="K290" s="120"/>
      <c r="L290" s="143"/>
      <c r="M290" s="120"/>
      <c r="N290" s="27"/>
      <c r="O290" s="27"/>
      <c r="P290" s="27"/>
      <c r="Q290" s="27"/>
      <c r="S290" s="27"/>
      <c r="T290" s="27"/>
      <c r="U290" s="27"/>
      <c r="V290" s="27"/>
      <c r="W290" s="27"/>
      <c r="X290" s="27"/>
      <c r="Y290" s="27"/>
      <c r="Z290" s="27"/>
      <c r="AA290" s="27"/>
      <c r="AB290" s="27"/>
      <c r="AC290" s="27"/>
      <c r="AD290" s="27"/>
      <c r="AF290" s="27"/>
      <c r="AG290" s="27"/>
      <c r="AH290" s="27"/>
      <c r="AI290" s="27"/>
      <c r="AJ290" s="27"/>
      <c r="AK290" s="27"/>
      <c r="AL290" s="27"/>
      <c r="AN290" s="27"/>
      <c r="AO290" s="27"/>
      <c r="AP290" s="27"/>
      <c r="AQ290" s="27"/>
      <c r="AR290" s="27"/>
      <c r="BQ290" s="27"/>
      <c r="BW290" s="27"/>
      <c r="BX290" s="27"/>
      <c r="BY290" s="27"/>
      <c r="BZ290" s="27"/>
      <c r="CA290" s="27"/>
      <c r="CB290" s="27"/>
      <c r="CC290" s="27"/>
      <c r="CD290" s="27"/>
      <c r="CE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EH290" s="27"/>
      <c r="EI290" s="27"/>
      <c r="EJ290" s="27"/>
      <c r="EK290" s="27"/>
      <c r="EL290" s="27"/>
      <c r="EM290" s="27"/>
      <c r="EN290" s="27"/>
      <c r="EO290" s="27"/>
      <c r="EP290" s="27"/>
      <c r="EQ290" s="27"/>
      <c r="ER290" s="27"/>
      <c r="ES290" s="27"/>
      <c r="ET290" s="27"/>
      <c r="EU290" s="27"/>
      <c r="EV290" s="27"/>
      <c r="EW290" s="27"/>
      <c r="EX290" s="27"/>
      <c r="EY290" s="27"/>
      <c r="EZ290" s="27"/>
      <c r="FA290" s="27"/>
      <c r="FB290" s="27"/>
      <c r="FC290" s="27"/>
      <c r="FD290" s="27"/>
      <c r="FE290" s="27"/>
      <c r="FH290" s="27"/>
      <c r="FI290" s="27"/>
      <c r="FJ290" s="27"/>
      <c r="FK290" s="27"/>
      <c r="FL290" s="27"/>
      <c r="FM290" s="27"/>
      <c r="FN290" s="27"/>
      <c r="FO290" s="27"/>
      <c r="FP290" s="27"/>
      <c r="FQ290" s="27"/>
      <c r="FR290" s="27"/>
      <c r="FS290" s="27"/>
      <c r="FT290" s="27"/>
      <c r="FU290" s="27"/>
      <c r="FV290" s="27"/>
      <c r="FW290" s="27"/>
      <c r="FX290" s="27"/>
      <c r="FY290" s="27"/>
      <c r="FZ290" s="27"/>
      <c r="GA290" s="27"/>
      <c r="GB290" s="27"/>
      <c r="GC290" s="27"/>
      <c r="GD290" s="27"/>
      <c r="GE290" s="27"/>
      <c r="GF290" s="27"/>
      <c r="GG290" s="27"/>
      <c r="GH290" s="27"/>
      <c r="GI290" s="27"/>
      <c r="GJ290" s="27"/>
      <c r="GK290" s="27"/>
      <c r="GL290" s="27"/>
      <c r="GM290" s="27"/>
      <c r="GN290" s="27"/>
      <c r="GO290" s="27"/>
      <c r="GP290" s="27"/>
      <c r="GQ290" s="27"/>
      <c r="GR290" s="27"/>
      <c r="GS290" s="27"/>
      <c r="GT290" s="27"/>
      <c r="GU290" s="27"/>
      <c r="GV290" s="27"/>
      <c r="GW290" s="27"/>
      <c r="GX290" s="27"/>
      <c r="GY290" s="27"/>
      <c r="GZ290" s="27"/>
      <c r="HA290" s="27"/>
      <c r="HB290" s="27"/>
      <c r="HC290" s="27"/>
      <c r="HD290" s="27"/>
      <c r="HE290" s="27"/>
      <c r="HF290" s="27"/>
      <c r="HG290" s="27"/>
      <c r="HH290" s="27"/>
      <c r="HI290" s="27"/>
      <c r="HJ290" s="27"/>
    </row>
    <row r="291" spans="1:218">
      <c r="A291" s="8"/>
      <c r="B291" s="109"/>
      <c r="C291" s="109"/>
      <c r="D291" s="109"/>
      <c r="E291" s="109"/>
      <c r="F291" s="109"/>
      <c r="G291" s="109"/>
      <c r="H291" s="109"/>
      <c r="I291" s="109"/>
      <c r="J291" s="109"/>
      <c r="K291" s="120"/>
      <c r="L291" s="143"/>
      <c r="M291" s="120"/>
      <c r="N291" s="27"/>
      <c r="O291" s="27"/>
      <c r="P291" s="27"/>
      <c r="Q291" s="27"/>
      <c r="S291" s="27"/>
      <c r="T291" s="27"/>
      <c r="U291" s="27"/>
      <c r="V291" s="27"/>
      <c r="W291" s="27"/>
      <c r="X291" s="27"/>
      <c r="Y291" s="27"/>
      <c r="Z291" s="27"/>
      <c r="AA291" s="27"/>
      <c r="AB291" s="27"/>
      <c r="AC291" s="27"/>
      <c r="AD291" s="27"/>
      <c r="AF291" s="27"/>
      <c r="AG291" s="27"/>
      <c r="AH291" s="27"/>
      <c r="AI291" s="27"/>
      <c r="AJ291" s="27"/>
      <c r="AK291" s="27"/>
      <c r="AL291" s="27"/>
      <c r="AN291" s="27"/>
      <c r="AO291" s="27"/>
      <c r="AP291" s="27"/>
      <c r="AQ291" s="27"/>
      <c r="AR291" s="27"/>
      <c r="BQ291" s="27"/>
      <c r="BW291" s="27"/>
      <c r="BX291" s="27"/>
      <c r="BY291" s="27"/>
      <c r="BZ291" s="27"/>
      <c r="CA291" s="27"/>
      <c r="CB291" s="27"/>
      <c r="CC291" s="27"/>
      <c r="CD291" s="27"/>
      <c r="CE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H291" s="27"/>
      <c r="FI291" s="27"/>
      <c r="FJ291" s="27"/>
      <c r="FK291" s="27"/>
      <c r="FL291" s="27"/>
      <c r="FM291" s="27"/>
      <c r="FN291" s="27"/>
      <c r="FO291" s="27"/>
      <c r="FP291" s="27"/>
      <c r="FQ291" s="27"/>
      <c r="FR291" s="27"/>
      <c r="FS291" s="27"/>
      <c r="FT291" s="27"/>
      <c r="FU291" s="27"/>
      <c r="FV291" s="27"/>
      <c r="FW291" s="27"/>
      <c r="FX291" s="27"/>
      <c r="FY291" s="27"/>
      <c r="FZ291" s="27"/>
      <c r="GA291" s="27"/>
      <c r="GB291" s="27"/>
      <c r="GC291" s="27"/>
      <c r="GD291" s="27"/>
      <c r="GE291" s="27"/>
      <c r="GF291" s="27"/>
      <c r="GG291" s="27"/>
      <c r="GH291" s="27"/>
      <c r="GI291" s="27"/>
      <c r="GJ291" s="27"/>
      <c r="GK291" s="27"/>
      <c r="GL291" s="27"/>
      <c r="GM291" s="27"/>
      <c r="GN291" s="27"/>
      <c r="GO291" s="27"/>
      <c r="GP291" s="27"/>
      <c r="GQ291" s="27"/>
      <c r="GR291" s="27"/>
      <c r="GS291" s="27"/>
      <c r="GT291" s="27"/>
      <c r="GU291" s="27"/>
      <c r="GV291" s="27"/>
      <c r="GW291" s="27"/>
      <c r="GX291" s="27"/>
      <c r="GY291" s="27"/>
      <c r="GZ291" s="27"/>
      <c r="HA291" s="27"/>
      <c r="HB291" s="27"/>
      <c r="HC291" s="27"/>
      <c r="HD291" s="27"/>
      <c r="HE291" s="27"/>
      <c r="HF291" s="27"/>
      <c r="HG291" s="27"/>
      <c r="HH291" s="27"/>
      <c r="HI291" s="27"/>
      <c r="HJ291" s="27"/>
    </row>
    <row r="292" spans="1:218">
      <c r="A292" s="8"/>
      <c r="B292" s="109"/>
      <c r="C292" s="109"/>
      <c r="D292" s="109"/>
      <c r="E292" s="109"/>
      <c r="F292" s="109"/>
      <c r="G292" s="109"/>
      <c r="H292" s="109"/>
      <c r="I292" s="109"/>
      <c r="J292" s="109"/>
      <c r="K292" s="120"/>
      <c r="L292" s="143"/>
      <c r="M292" s="120"/>
      <c r="N292" s="27"/>
      <c r="O292" s="27"/>
      <c r="P292" s="27"/>
      <c r="Q292" s="27"/>
      <c r="S292" s="27"/>
      <c r="T292" s="27"/>
      <c r="U292" s="27"/>
      <c r="V292" s="27"/>
      <c r="W292" s="27"/>
      <c r="X292" s="27"/>
      <c r="Y292" s="27"/>
      <c r="Z292" s="27"/>
      <c r="AA292" s="27"/>
      <c r="AB292" s="27"/>
      <c r="AC292" s="27"/>
      <c r="AD292" s="27"/>
      <c r="AF292" s="27"/>
      <c r="AG292" s="27"/>
      <c r="AH292" s="27"/>
      <c r="AI292" s="27"/>
      <c r="AJ292" s="27"/>
      <c r="AK292" s="27"/>
      <c r="AL292" s="27"/>
      <c r="AN292" s="27"/>
      <c r="AO292" s="27"/>
      <c r="AP292" s="27"/>
      <c r="AQ292" s="27"/>
      <c r="AR292" s="27"/>
      <c r="BQ292" s="27"/>
      <c r="BW292" s="27"/>
      <c r="BX292" s="27"/>
      <c r="BY292" s="27"/>
      <c r="BZ292" s="27"/>
      <c r="CA292" s="27"/>
      <c r="CB292" s="27"/>
      <c r="CC292" s="27"/>
      <c r="CD292" s="27"/>
      <c r="CE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c r="GV292" s="27"/>
      <c r="GW292" s="27"/>
      <c r="GX292" s="27"/>
      <c r="GY292" s="27"/>
      <c r="GZ292" s="27"/>
      <c r="HA292" s="27"/>
      <c r="HB292" s="27"/>
      <c r="HC292" s="27"/>
      <c r="HD292" s="27"/>
      <c r="HE292" s="27"/>
      <c r="HF292" s="27"/>
      <c r="HG292" s="27"/>
      <c r="HH292" s="27"/>
      <c r="HI292" s="27"/>
      <c r="HJ292" s="27"/>
    </row>
    <row r="293" spans="1:218">
      <c r="A293" s="8"/>
      <c r="B293" s="109"/>
      <c r="C293" s="109"/>
      <c r="D293" s="109"/>
      <c r="E293" s="109"/>
      <c r="F293" s="109"/>
      <c r="G293" s="109"/>
      <c r="H293" s="109"/>
      <c r="I293" s="109"/>
      <c r="J293" s="109"/>
      <c r="K293" s="120"/>
      <c r="L293" s="143"/>
      <c r="M293" s="120"/>
      <c r="N293" s="27"/>
      <c r="O293" s="27"/>
      <c r="P293" s="27"/>
      <c r="Q293" s="27"/>
      <c r="S293" s="27"/>
      <c r="T293" s="27"/>
      <c r="U293" s="27"/>
      <c r="V293" s="27"/>
      <c r="W293" s="27"/>
      <c r="X293" s="27"/>
      <c r="Y293" s="27"/>
      <c r="Z293" s="27"/>
      <c r="AA293" s="27"/>
      <c r="AB293" s="27"/>
      <c r="AC293" s="27"/>
      <c r="AD293" s="27"/>
      <c r="AF293" s="27"/>
      <c r="AG293" s="27"/>
      <c r="AH293" s="27"/>
      <c r="AI293" s="27"/>
      <c r="AJ293" s="27"/>
      <c r="AK293" s="27"/>
      <c r="AL293" s="27"/>
      <c r="AN293" s="27"/>
      <c r="AO293" s="27"/>
      <c r="AP293" s="27"/>
      <c r="AQ293" s="27"/>
      <c r="AR293" s="27"/>
      <c r="BQ293" s="27"/>
      <c r="BW293" s="27"/>
      <c r="BX293" s="27"/>
      <c r="BY293" s="27"/>
      <c r="BZ293" s="27"/>
      <c r="CA293" s="27"/>
      <c r="CB293" s="27"/>
      <c r="CC293" s="27"/>
      <c r="CD293" s="27"/>
      <c r="CE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c r="GN293" s="27"/>
      <c r="GO293" s="27"/>
      <c r="GP293" s="27"/>
      <c r="GQ293" s="27"/>
      <c r="GR293" s="27"/>
      <c r="GS293" s="27"/>
      <c r="GT293" s="27"/>
      <c r="GU293" s="27"/>
      <c r="GV293" s="27"/>
      <c r="GW293" s="27"/>
      <c r="GX293" s="27"/>
      <c r="GY293" s="27"/>
      <c r="GZ293" s="27"/>
      <c r="HA293" s="27"/>
      <c r="HB293" s="27"/>
      <c r="HC293" s="27"/>
      <c r="HD293" s="27"/>
      <c r="HE293" s="27"/>
      <c r="HF293" s="27"/>
      <c r="HG293" s="27"/>
      <c r="HH293" s="27"/>
      <c r="HI293" s="27"/>
      <c r="HJ293" s="27"/>
    </row>
    <row r="294" spans="1:218">
      <c r="A294" s="8"/>
      <c r="B294" s="109"/>
      <c r="C294" s="109"/>
      <c r="D294" s="109"/>
      <c r="E294" s="109"/>
      <c r="F294" s="109"/>
      <c r="G294" s="109"/>
      <c r="H294" s="109"/>
      <c r="I294" s="109"/>
      <c r="J294" s="109"/>
      <c r="K294" s="120"/>
      <c r="L294" s="143"/>
      <c r="M294" s="120"/>
      <c r="N294" s="27"/>
      <c r="O294" s="27"/>
      <c r="P294" s="27"/>
      <c r="Q294" s="27"/>
      <c r="S294" s="27"/>
      <c r="T294" s="27"/>
      <c r="U294" s="27"/>
      <c r="V294" s="27"/>
      <c r="W294" s="27"/>
      <c r="X294" s="27"/>
      <c r="Y294" s="27"/>
      <c r="Z294" s="27"/>
      <c r="AA294" s="27"/>
      <c r="AB294" s="27"/>
      <c r="AC294" s="27"/>
      <c r="AD294" s="27"/>
      <c r="AF294" s="27"/>
      <c r="AG294" s="27"/>
      <c r="AH294" s="27"/>
      <c r="AI294" s="27"/>
      <c r="AJ294" s="27"/>
      <c r="AK294" s="27"/>
      <c r="AL294" s="27"/>
      <c r="AN294" s="27"/>
      <c r="AO294" s="27"/>
      <c r="AP294" s="27"/>
      <c r="AQ294" s="27"/>
      <c r="AR294" s="27"/>
      <c r="BQ294" s="27"/>
      <c r="BW294" s="27"/>
      <c r="BX294" s="27"/>
      <c r="BY294" s="27"/>
      <c r="BZ294" s="27"/>
      <c r="CA294" s="27"/>
      <c r="CB294" s="27"/>
      <c r="CC294" s="27"/>
      <c r="CD294" s="27"/>
      <c r="CE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c r="GS294" s="27"/>
      <c r="GT294" s="27"/>
      <c r="GU294" s="27"/>
      <c r="GV294" s="27"/>
      <c r="GW294" s="27"/>
      <c r="GX294" s="27"/>
      <c r="GY294" s="27"/>
      <c r="GZ294" s="27"/>
      <c r="HA294" s="27"/>
      <c r="HB294" s="27"/>
      <c r="HC294" s="27"/>
      <c r="HD294" s="27"/>
      <c r="HE294" s="27"/>
      <c r="HF294" s="27"/>
      <c r="HG294" s="27"/>
      <c r="HH294" s="27"/>
      <c r="HI294" s="27"/>
      <c r="HJ294" s="27"/>
    </row>
    <row r="295" spans="1:218">
      <c r="A295" s="8"/>
      <c r="B295" s="109"/>
      <c r="C295" s="109"/>
      <c r="D295" s="109"/>
      <c r="E295" s="109"/>
      <c r="F295" s="109"/>
      <c r="G295" s="109"/>
      <c r="H295" s="109"/>
      <c r="I295" s="109"/>
      <c r="J295" s="109"/>
      <c r="K295" s="120"/>
      <c r="L295" s="143"/>
      <c r="M295" s="120"/>
      <c r="N295" s="27"/>
      <c r="O295" s="27"/>
      <c r="P295" s="27"/>
      <c r="Q295" s="27"/>
      <c r="S295" s="27"/>
      <c r="T295" s="27"/>
      <c r="U295" s="27"/>
      <c r="V295" s="27"/>
      <c r="W295" s="27"/>
      <c r="X295" s="27"/>
      <c r="Y295" s="27"/>
      <c r="Z295" s="27"/>
      <c r="AA295" s="27"/>
      <c r="AB295" s="27"/>
      <c r="AC295" s="27"/>
      <c r="AD295" s="27"/>
      <c r="AF295" s="27"/>
      <c r="AG295" s="27"/>
      <c r="AH295" s="27"/>
      <c r="AI295" s="27"/>
      <c r="AJ295" s="27"/>
      <c r="AK295" s="27"/>
      <c r="AL295" s="27"/>
      <c r="AN295" s="27"/>
      <c r="AO295" s="27"/>
      <c r="AP295" s="27"/>
      <c r="AQ295" s="27"/>
      <c r="AR295" s="27"/>
      <c r="BQ295" s="27"/>
      <c r="BW295" s="27"/>
      <c r="BX295" s="27"/>
      <c r="BY295" s="27"/>
      <c r="BZ295" s="27"/>
      <c r="CA295" s="27"/>
      <c r="CB295" s="27"/>
      <c r="CC295" s="27"/>
      <c r="CD295" s="27"/>
      <c r="CE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c r="GN295" s="27"/>
      <c r="GO295" s="27"/>
      <c r="GP295" s="27"/>
      <c r="GQ295" s="27"/>
      <c r="GR295" s="27"/>
      <c r="GS295" s="27"/>
      <c r="GT295" s="27"/>
      <c r="GU295" s="27"/>
      <c r="GV295" s="27"/>
      <c r="GW295" s="27"/>
      <c r="GX295" s="27"/>
      <c r="GY295" s="27"/>
      <c r="GZ295" s="27"/>
      <c r="HA295" s="27"/>
      <c r="HB295" s="27"/>
      <c r="HC295" s="27"/>
      <c r="HD295" s="27"/>
      <c r="HE295" s="27"/>
      <c r="HF295" s="27"/>
      <c r="HG295" s="27"/>
      <c r="HH295" s="27"/>
      <c r="HI295" s="27"/>
      <c r="HJ295" s="27"/>
    </row>
    <row r="296" spans="1:218">
      <c r="A296" s="8"/>
      <c r="B296" s="109"/>
      <c r="C296" s="109"/>
      <c r="D296" s="109"/>
      <c r="E296" s="109"/>
      <c r="F296" s="109"/>
      <c r="G296" s="109"/>
      <c r="H296" s="109"/>
      <c r="I296" s="109"/>
      <c r="J296" s="109"/>
      <c r="K296" s="120"/>
      <c r="L296" s="143"/>
      <c r="M296" s="120"/>
      <c r="N296" s="27"/>
      <c r="O296" s="27"/>
      <c r="P296" s="27"/>
      <c r="Q296" s="27"/>
      <c r="S296" s="27"/>
      <c r="T296" s="27"/>
      <c r="U296" s="27"/>
      <c r="V296" s="27"/>
      <c r="W296" s="27"/>
      <c r="X296" s="27"/>
      <c r="Y296" s="27"/>
      <c r="Z296" s="27"/>
      <c r="AA296" s="27"/>
      <c r="AB296" s="27"/>
      <c r="AC296" s="27"/>
      <c r="AD296" s="27"/>
      <c r="AF296" s="27"/>
      <c r="AG296" s="27"/>
      <c r="AH296" s="27"/>
      <c r="AI296" s="27"/>
      <c r="AJ296" s="27"/>
      <c r="AK296" s="27"/>
      <c r="AL296" s="27"/>
      <c r="AN296" s="27"/>
      <c r="AO296" s="27"/>
      <c r="AP296" s="27"/>
      <c r="AQ296" s="27"/>
      <c r="AR296" s="27"/>
      <c r="BQ296" s="27"/>
      <c r="BW296" s="27"/>
      <c r="BX296" s="27"/>
      <c r="BY296" s="27"/>
      <c r="BZ296" s="27"/>
      <c r="CA296" s="27"/>
      <c r="CB296" s="27"/>
      <c r="CC296" s="27"/>
      <c r="CD296" s="27"/>
      <c r="CE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c r="GU296" s="27"/>
      <c r="GV296" s="27"/>
      <c r="GW296" s="27"/>
      <c r="GX296" s="27"/>
      <c r="GY296" s="27"/>
      <c r="GZ296" s="27"/>
      <c r="HA296" s="27"/>
      <c r="HB296" s="27"/>
      <c r="HC296" s="27"/>
      <c r="HD296" s="27"/>
      <c r="HE296" s="27"/>
      <c r="HF296" s="27"/>
      <c r="HG296" s="27"/>
      <c r="HH296" s="27"/>
      <c r="HI296" s="27"/>
      <c r="HJ296" s="27"/>
    </row>
    <row r="297" spans="1:218">
      <c r="A297" s="8"/>
      <c r="B297" s="109"/>
      <c r="C297" s="109"/>
      <c r="D297" s="109"/>
      <c r="E297" s="109"/>
      <c r="F297" s="109"/>
      <c r="G297" s="109"/>
      <c r="H297" s="109"/>
      <c r="I297" s="109"/>
      <c r="J297" s="109"/>
      <c r="K297" s="120"/>
      <c r="L297" s="143"/>
      <c r="M297" s="120"/>
      <c r="N297" s="27"/>
      <c r="O297" s="27"/>
      <c r="P297" s="27"/>
      <c r="Q297" s="27"/>
      <c r="S297" s="27"/>
      <c r="T297" s="27"/>
      <c r="U297" s="27"/>
      <c r="V297" s="27"/>
      <c r="W297" s="27"/>
      <c r="X297" s="27"/>
      <c r="Y297" s="27"/>
      <c r="Z297" s="27"/>
      <c r="AA297" s="27"/>
      <c r="AB297" s="27"/>
      <c r="AC297" s="27"/>
      <c r="AD297" s="27"/>
      <c r="AF297" s="27"/>
      <c r="AG297" s="27"/>
      <c r="AH297" s="27"/>
      <c r="AI297" s="27"/>
      <c r="AJ297" s="27"/>
      <c r="AK297" s="27"/>
      <c r="AL297" s="27"/>
      <c r="AN297" s="27"/>
      <c r="AO297" s="27"/>
      <c r="AP297" s="27"/>
      <c r="AQ297" s="27"/>
      <c r="AR297" s="27"/>
      <c r="BQ297" s="27"/>
      <c r="BW297" s="27"/>
      <c r="BX297" s="27"/>
      <c r="BY297" s="27"/>
      <c r="BZ297" s="27"/>
      <c r="CA297" s="27"/>
      <c r="CB297" s="27"/>
      <c r="CC297" s="27"/>
      <c r="CD297" s="27"/>
      <c r="CE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c r="GU297" s="27"/>
      <c r="GV297" s="27"/>
      <c r="GW297" s="27"/>
      <c r="GX297" s="27"/>
      <c r="GY297" s="27"/>
      <c r="GZ297" s="27"/>
      <c r="HA297" s="27"/>
      <c r="HB297" s="27"/>
      <c r="HC297" s="27"/>
      <c r="HD297" s="27"/>
      <c r="HE297" s="27"/>
      <c r="HF297" s="27"/>
      <c r="HG297" s="27"/>
      <c r="HH297" s="27"/>
      <c r="HI297" s="27"/>
      <c r="HJ297" s="27"/>
    </row>
    <row r="298" spans="1:218">
      <c r="A298" s="8"/>
      <c r="B298" s="109"/>
      <c r="C298" s="109"/>
      <c r="D298" s="109"/>
      <c r="E298" s="109"/>
      <c r="F298" s="109"/>
      <c r="G298" s="109"/>
      <c r="H298" s="109"/>
      <c r="I298" s="109"/>
      <c r="J298" s="109"/>
      <c r="K298" s="120"/>
      <c r="L298" s="143"/>
      <c r="M298" s="120"/>
      <c r="N298" s="27"/>
      <c r="O298" s="27"/>
      <c r="P298" s="27"/>
      <c r="Q298" s="27"/>
      <c r="S298" s="27"/>
      <c r="T298" s="27"/>
      <c r="U298" s="27"/>
      <c r="V298" s="27"/>
      <c r="W298" s="27"/>
      <c r="X298" s="27"/>
      <c r="Y298" s="27"/>
      <c r="Z298" s="27"/>
      <c r="AA298" s="27"/>
      <c r="AB298" s="27"/>
      <c r="AC298" s="27"/>
      <c r="AD298" s="27"/>
      <c r="AF298" s="27"/>
      <c r="AG298" s="27"/>
      <c r="AH298" s="27"/>
      <c r="AI298" s="27"/>
      <c r="AJ298" s="27"/>
      <c r="AK298" s="27"/>
      <c r="AL298" s="27"/>
      <c r="AN298" s="27"/>
      <c r="AO298" s="27"/>
      <c r="AP298" s="27"/>
      <c r="AQ298" s="27"/>
      <c r="AR298" s="27"/>
      <c r="BQ298" s="27"/>
      <c r="BW298" s="27"/>
      <c r="BX298" s="27"/>
      <c r="BY298" s="27"/>
      <c r="BZ298" s="27"/>
      <c r="CA298" s="27"/>
      <c r="CB298" s="27"/>
      <c r="CC298" s="27"/>
      <c r="CD298" s="27"/>
      <c r="CE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EH298" s="27"/>
      <c r="EI298" s="27"/>
      <c r="EJ298" s="27"/>
      <c r="EK298" s="27"/>
      <c r="EL298" s="27"/>
      <c r="EM298" s="27"/>
      <c r="EN298" s="27"/>
      <c r="EO298" s="27"/>
      <c r="EP298" s="27"/>
      <c r="EQ298" s="27"/>
      <c r="ER298" s="27"/>
      <c r="ES298" s="27"/>
      <c r="ET298" s="27"/>
      <c r="EU298" s="27"/>
      <c r="EV298" s="27"/>
      <c r="EW298" s="27"/>
      <c r="EX298" s="27"/>
      <c r="EY298" s="27"/>
      <c r="EZ298" s="27"/>
      <c r="FA298" s="27"/>
      <c r="FB298" s="27"/>
      <c r="FC298" s="27"/>
      <c r="FD298" s="27"/>
      <c r="FE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c r="GE298" s="27"/>
      <c r="GF298" s="27"/>
      <c r="GG298" s="27"/>
      <c r="GH298" s="27"/>
      <c r="GI298" s="27"/>
      <c r="GJ298" s="27"/>
      <c r="GK298" s="27"/>
      <c r="GL298" s="27"/>
      <c r="GM298" s="27"/>
      <c r="GN298" s="27"/>
      <c r="GO298" s="27"/>
      <c r="GP298" s="27"/>
      <c r="GQ298" s="27"/>
      <c r="GR298" s="27"/>
      <c r="GS298" s="27"/>
      <c r="GT298" s="27"/>
      <c r="GU298" s="27"/>
      <c r="GV298" s="27"/>
      <c r="GW298" s="27"/>
      <c r="GX298" s="27"/>
      <c r="GY298" s="27"/>
      <c r="GZ298" s="27"/>
      <c r="HA298" s="27"/>
      <c r="HB298" s="27"/>
      <c r="HC298" s="27"/>
      <c r="HD298" s="27"/>
      <c r="HE298" s="27"/>
      <c r="HF298" s="27"/>
      <c r="HG298" s="27"/>
      <c r="HH298" s="27"/>
      <c r="HI298" s="27"/>
      <c r="HJ298" s="27"/>
    </row>
    <row r="299" spans="1:218">
      <c r="A299" s="8"/>
      <c r="B299" s="109"/>
      <c r="C299" s="109"/>
      <c r="D299" s="109"/>
      <c r="E299" s="109"/>
      <c r="F299" s="109"/>
      <c r="G299" s="109"/>
      <c r="H299" s="109"/>
      <c r="I299" s="109"/>
      <c r="J299" s="109"/>
      <c r="K299" s="120"/>
      <c r="L299" s="143"/>
      <c r="M299" s="120"/>
      <c r="N299" s="27"/>
      <c r="O299" s="27"/>
      <c r="P299" s="27"/>
      <c r="Q299" s="27"/>
      <c r="S299" s="27"/>
      <c r="T299" s="27"/>
      <c r="U299" s="27"/>
      <c r="V299" s="27"/>
      <c r="W299" s="27"/>
      <c r="X299" s="27"/>
      <c r="Y299" s="27"/>
      <c r="Z299" s="27"/>
      <c r="AA299" s="27"/>
      <c r="AB299" s="27"/>
      <c r="AC299" s="27"/>
      <c r="AD299" s="27"/>
      <c r="AF299" s="27"/>
      <c r="AG299" s="27"/>
      <c r="AH299" s="27"/>
      <c r="AI299" s="27"/>
      <c r="AJ299" s="27"/>
      <c r="AK299" s="27"/>
      <c r="AL299" s="27"/>
      <c r="AN299" s="27"/>
      <c r="AO299" s="27"/>
      <c r="AP299" s="27"/>
      <c r="AQ299" s="27"/>
      <c r="AR299" s="27"/>
      <c r="BQ299" s="27"/>
      <c r="BW299" s="27"/>
      <c r="BX299" s="27"/>
      <c r="BY299" s="27"/>
      <c r="BZ299" s="27"/>
      <c r="CA299" s="27"/>
      <c r="CB299" s="27"/>
      <c r="CC299" s="27"/>
      <c r="CD299" s="27"/>
      <c r="CE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EH299" s="27"/>
      <c r="EI299" s="27"/>
      <c r="EJ299" s="27"/>
      <c r="EK299" s="27"/>
      <c r="EL299" s="27"/>
      <c r="EM299" s="27"/>
      <c r="EN299" s="27"/>
      <c r="EO299" s="27"/>
      <c r="EP299" s="27"/>
      <c r="EQ299" s="27"/>
      <c r="ER299" s="27"/>
      <c r="ES299" s="27"/>
      <c r="ET299" s="27"/>
      <c r="EU299" s="27"/>
      <c r="EV299" s="27"/>
      <c r="EW299" s="27"/>
      <c r="EX299" s="27"/>
      <c r="EY299" s="27"/>
      <c r="EZ299" s="27"/>
      <c r="FA299" s="27"/>
      <c r="FB299" s="27"/>
      <c r="FC299" s="27"/>
      <c r="FD299" s="27"/>
      <c r="FE299" s="27"/>
      <c r="FH299" s="27"/>
      <c r="FI299" s="27"/>
      <c r="FJ299" s="27"/>
      <c r="FK299" s="27"/>
      <c r="FL299" s="27"/>
      <c r="FM299" s="27"/>
      <c r="FN299" s="27"/>
      <c r="FO299" s="27"/>
      <c r="FP299" s="27"/>
      <c r="FQ299" s="27"/>
      <c r="FR299" s="27"/>
      <c r="FS299" s="27"/>
      <c r="FT299" s="27"/>
      <c r="FU299" s="27"/>
      <c r="FV299" s="27"/>
      <c r="FW299" s="27"/>
      <c r="FX299" s="27"/>
      <c r="FY299" s="27"/>
      <c r="FZ299" s="27"/>
      <c r="GA299" s="27"/>
      <c r="GB299" s="27"/>
      <c r="GC299" s="27"/>
      <c r="GD299" s="27"/>
      <c r="GE299" s="27"/>
      <c r="GF299" s="27"/>
      <c r="GG299" s="27"/>
      <c r="GH299" s="27"/>
      <c r="GI299" s="27"/>
      <c r="GJ299" s="27"/>
      <c r="GK299" s="27"/>
      <c r="GL299" s="27"/>
      <c r="GM299" s="27"/>
      <c r="GN299" s="27"/>
      <c r="GO299" s="27"/>
      <c r="GP299" s="27"/>
      <c r="GQ299" s="27"/>
      <c r="GR299" s="27"/>
      <c r="GS299" s="27"/>
      <c r="GT299" s="27"/>
      <c r="GU299" s="27"/>
      <c r="GV299" s="27"/>
      <c r="GW299" s="27"/>
      <c r="GX299" s="27"/>
      <c r="GY299" s="27"/>
      <c r="GZ299" s="27"/>
      <c r="HA299" s="27"/>
      <c r="HB299" s="27"/>
      <c r="HC299" s="27"/>
      <c r="HD299" s="27"/>
      <c r="HE299" s="27"/>
      <c r="HF299" s="27"/>
      <c r="HG299" s="27"/>
      <c r="HH299" s="27"/>
      <c r="HI299" s="27"/>
      <c r="HJ299" s="27"/>
    </row>
    <row r="300" spans="1:218">
      <c r="A300" s="8"/>
      <c r="B300" s="109"/>
      <c r="C300" s="109"/>
      <c r="D300" s="109"/>
      <c r="E300" s="109"/>
      <c r="F300" s="109"/>
      <c r="G300" s="109"/>
      <c r="H300" s="109"/>
      <c r="I300" s="109"/>
      <c r="J300" s="109"/>
      <c r="K300" s="120"/>
      <c r="L300" s="143"/>
      <c r="M300" s="120"/>
      <c r="N300" s="27"/>
      <c r="O300" s="27"/>
      <c r="P300" s="27"/>
      <c r="Q300" s="27"/>
      <c r="S300" s="27"/>
      <c r="T300" s="27"/>
      <c r="U300" s="27"/>
      <c r="V300" s="27"/>
      <c r="W300" s="27"/>
      <c r="X300" s="27"/>
      <c r="Y300" s="27"/>
      <c r="Z300" s="27"/>
      <c r="AA300" s="27"/>
      <c r="AB300" s="27"/>
      <c r="AC300" s="27"/>
      <c r="AD300" s="27"/>
      <c r="AF300" s="27"/>
      <c r="AG300" s="27"/>
      <c r="AH300" s="27"/>
      <c r="AI300" s="27"/>
      <c r="AJ300" s="27"/>
      <c r="AK300" s="27"/>
      <c r="AL300" s="27"/>
      <c r="AN300" s="27"/>
      <c r="AO300" s="27"/>
      <c r="AP300" s="27"/>
      <c r="AQ300" s="27"/>
      <c r="AR300" s="27"/>
      <c r="BQ300" s="27"/>
      <c r="BW300" s="27"/>
      <c r="BX300" s="27"/>
      <c r="BY300" s="27"/>
      <c r="BZ300" s="27"/>
      <c r="CA300" s="27"/>
      <c r="CB300" s="27"/>
      <c r="CC300" s="27"/>
      <c r="CD300" s="27"/>
      <c r="CE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c r="GE300" s="27"/>
      <c r="GF300" s="27"/>
      <c r="GG300" s="27"/>
      <c r="GH300" s="27"/>
      <c r="GI300" s="27"/>
      <c r="GJ300" s="27"/>
      <c r="GK300" s="27"/>
      <c r="GL300" s="27"/>
      <c r="GM300" s="27"/>
      <c r="GN300" s="27"/>
      <c r="GO300" s="27"/>
      <c r="GP300" s="27"/>
      <c r="GQ300" s="27"/>
      <c r="GR300" s="27"/>
      <c r="GS300" s="27"/>
      <c r="GT300" s="27"/>
      <c r="GU300" s="27"/>
      <c r="GV300" s="27"/>
      <c r="GW300" s="27"/>
      <c r="GX300" s="27"/>
      <c r="GY300" s="27"/>
      <c r="GZ300" s="27"/>
      <c r="HA300" s="27"/>
      <c r="HB300" s="27"/>
      <c r="HC300" s="27"/>
      <c r="HD300" s="27"/>
      <c r="HE300" s="27"/>
      <c r="HF300" s="27"/>
      <c r="HG300" s="27"/>
      <c r="HH300" s="27"/>
      <c r="HI300" s="27"/>
      <c r="HJ300" s="27"/>
    </row>
    <row r="301" spans="1:218">
      <c r="A301" s="8"/>
      <c r="B301" s="109"/>
      <c r="C301" s="109"/>
      <c r="D301" s="109"/>
      <c r="E301" s="109"/>
      <c r="F301" s="109"/>
      <c r="G301" s="109"/>
      <c r="H301" s="109"/>
      <c r="I301" s="109"/>
      <c r="J301" s="109"/>
      <c r="K301" s="120"/>
      <c r="L301" s="143"/>
      <c r="M301" s="120"/>
      <c r="N301" s="27"/>
      <c r="O301" s="27"/>
      <c r="P301" s="27"/>
      <c r="Q301" s="27"/>
      <c r="S301" s="27"/>
      <c r="T301" s="27"/>
      <c r="U301" s="27"/>
      <c r="V301" s="27"/>
      <c r="W301" s="27"/>
      <c r="X301" s="27"/>
      <c r="Y301" s="27"/>
      <c r="Z301" s="27"/>
      <c r="AA301" s="27"/>
      <c r="AB301" s="27"/>
      <c r="AC301" s="27"/>
      <c r="AD301" s="27"/>
      <c r="AF301" s="27"/>
      <c r="AG301" s="27"/>
      <c r="AH301" s="27"/>
      <c r="AI301" s="27"/>
      <c r="AJ301" s="27"/>
      <c r="AK301" s="27"/>
      <c r="AL301" s="27"/>
      <c r="AN301" s="27"/>
      <c r="AO301" s="27"/>
      <c r="AP301" s="27"/>
      <c r="AQ301" s="27"/>
      <c r="AR301" s="27"/>
      <c r="BQ301" s="27"/>
      <c r="BW301" s="27"/>
      <c r="BX301" s="27"/>
      <c r="BY301" s="27"/>
      <c r="BZ301" s="27"/>
      <c r="CA301" s="27"/>
      <c r="CB301" s="27"/>
      <c r="CC301" s="27"/>
      <c r="CD301" s="27"/>
      <c r="CE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c r="GE301" s="27"/>
      <c r="GF301" s="27"/>
      <c r="GG301" s="27"/>
      <c r="GH301" s="27"/>
      <c r="GI301" s="27"/>
      <c r="GJ301" s="27"/>
      <c r="GK301" s="27"/>
      <c r="GL301" s="27"/>
      <c r="GM301" s="27"/>
      <c r="GN301" s="27"/>
      <c r="GO301" s="27"/>
      <c r="GP301" s="27"/>
      <c r="GQ301" s="27"/>
      <c r="GR301" s="27"/>
      <c r="GS301" s="27"/>
      <c r="GT301" s="27"/>
      <c r="GU301" s="27"/>
      <c r="GV301" s="27"/>
      <c r="GW301" s="27"/>
      <c r="GX301" s="27"/>
      <c r="GY301" s="27"/>
      <c r="GZ301" s="27"/>
      <c r="HA301" s="27"/>
      <c r="HB301" s="27"/>
      <c r="HC301" s="27"/>
      <c r="HD301" s="27"/>
      <c r="HE301" s="27"/>
      <c r="HF301" s="27"/>
      <c r="HG301" s="27"/>
      <c r="HH301" s="27"/>
      <c r="HI301" s="27"/>
      <c r="HJ301" s="27"/>
    </row>
    <row r="302" spans="1:218">
      <c r="A302" s="8"/>
      <c r="B302" s="109"/>
      <c r="C302" s="109"/>
      <c r="D302" s="109"/>
      <c r="E302" s="109"/>
      <c r="F302" s="109"/>
      <c r="G302" s="109"/>
      <c r="H302" s="109"/>
      <c r="I302" s="109"/>
      <c r="J302" s="109"/>
      <c r="K302" s="120"/>
      <c r="L302" s="143"/>
      <c r="M302" s="120"/>
      <c r="N302" s="27"/>
      <c r="O302" s="27"/>
      <c r="P302" s="27"/>
      <c r="Q302" s="27"/>
      <c r="S302" s="27"/>
      <c r="T302" s="27"/>
      <c r="U302" s="27"/>
      <c r="V302" s="27"/>
      <c r="W302" s="27"/>
      <c r="X302" s="27"/>
      <c r="Y302" s="27"/>
      <c r="Z302" s="27"/>
      <c r="AA302" s="27"/>
      <c r="AB302" s="27"/>
      <c r="AC302" s="27"/>
      <c r="AD302" s="27"/>
      <c r="AF302" s="27"/>
      <c r="AG302" s="27"/>
      <c r="AH302" s="27"/>
      <c r="AI302" s="27"/>
      <c r="AJ302" s="27"/>
      <c r="AK302" s="27"/>
      <c r="AL302" s="27"/>
      <c r="AN302" s="27"/>
      <c r="AO302" s="27"/>
      <c r="AP302" s="27"/>
      <c r="AQ302" s="27"/>
      <c r="AR302" s="27"/>
      <c r="BQ302" s="27"/>
      <c r="BW302" s="27"/>
      <c r="BX302" s="27"/>
      <c r="BY302" s="27"/>
      <c r="BZ302" s="27"/>
      <c r="CA302" s="27"/>
      <c r="CB302" s="27"/>
      <c r="CC302" s="27"/>
      <c r="CD302" s="27"/>
      <c r="CE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c r="GN302" s="27"/>
      <c r="GO302" s="27"/>
      <c r="GP302" s="27"/>
      <c r="GQ302" s="27"/>
      <c r="GR302" s="27"/>
      <c r="GS302" s="27"/>
      <c r="GT302" s="27"/>
      <c r="GU302" s="27"/>
      <c r="GV302" s="27"/>
      <c r="GW302" s="27"/>
      <c r="GX302" s="27"/>
      <c r="GY302" s="27"/>
      <c r="GZ302" s="27"/>
      <c r="HA302" s="27"/>
      <c r="HB302" s="27"/>
      <c r="HC302" s="27"/>
      <c r="HD302" s="27"/>
      <c r="HE302" s="27"/>
      <c r="HF302" s="27"/>
      <c r="HG302" s="27"/>
      <c r="HH302" s="27"/>
      <c r="HI302" s="27"/>
      <c r="HJ302" s="27"/>
    </row>
    <row r="303" spans="1:218">
      <c r="A303" s="8"/>
      <c r="B303" s="109"/>
      <c r="C303" s="109"/>
      <c r="D303" s="109"/>
      <c r="E303" s="109"/>
      <c r="F303" s="109"/>
      <c r="G303" s="109"/>
      <c r="H303" s="109"/>
      <c r="I303" s="109"/>
      <c r="J303" s="109"/>
      <c r="K303" s="120"/>
      <c r="L303" s="143"/>
      <c r="M303" s="120"/>
      <c r="N303" s="27"/>
      <c r="O303" s="27"/>
      <c r="P303" s="27"/>
      <c r="Q303" s="27"/>
      <c r="S303" s="27"/>
      <c r="T303" s="27"/>
      <c r="U303" s="27"/>
      <c r="V303" s="27"/>
      <c r="W303" s="27"/>
      <c r="X303" s="27"/>
      <c r="Y303" s="27"/>
      <c r="Z303" s="27"/>
      <c r="AA303" s="27"/>
      <c r="AB303" s="27"/>
      <c r="AC303" s="27"/>
      <c r="AD303" s="27"/>
      <c r="AF303" s="27"/>
      <c r="AG303" s="27"/>
      <c r="AH303" s="27"/>
      <c r="AI303" s="27"/>
      <c r="AJ303" s="27"/>
      <c r="AK303" s="27"/>
      <c r="AL303" s="27"/>
      <c r="AN303" s="27"/>
      <c r="AO303" s="27"/>
      <c r="AP303" s="27"/>
      <c r="AQ303" s="27"/>
      <c r="AR303" s="27"/>
      <c r="BQ303" s="27"/>
      <c r="BW303" s="27"/>
      <c r="BX303" s="27"/>
      <c r="BY303" s="27"/>
      <c r="BZ303" s="27"/>
      <c r="CA303" s="27"/>
      <c r="CB303" s="27"/>
      <c r="CC303" s="27"/>
      <c r="CD303" s="27"/>
      <c r="CE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EH303" s="27"/>
      <c r="EI303" s="27"/>
      <c r="EJ303" s="27"/>
      <c r="EK303" s="27"/>
      <c r="EL303" s="27"/>
      <c r="EM303" s="27"/>
      <c r="EN303" s="27"/>
      <c r="EO303" s="27"/>
      <c r="EP303" s="27"/>
      <c r="EQ303" s="27"/>
      <c r="ER303" s="27"/>
      <c r="ES303" s="27"/>
      <c r="ET303" s="27"/>
      <c r="EU303" s="27"/>
      <c r="EV303" s="27"/>
      <c r="EW303" s="27"/>
      <c r="EX303" s="27"/>
      <c r="EY303" s="27"/>
      <c r="EZ303" s="27"/>
      <c r="FA303" s="27"/>
      <c r="FB303" s="27"/>
      <c r="FC303" s="27"/>
      <c r="FD303" s="27"/>
      <c r="FE303" s="27"/>
      <c r="FH303" s="27"/>
      <c r="FI303" s="27"/>
      <c r="FJ303" s="27"/>
      <c r="FK303" s="27"/>
      <c r="FL303" s="27"/>
      <c r="FM303" s="27"/>
      <c r="FN303" s="27"/>
      <c r="FO303" s="27"/>
      <c r="FP303" s="27"/>
      <c r="FQ303" s="27"/>
      <c r="FR303" s="27"/>
      <c r="FS303" s="27"/>
      <c r="FT303" s="27"/>
      <c r="FU303" s="27"/>
      <c r="FV303" s="27"/>
      <c r="FW303" s="27"/>
      <c r="FX303" s="27"/>
      <c r="FY303" s="27"/>
      <c r="FZ303" s="27"/>
      <c r="GA303" s="27"/>
      <c r="GB303" s="27"/>
      <c r="GC303" s="27"/>
      <c r="GD303" s="27"/>
      <c r="GE303" s="27"/>
      <c r="GF303" s="27"/>
      <c r="GG303" s="27"/>
      <c r="GH303" s="27"/>
      <c r="GI303" s="27"/>
      <c r="GJ303" s="27"/>
      <c r="GK303" s="27"/>
      <c r="GL303" s="27"/>
      <c r="GM303" s="27"/>
      <c r="GN303" s="27"/>
      <c r="GO303" s="27"/>
      <c r="GP303" s="27"/>
      <c r="GQ303" s="27"/>
      <c r="GR303" s="27"/>
      <c r="GS303" s="27"/>
      <c r="GT303" s="27"/>
      <c r="GU303" s="27"/>
      <c r="GV303" s="27"/>
      <c r="GW303" s="27"/>
      <c r="GX303" s="27"/>
      <c r="GY303" s="27"/>
      <c r="GZ303" s="27"/>
      <c r="HA303" s="27"/>
      <c r="HB303" s="27"/>
      <c r="HC303" s="27"/>
      <c r="HD303" s="27"/>
      <c r="HE303" s="27"/>
      <c r="HF303" s="27"/>
      <c r="HG303" s="27"/>
      <c r="HH303" s="27"/>
      <c r="HI303" s="27"/>
      <c r="HJ303" s="27"/>
    </row>
    <row r="304" spans="1:218">
      <c r="A304" s="8"/>
      <c r="B304" s="109"/>
      <c r="C304" s="109"/>
      <c r="D304" s="109"/>
      <c r="E304" s="109"/>
      <c r="F304" s="109"/>
      <c r="G304" s="109"/>
      <c r="H304" s="109"/>
      <c r="I304" s="109"/>
      <c r="J304" s="109"/>
      <c r="K304" s="120"/>
      <c r="L304" s="143"/>
      <c r="M304" s="120"/>
      <c r="N304" s="27"/>
      <c r="O304" s="27"/>
      <c r="P304" s="27"/>
      <c r="Q304" s="27"/>
      <c r="S304" s="27"/>
      <c r="T304" s="27"/>
      <c r="U304" s="27"/>
      <c r="V304" s="27"/>
      <c r="W304" s="27"/>
      <c r="X304" s="27"/>
      <c r="Y304" s="27"/>
      <c r="Z304" s="27"/>
      <c r="AA304" s="27"/>
      <c r="AB304" s="27"/>
      <c r="AC304" s="27"/>
      <c r="AD304" s="27"/>
      <c r="AF304" s="27"/>
      <c r="AG304" s="27"/>
      <c r="AH304" s="27"/>
      <c r="AI304" s="27"/>
      <c r="AJ304" s="27"/>
      <c r="AK304" s="27"/>
      <c r="AL304" s="27"/>
      <c r="AN304" s="27"/>
      <c r="AO304" s="27"/>
      <c r="AP304" s="27"/>
      <c r="AQ304" s="27"/>
      <c r="AR304" s="27"/>
      <c r="BQ304" s="27"/>
      <c r="BW304" s="27"/>
      <c r="BX304" s="27"/>
      <c r="BY304" s="27"/>
      <c r="BZ304" s="27"/>
      <c r="CA304" s="27"/>
      <c r="CB304" s="27"/>
      <c r="CC304" s="27"/>
      <c r="CD304" s="27"/>
      <c r="CE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7"/>
      <c r="FD304" s="27"/>
      <c r="FE304" s="27"/>
      <c r="FH304" s="27"/>
      <c r="FI304" s="27"/>
      <c r="FJ304" s="27"/>
      <c r="FK304" s="27"/>
      <c r="FL304" s="27"/>
      <c r="FM304" s="27"/>
      <c r="FN304" s="27"/>
      <c r="FO304" s="27"/>
      <c r="FP304" s="27"/>
      <c r="FQ304" s="27"/>
      <c r="FR304" s="27"/>
      <c r="FS304" s="27"/>
      <c r="FT304" s="27"/>
      <c r="FU304" s="27"/>
      <c r="FV304" s="27"/>
      <c r="FW304" s="27"/>
      <c r="FX304" s="27"/>
      <c r="FY304" s="27"/>
      <c r="FZ304" s="27"/>
      <c r="GA304" s="27"/>
      <c r="GB304" s="27"/>
      <c r="GC304" s="27"/>
      <c r="GD304" s="27"/>
      <c r="GE304" s="27"/>
      <c r="GF304" s="27"/>
      <c r="GG304" s="27"/>
      <c r="GH304" s="27"/>
      <c r="GI304" s="27"/>
      <c r="GJ304" s="27"/>
      <c r="GK304" s="27"/>
      <c r="GL304" s="27"/>
      <c r="GM304" s="27"/>
      <c r="GN304" s="27"/>
      <c r="GO304" s="27"/>
      <c r="GP304" s="27"/>
      <c r="GQ304" s="27"/>
      <c r="GR304" s="27"/>
      <c r="GS304" s="27"/>
      <c r="GT304" s="27"/>
      <c r="GU304" s="27"/>
      <c r="GV304" s="27"/>
      <c r="GW304" s="27"/>
      <c r="GX304" s="27"/>
      <c r="GY304" s="27"/>
      <c r="GZ304" s="27"/>
      <c r="HA304" s="27"/>
      <c r="HB304" s="27"/>
      <c r="HC304" s="27"/>
      <c r="HD304" s="27"/>
      <c r="HE304" s="27"/>
      <c r="HF304" s="27"/>
      <c r="HG304" s="27"/>
      <c r="HH304" s="27"/>
      <c r="HI304" s="27"/>
      <c r="HJ304" s="27"/>
    </row>
    <row r="305" spans="1:218">
      <c r="A305" s="8"/>
      <c r="B305" s="109"/>
      <c r="C305" s="109"/>
      <c r="D305" s="109"/>
      <c r="E305" s="109"/>
      <c r="F305" s="109"/>
      <c r="G305" s="109"/>
      <c r="H305" s="109"/>
      <c r="I305" s="109"/>
      <c r="J305" s="109"/>
      <c r="K305" s="120"/>
      <c r="L305" s="143"/>
      <c r="M305" s="120"/>
      <c r="N305" s="27"/>
      <c r="O305" s="27"/>
      <c r="P305" s="27"/>
      <c r="Q305" s="27"/>
      <c r="S305" s="27"/>
      <c r="T305" s="27"/>
      <c r="U305" s="27"/>
      <c r="V305" s="27"/>
      <c r="W305" s="27"/>
      <c r="X305" s="27"/>
      <c r="Y305" s="27"/>
      <c r="Z305" s="27"/>
      <c r="AA305" s="27"/>
      <c r="AB305" s="27"/>
      <c r="AC305" s="27"/>
      <c r="AD305" s="27"/>
      <c r="AF305" s="27"/>
      <c r="AG305" s="27"/>
      <c r="AH305" s="27"/>
      <c r="AI305" s="27"/>
      <c r="AJ305" s="27"/>
      <c r="AK305" s="27"/>
      <c r="AL305" s="27"/>
      <c r="AN305" s="27"/>
      <c r="AO305" s="27"/>
      <c r="AP305" s="27"/>
      <c r="AQ305" s="27"/>
      <c r="AR305" s="27"/>
      <c r="BQ305" s="27"/>
      <c r="BW305" s="27"/>
      <c r="BX305" s="27"/>
      <c r="BY305" s="27"/>
      <c r="BZ305" s="27"/>
      <c r="CA305" s="27"/>
      <c r="CB305" s="27"/>
      <c r="CC305" s="27"/>
      <c r="CD305" s="27"/>
      <c r="CE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c r="GN305" s="27"/>
      <c r="GO305" s="27"/>
      <c r="GP305" s="27"/>
      <c r="GQ305" s="27"/>
      <c r="GR305" s="27"/>
      <c r="GS305" s="27"/>
      <c r="GT305" s="27"/>
      <c r="GU305" s="27"/>
      <c r="GV305" s="27"/>
      <c r="GW305" s="27"/>
      <c r="GX305" s="27"/>
      <c r="GY305" s="27"/>
      <c r="GZ305" s="27"/>
      <c r="HA305" s="27"/>
      <c r="HB305" s="27"/>
      <c r="HC305" s="27"/>
      <c r="HD305" s="27"/>
      <c r="HE305" s="27"/>
      <c r="HF305" s="27"/>
      <c r="HG305" s="27"/>
      <c r="HH305" s="27"/>
      <c r="HI305" s="27"/>
      <c r="HJ305" s="27"/>
    </row>
    <row r="306" spans="1:218">
      <c r="A306" s="8"/>
      <c r="B306" s="109"/>
      <c r="C306" s="109"/>
      <c r="D306" s="109"/>
      <c r="E306" s="109"/>
      <c r="F306" s="109"/>
      <c r="G306" s="109"/>
      <c r="H306" s="109"/>
      <c r="I306" s="109"/>
      <c r="J306" s="109"/>
      <c r="K306" s="120"/>
      <c r="L306" s="143"/>
      <c r="M306" s="120"/>
      <c r="N306" s="27"/>
      <c r="O306" s="27"/>
      <c r="P306" s="27"/>
      <c r="Q306" s="27"/>
      <c r="S306" s="27"/>
      <c r="T306" s="27"/>
      <c r="U306" s="27"/>
      <c r="V306" s="27"/>
      <c r="W306" s="27"/>
      <c r="X306" s="27"/>
      <c r="Y306" s="27"/>
      <c r="Z306" s="27"/>
      <c r="AA306" s="27"/>
      <c r="AB306" s="27"/>
      <c r="AC306" s="27"/>
      <c r="AD306" s="27"/>
      <c r="AF306" s="27"/>
      <c r="AG306" s="27"/>
      <c r="AH306" s="27"/>
      <c r="AI306" s="27"/>
      <c r="AJ306" s="27"/>
      <c r="AK306" s="27"/>
      <c r="AL306" s="27"/>
      <c r="AN306" s="27"/>
      <c r="AO306" s="27"/>
      <c r="AP306" s="27"/>
      <c r="AQ306" s="27"/>
      <c r="AR306" s="27"/>
      <c r="BQ306" s="27"/>
      <c r="BW306" s="27"/>
      <c r="BX306" s="27"/>
      <c r="BY306" s="27"/>
      <c r="BZ306" s="27"/>
      <c r="CA306" s="27"/>
      <c r="CB306" s="27"/>
      <c r="CC306" s="27"/>
      <c r="CD306" s="27"/>
      <c r="CE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c r="GN306" s="27"/>
      <c r="GO306" s="27"/>
      <c r="GP306" s="27"/>
      <c r="GQ306" s="27"/>
      <c r="GR306" s="27"/>
      <c r="GS306" s="27"/>
      <c r="GT306" s="27"/>
      <c r="GU306" s="27"/>
      <c r="GV306" s="27"/>
      <c r="GW306" s="27"/>
      <c r="GX306" s="27"/>
      <c r="GY306" s="27"/>
      <c r="GZ306" s="27"/>
      <c r="HA306" s="27"/>
      <c r="HB306" s="27"/>
      <c r="HC306" s="27"/>
      <c r="HD306" s="27"/>
      <c r="HE306" s="27"/>
      <c r="HF306" s="27"/>
      <c r="HG306" s="27"/>
      <c r="HH306" s="27"/>
      <c r="HI306" s="27"/>
      <c r="HJ306" s="27"/>
    </row>
    <row r="307" spans="1:218">
      <c r="A307" s="8"/>
      <c r="B307" s="109"/>
      <c r="C307" s="109"/>
      <c r="D307" s="109"/>
      <c r="E307" s="109"/>
      <c r="F307" s="109"/>
      <c r="G307" s="109"/>
      <c r="H307" s="109"/>
      <c r="I307" s="109"/>
      <c r="J307" s="109"/>
      <c r="K307" s="120"/>
      <c r="L307" s="143"/>
      <c r="M307" s="120"/>
      <c r="N307" s="27"/>
      <c r="O307" s="27"/>
      <c r="P307" s="27"/>
      <c r="Q307" s="27"/>
      <c r="S307" s="27"/>
      <c r="T307" s="27"/>
      <c r="U307" s="27"/>
      <c r="V307" s="27"/>
      <c r="W307" s="27"/>
      <c r="X307" s="27"/>
      <c r="Y307" s="27"/>
      <c r="Z307" s="27"/>
      <c r="AA307" s="27"/>
      <c r="AB307" s="27"/>
      <c r="AC307" s="27"/>
      <c r="AD307" s="27"/>
      <c r="AF307" s="27"/>
      <c r="AG307" s="27"/>
      <c r="AH307" s="27"/>
      <c r="AI307" s="27"/>
      <c r="AJ307" s="27"/>
      <c r="AK307" s="27"/>
      <c r="AL307" s="27"/>
      <c r="AN307" s="27"/>
      <c r="AO307" s="27"/>
      <c r="AP307" s="27"/>
      <c r="AQ307" s="27"/>
      <c r="AR307" s="27"/>
      <c r="BQ307" s="27"/>
      <c r="BW307" s="27"/>
      <c r="BX307" s="27"/>
      <c r="BY307" s="27"/>
      <c r="BZ307" s="27"/>
      <c r="CA307" s="27"/>
      <c r="CB307" s="27"/>
      <c r="CC307" s="27"/>
      <c r="CD307" s="27"/>
      <c r="CE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EH307" s="27"/>
      <c r="EI307" s="27"/>
      <c r="EJ307" s="27"/>
      <c r="EK307" s="27"/>
      <c r="EL307" s="27"/>
      <c r="EM307" s="27"/>
      <c r="EN307" s="27"/>
      <c r="EO307" s="27"/>
      <c r="EP307" s="27"/>
      <c r="EQ307" s="27"/>
      <c r="ER307" s="27"/>
      <c r="ES307" s="27"/>
      <c r="ET307" s="27"/>
      <c r="EU307" s="27"/>
      <c r="EV307" s="27"/>
      <c r="EW307" s="27"/>
      <c r="EX307" s="27"/>
      <c r="EY307" s="27"/>
      <c r="EZ307" s="27"/>
      <c r="FA307" s="27"/>
      <c r="FB307" s="27"/>
      <c r="FC307" s="27"/>
      <c r="FD307" s="27"/>
      <c r="FE307" s="27"/>
      <c r="FH307" s="27"/>
      <c r="FI307" s="27"/>
      <c r="FJ307" s="27"/>
      <c r="FK307" s="27"/>
      <c r="FL307" s="27"/>
      <c r="FM307" s="27"/>
      <c r="FN307" s="27"/>
      <c r="FO307" s="27"/>
      <c r="FP307" s="27"/>
      <c r="FQ307" s="27"/>
      <c r="FR307" s="27"/>
      <c r="FS307" s="27"/>
      <c r="FT307" s="27"/>
      <c r="FU307" s="27"/>
      <c r="FV307" s="27"/>
      <c r="FW307" s="27"/>
      <c r="FX307" s="27"/>
      <c r="FY307" s="27"/>
      <c r="FZ307" s="27"/>
      <c r="GA307" s="27"/>
      <c r="GB307" s="27"/>
      <c r="GC307" s="27"/>
      <c r="GD307" s="27"/>
      <c r="GE307" s="27"/>
      <c r="GF307" s="27"/>
      <c r="GG307" s="27"/>
      <c r="GH307" s="27"/>
      <c r="GI307" s="27"/>
      <c r="GJ307" s="27"/>
      <c r="GK307" s="27"/>
      <c r="GL307" s="27"/>
      <c r="GM307" s="27"/>
      <c r="GN307" s="27"/>
      <c r="GO307" s="27"/>
      <c r="GP307" s="27"/>
      <c r="GQ307" s="27"/>
      <c r="GR307" s="27"/>
      <c r="GS307" s="27"/>
      <c r="GT307" s="27"/>
      <c r="GU307" s="27"/>
      <c r="GV307" s="27"/>
      <c r="GW307" s="27"/>
      <c r="GX307" s="27"/>
      <c r="GY307" s="27"/>
      <c r="GZ307" s="27"/>
      <c r="HA307" s="27"/>
      <c r="HB307" s="27"/>
      <c r="HC307" s="27"/>
      <c r="HD307" s="27"/>
      <c r="HE307" s="27"/>
      <c r="HF307" s="27"/>
      <c r="HG307" s="27"/>
      <c r="HH307" s="27"/>
      <c r="HI307" s="27"/>
      <c r="HJ307" s="27"/>
    </row>
    <row r="308" spans="1:218">
      <c r="A308" s="8"/>
      <c r="B308" s="109"/>
      <c r="C308" s="109"/>
      <c r="D308" s="109"/>
      <c r="E308" s="109"/>
      <c r="F308" s="109"/>
      <c r="G308" s="109"/>
      <c r="H308" s="109"/>
      <c r="I308" s="109"/>
      <c r="J308" s="109"/>
      <c r="K308" s="120"/>
      <c r="L308" s="143"/>
      <c r="M308" s="120"/>
      <c r="N308" s="27"/>
      <c r="O308" s="27"/>
      <c r="P308" s="27"/>
      <c r="Q308" s="27"/>
      <c r="S308" s="27"/>
      <c r="T308" s="27"/>
      <c r="U308" s="27"/>
      <c r="V308" s="27"/>
      <c r="W308" s="27"/>
      <c r="X308" s="27"/>
      <c r="Y308" s="27"/>
      <c r="Z308" s="27"/>
      <c r="AA308" s="27"/>
      <c r="AB308" s="27"/>
      <c r="AC308" s="27"/>
      <c r="AD308" s="27"/>
      <c r="AF308" s="27"/>
      <c r="AG308" s="27"/>
      <c r="AH308" s="27"/>
      <c r="AI308" s="27"/>
      <c r="AJ308" s="27"/>
      <c r="AK308" s="27"/>
      <c r="AL308" s="27"/>
      <c r="AN308" s="27"/>
      <c r="AO308" s="27"/>
      <c r="AP308" s="27"/>
      <c r="AQ308" s="27"/>
      <c r="AR308" s="27"/>
      <c r="BQ308" s="27"/>
      <c r="BW308" s="27"/>
      <c r="BX308" s="27"/>
      <c r="BY308" s="27"/>
      <c r="BZ308" s="27"/>
      <c r="CA308" s="27"/>
      <c r="CB308" s="27"/>
      <c r="CC308" s="27"/>
      <c r="CD308" s="27"/>
      <c r="CE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EH308" s="27"/>
      <c r="EI308" s="27"/>
      <c r="EJ308" s="27"/>
      <c r="EK308" s="27"/>
      <c r="EL308" s="27"/>
      <c r="EM308" s="27"/>
      <c r="EN308" s="27"/>
      <c r="EO308" s="27"/>
      <c r="EP308" s="27"/>
      <c r="EQ308" s="27"/>
      <c r="ER308" s="27"/>
      <c r="ES308" s="27"/>
      <c r="ET308" s="27"/>
      <c r="EU308" s="27"/>
      <c r="EV308" s="27"/>
      <c r="EW308" s="27"/>
      <c r="EX308" s="27"/>
      <c r="EY308" s="27"/>
      <c r="EZ308" s="27"/>
      <c r="FA308" s="27"/>
      <c r="FB308" s="27"/>
      <c r="FC308" s="27"/>
      <c r="FD308" s="27"/>
      <c r="FE308" s="27"/>
      <c r="FH308" s="27"/>
      <c r="FI308" s="27"/>
      <c r="FJ308" s="27"/>
      <c r="FK308" s="27"/>
      <c r="FL308" s="27"/>
      <c r="FM308" s="27"/>
      <c r="FN308" s="27"/>
      <c r="FO308" s="27"/>
      <c r="FP308" s="27"/>
      <c r="FQ308" s="27"/>
      <c r="FR308" s="27"/>
      <c r="FS308" s="27"/>
      <c r="FT308" s="27"/>
      <c r="FU308" s="27"/>
      <c r="FV308" s="27"/>
      <c r="FW308" s="27"/>
      <c r="FX308" s="27"/>
      <c r="FY308" s="27"/>
      <c r="FZ308" s="27"/>
      <c r="GA308" s="27"/>
      <c r="GB308" s="27"/>
      <c r="GC308" s="27"/>
      <c r="GD308" s="27"/>
      <c r="GE308" s="27"/>
      <c r="GF308" s="27"/>
      <c r="GG308" s="27"/>
      <c r="GH308" s="27"/>
      <c r="GI308" s="27"/>
      <c r="GJ308" s="27"/>
      <c r="GK308" s="27"/>
      <c r="GL308" s="27"/>
      <c r="GM308" s="27"/>
      <c r="GN308" s="27"/>
      <c r="GO308" s="27"/>
      <c r="GP308" s="27"/>
      <c r="GQ308" s="27"/>
      <c r="GR308" s="27"/>
      <c r="GS308" s="27"/>
      <c r="GT308" s="27"/>
      <c r="GU308" s="27"/>
      <c r="GV308" s="27"/>
      <c r="GW308" s="27"/>
      <c r="GX308" s="27"/>
      <c r="GY308" s="27"/>
      <c r="GZ308" s="27"/>
      <c r="HA308" s="27"/>
      <c r="HB308" s="27"/>
      <c r="HC308" s="27"/>
      <c r="HD308" s="27"/>
      <c r="HE308" s="27"/>
      <c r="HF308" s="27"/>
      <c r="HG308" s="27"/>
      <c r="HH308" s="27"/>
      <c r="HI308" s="27"/>
      <c r="HJ308" s="27"/>
    </row>
    <row r="309" spans="1:218">
      <c r="A309" s="8"/>
      <c r="B309" s="109"/>
      <c r="C309" s="109"/>
      <c r="D309" s="109"/>
      <c r="E309" s="109"/>
      <c r="F309" s="109"/>
      <c r="G309" s="109"/>
      <c r="H309" s="109"/>
      <c r="I309" s="109"/>
      <c r="J309" s="109"/>
      <c r="K309" s="120"/>
      <c r="L309" s="143"/>
      <c r="M309" s="120"/>
      <c r="N309" s="27"/>
      <c r="O309" s="27"/>
      <c r="P309" s="27"/>
      <c r="Q309" s="27"/>
      <c r="S309" s="27"/>
      <c r="T309" s="27"/>
      <c r="U309" s="27"/>
      <c r="V309" s="27"/>
      <c r="W309" s="27"/>
      <c r="X309" s="27"/>
      <c r="Y309" s="27"/>
      <c r="Z309" s="27"/>
      <c r="AA309" s="27"/>
      <c r="AB309" s="27"/>
      <c r="AC309" s="27"/>
      <c r="AD309" s="27"/>
      <c r="AF309" s="27"/>
      <c r="AG309" s="27"/>
      <c r="AH309" s="27"/>
      <c r="AI309" s="27"/>
      <c r="AJ309" s="27"/>
      <c r="AK309" s="27"/>
      <c r="AL309" s="27"/>
      <c r="AN309" s="27"/>
      <c r="AO309" s="27"/>
      <c r="AP309" s="27"/>
      <c r="AQ309" s="27"/>
      <c r="AR309" s="27"/>
      <c r="BQ309" s="27"/>
      <c r="BW309" s="27"/>
      <c r="BX309" s="27"/>
      <c r="BY309" s="27"/>
      <c r="BZ309" s="27"/>
      <c r="CA309" s="27"/>
      <c r="CB309" s="27"/>
      <c r="CC309" s="27"/>
      <c r="CD309" s="27"/>
      <c r="CE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EH309" s="27"/>
      <c r="EI309" s="27"/>
      <c r="EJ309" s="27"/>
      <c r="EK309" s="27"/>
      <c r="EL309" s="27"/>
      <c r="EM309" s="27"/>
      <c r="EN309" s="27"/>
      <c r="EO309" s="27"/>
      <c r="EP309" s="27"/>
      <c r="EQ309" s="27"/>
      <c r="ER309" s="27"/>
      <c r="ES309" s="27"/>
      <c r="ET309" s="27"/>
      <c r="EU309" s="27"/>
      <c r="EV309" s="27"/>
      <c r="EW309" s="27"/>
      <c r="EX309" s="27"/>
      <c r="EY309" s="27"/>
      <c r="EZ309" s="27"/>
      <c r="FA309" s="27"/>
      <c r="FB309" s="27"/>
      <c r="FC309" s="27"/>
      <c r="FD309" s="27"/>
      <c r="FE309" s="27"/>
      <c r="FH309" s="27"/>
      <c r="FI309" s="27"/>
      <c r="FJ309" s="27"/>
      <c r="FK309" s="27"/>
      <c r="FL309" s="27"/>
      <c r="FM309" s="27"/>
      <c r="FN309" s="27"/>
      <c r="FO309" s="27"/>
      <c r="FP309" s="27"/>
      <c r="FQ309" s="27"/>
      <c r="FR309" s="27"/>
      <c r="FS309" s="27"/>
      <c r="FT309" s="27"/>
      <c r="FU309" s="27"/>
      <c r="FV309" s="27"/>
      <c r="FW309" s="27"/>
      <c r="FX309" s="27"/>
      <c r="FY309" s="27"/>
      <c r="FZ309" s="27"/>
      <c r="GA309" s="27"/>
      <c r="GB309" s="27"/>
      <c r="GC309" s="27"/>
      <c r="GD309" s="27"/>
      <c r="GE309" s="27"/>
      <c r="GF309" s="27"/>
      <c r="GG309" s="27"/>
      <c r="GH309" s="27"/>
      <c r="GI309" s="27"/>
      <c r="GJ309" s="27"/>
      <c r="GK309" s="27"/>
      <c r="GL309" s="27"/>
      <c r="GM309" s="27"/>
      <c r="GN309" s="27"/>
      <c r="GO309" s="27"/>
      <c r="GP309" s="27"/>
      <c r="GQ309" s="27"/>
      <c r="GR309" s="27"/>
      <c r="GS309" s="27"/>
      <c r="GT309" s="27"/>
      <c r="GU309" s="27"/>
      <c r="GV309" s="27"/>
      <c r="GW309" s="27"/>
      <c r="GX309" s="27"/>
      <c r="GY309" s="27"/>
      <c r="GZ309" s="27"/>
      <c r="HA309" s="27"/>
      <c r="HB309" s="27"/>
      <c r="HC309" s="27"/>
      <c r="HD309" s="27"/>
      <c r="HE309" s="27"/>
      <c r="HF309" s="27"/>
      <c r="HG309" s="27"/>
      <c r="HH309" s="27"/>
      <c r="HI309" s="27"/>
      <c r="HJ309" s="27"/>
    </row>
    <row r="310" spans="1:218">
      <c r="A310" s="8"/>
      <c r="B310" s="109"/>
      <c r="C310" s="109"/>
      <c r="D310" s="109"/>
      <c r="E310" s="109"/>
      <c r="F310" s="109"/>
      <c r="G310" s="109"/>
      <c r="H310" s="109"/>
      <c r="I310" s="109"/>
      <c r="J310" s="109"/>
      <c r="K310" s="120"/>
      <c r="L310" s="143"/>
      <c r="M310" s="120"/>
      <c r="N310" s="27"/>
      <c r="O310" s="27"/>
      <c r="P310" s="27"/>
      <c r="Q310" s="27"/>
      <c r="S310" s="27"/>
      <c r="T310" s="27"/>
      <c r="U310" s="27"/>
      <c r="V310" s="27"/>
      <c r="W310" s="27"/>
      <c r="X310" s="27"/>
      <c r="Y310" s="27"/>
      <c r="Z310" s="27"/>
      <c r="AA310" s="27"/>
      <c r="AB310" s="27"/>
      <c r="AC310" s="27"/>
      <c r="AD310" s="27"/>
      <c r="AF310" s="27"/>
      <c r="AG310" s="27"/>
      <c r="AH310" s="27"/>
      <c r="AI310" s="27"/>
      <c r="AJ310" s="27"/>
      <c r="AK310" s="27"/>
      <c r="AL310" s="27"/>
      <c r="AN310" s="27"/>
      <c r="AO310" s="27"/>
      <c r="AP310" s="27"/>
      <c r="AQ310" s="27"/>
      <c r="AR310" s="27"/>
      <c r="BQ310" s="27"/>
      <c r="BW310" s="27"/>
      <c r="BX310" s="27"/>
      <c r="BY310" s="27"/>
      <c r="BZ310" s="27"/>
      <c r="CA310" s="27"/>
      <c r="CB310" s="27"/>
      <c r="CC310" s="27"/>
      <c r="CD310" s="27"/>
      <c r="CE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EH310" s="27"/>
      <c r="EI310" s="27"/>
      <c r="EJ310" s="27"/>
      <c r="EK310" s="27"/>
      <c r="EL310" s="27"/>
      <c r="EM310" s="27"/>
      <c r="EN310" s="27"/>
      <c r="EO310" s="27"/>
      <c r="EP310" s="27"/>
      <c r="EQ310" s="27"/>
      <c r="ER310" s="27"/>
      <c r="ES310" s="27"/>
      <c r="ET310" s="27"/>
      <c r="EU310" s="27"/>
      <c r="EV310" s="27"/>
      <c r="EW310" s="27"/>
      <c r="EX310" s="27"/>
      <c r="EY310" s="27"/>
      <c r="EZ310" s="27"/>
      <c r="FA310" s="27"/>
      <c r="FB310" s="27"/>
      <c r="FC310" s="27"/>
      <c r="FD310" s="27"/>
      <c r="FE310" s="27"/>
      <c r="FH310" s="27"/>
      <c r="FI310" s="27"/>
      <c r="FJ310" s="27"/>
      <c r="FK310" s="27"/>
      <c r="FL310" s="27"/>
      <c r="FM310" s="27"/>
      <c r="FN310" s="27"/>
      <c r="FO310" s="27"/>
      <c r="FP310" s="27"/>
      <c r="FQ310" s="27"/>
      <c r="FR310" s="27"/>
      <c r="FS310" s="27"/>
      <c r="FT310" s="27"/>
      <c r="FU310" s="27"/>
      <c r="FV310" s="27"/>
      <c r="FW310" s="27"/>
      <c r="FX310" s="27"/>
      <c r="FY310" s="27"/>
      <c r="FZ310" s="27"/>
      <c r="GA310" s="27"/>
      <c r="GB310" s="27"/>
      <c r="GC310" s="27"/>
      <c r="GD310" s="27"/>
      <c r="GE310" s="27"/>
      <c r="GF310" s="27"/>
      <c r="GG310" s="27"/>
      <c r="GH310" s="27"/>
      <c r="GI310" s="27"/>
      <c r="GJ310" s="27"/>
      <c r="GK310" s="27"/>
      <c r="GL310" s="27"/>
      <c r="GM310" s="27"/>
      <c r="GN310" s="27"/>
      <c r="GO310" s="27"/>
      <c r="GP310" s="27"/>
      <c r="GQ310" s="27"/>
      <c r="GR310" s="27"/>
      <c r="GS310" s="27"/>
      <c r="GT310" s="27"/>
      <c r="GU310" s="27"/>
      <c r="GV310" s="27"/>
      <c r="GW310" s="27"/>
      <c r="GX310" s="27"/>
      <c r="GY310" s="27"/>
      <c r="GZ310" s="27"/>
      <c r="HA310" s="27"/>
      <c r="HB310" s="27"/>
      <c r="HC310" s="27"/>
      <c r="HD310" s="27"/>
      <c r="HE310" s="27"/>
      <c r="HF310" s="27"/>
      <c r="HG310" s="27"/>
      <c r="HH310" s="27"/>
      <c r="HI310" s="27"/>
      <c r="HJ310" s="27"/>
    </row>
    <row r="311" spans="1:218">
      <c r="A311" s="8"/>
      <c r="B311" s="109"/>
      <c r="C311" s="109"/>
      <c r="D311" s="109"/>
      <c r="E311" s="109"/>
      <c r="F311" s="109"/>
      <c r="G311" s="109"/>
      <c r="H311" s="109"/>
      <c r="I311" s="109"/>
      <c r="J311" s="109"/>
      <c r="K311" s="120"/>
      <c r="L311" s="143"/>
      <c r="M311" s="120"/>
      <c r="N311" s="27"/>
      <c r="O311" s="27"/>
      <c r="P311" s="27"/>
      <c r="Q311" s="27"/>
      <c r="S311" s="27"/>
      <c r="T311" s="27"/>
      <c r="U311" s="27"/>
      <c r="V311" s="27"/>
      <c r="W311" s="27"/>
      <c r="X311" s="27"/>
      <c r="Y311" s="27"/>
      <c r="Z311" s="27"/>
      <c r="AA311" s="27"/>
      <c r="AB311" s="27"/>
      <c r="AC311" s="27"/>
      <c r="AD311" s="27"/>
      <c r="AF311" s="27"/>
      <c r="AG311" s="27"/>
      <c r="AH311" s="27"/>
      <c r="AI311" s="27"/>
      <c r="AJ311" s="27"/>
      <c r="AK311" s="27"/>
      <c r="AL311" s="27"/>
      <c r="AN311" s="27"/>
      <c r="AO311" s="27"/>
      <c r="AP311" s="27"/>
      <c r="AQ311" s="27"/>
      <c r="AR311" s="27"/>
      <c r="BQ311" s="27"/>
      <c r="BW311" s="27"/>
      <c r="BX311" s="27"/>
      <c r="BY311" s="27"/>
      <c r="BZ311" s="27"/>
      <c r="CA311" s="27"/>
      <c r="CB311" s="27"/>
      <c r="CC311" s="27"/>
      <c r="CD311" s="27"/>
      <c r="CE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EH311" s="27"/>
      <c r="EI311" s="27"/>
      <c r="EJ311" s="27"/>
      <c r="EK311" s="27"/>
      <c r="EL311" s="27"/>
      <c r="EM311" s="27"/>
      <c r="EN311" s="27"/>
      <c r="EO311" s="27"/>
      <c r="EP311" s="27"/>
      <c r="EQ311" s="27"/>
      <c r="ER311" s="27"/>
      <c r="ES311" s="27"/>
      <c r="ET311" s="27"/>
      <c r="EU311" s="27"/>
      <c r="EV311" s="27"/>
      <c r="EW311" s="27"/>
      <c r="EX311" s="27"/>
      <c r="EY311" s="27"/>
      <c r="EZ311" s="27"/>
      <c r="FA311" s="27"/>
      <c r="FB311" s="27"/>
      <c r="FC311" s="27"/>
      <c r="FD311" s="27"/>
      <c r="FE311" s="27"/>
      <c r="FH311" s="27"/>
      <c r="FI311" s="27"/>
      <c r="FJ311" s="27"/>
      <c r="FK311" s="27"/>
      <c r="FL311" s="27"/>
      <c r="FM311" s="27"/>
      <c r="FN311" s="27"/>
      <c r="FO311" s="27"/>
      <c r="FP311" s="27"/>
      <c r="FQ311" s="27"/>
      <c r="FR311" s="27"/>
      <c r="FS311" s="27"/>
      <c r="FT311" s="27"/>
      <c r="FU311" s="27"/>
      <c r="FV311" s="27"/>
      <c r="FW311" s="27"/>
      <c r="FX311" s="27"/>
      <c r="FY311" s="27"/>
      <c r="FZ311" s="27"/>
      <c r="GA311" s="27"/>
      <c r="GB311" s="27"/>
      <c r="GC311" s="27"/>
      <c r="GD311" s="27"/>
      <c r="GE311" s="27"/>
      <c r="GF311" s="27"/>
      <c r="GG311" s="27"/>
      <c r="GH311" s="27"/>
      <c r="GI311" s="27"/>
      <c r="GJ311" s="27"/>
      <c r="GK311" s="27"/>
      <c r="GL311" s="27"/>
      <c r="GM311" s="27"/>
      <c r="GN311" s="27"/>
      <c r="GO311" s="27"/>
      <c r="GP311" s="27"/>
      <c r="GQ311" s="27"/>
      <c r="GR311" s="27"/>
      <c r="GS311" s="27"/>
      <c r="GT311" s="27"/>
      <c r="GU311" s="27"/>
      <c r="GV311" s="27"/>
      <c r="GW311" s="27"/>
      <c r="GX311" s="27"/>
      <c r="GY311" s="27"/>
      <c r="GZ311" s="27"/>
      <c r="HA311" s="27"/>
      <c r="HB311" s="27"/>
      <c r="HC311" s="27"/>
      <c r="HD311" s="27"/>
      <c r="HE311" s="27"/>
      <c r="HF311" s="27"/>
      <c r="HG311" s="27"/>
      <c r="HH311" s="27"/>
      <c r="HI311" s="27"/>
      <c r="HJ311" s="27"/>
    </row>
    <row r="312" spans="1:218">
      <c r="A312" s="8"/>
      <c r="B312" s="109"/>
      <c r="C312" s="109"/>
      <c r="D312" s="109"/>
      <c r="E312" s="109"/>
      <c r="F312" s="109"/>
      <c r="G312" s="109"/>
      <c r="H312" s="109"/>
      <c r="I312" s="109"/>
      <c r="J312" s="109"/>
      <c r="K312" s="120"/>
      <c r="L312" s="143"/>
      <c r="M312" s="120"/>
      <c r="N312" s="27"/>
      <c r="O312" s="27"/>
      <c r="P312" s="27"/>
      <c r="Q312" s="27"/>
      <c r="S312" s="27"/>
      <c r="T312" s="27"/>
      <c r="U312" s="27"/>
      <c r="V312" s="27"/>
      <c r="W312" s="27"/>
      <c r="X312" s="27"/>
      <c r="Y312" s="27"/>
      <c r="Z312" s="27"/>
      <c r="AA312" s="27"/>
      <c r="AB312" s="27"/>
      <c r="AC312" s="27"/>
      <c r="AD312" s="27"/>
      <c r="AF312" s="27"/>
      <c r="AG312" s="27"/>
      <c r="AH312" s="27"/>
      <c r="AI312" s="27"/>
      <c r="AJ312" s="27"/>
      <c r="AK312" s="27"/>
      <c r="AL312" s="27"/>
      <c r="AN312" s="27"/>
      <c r="AO312" s="27"/>
      <c r="AP312" s="27"/>
      <c r="AQ312" s="27"/>
      <c r="AR312" s="27"/>
      <c r="BQ312" s="27"/>
      <c r="BW312" s="27"/>
      <c r="BX312" s="27"/>
      <c r="BY312" s="27"/>
      <c r="BZ312" s="27"/>
      <c r="CA312" s="27"/>
      <c r="CB312" s="27"/>
      <c r="CC312" s="27"/>
      <c r="CD312" s="27"/>
      <c r="CE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EH312" s="27"/>
      <c r="EI312" s="27"/>
      <c r="EJ312" s="27"/>
      <c r="EK312" s="27"/>
      <c r="EL312" s="27"/>
      <c r="EM312" s="27"/>
      <c r="EN312" s="27"/>
      <c r="EO312" s="27"/>
      <c r="EP312" s="27"/>
      <c r="EQ312" s="27"/>
      <c r="ER312" s="27"/>
      <c r="ES312" s="27"/>
      <c r="ET312" s="27"/>
      <c r="EU312" s="27"/>
      <c r="EV312" s="27"/>
      <c r="EW312" s="27"/>
      <c r="EX312" s="27"/>
      <c r="EY312" s="27"/>
      <c r="EZ312" s="27"/>
      <c r="FA312" s="27"/>
      <c r="FB312" s="27"/>
      <c r="FC312" s="27"/>
      <c r="FD312" s="27"/>
      <c r="FE312" s="27"/>
      <c r="FH312" s="27"/>
      <c r="FI312" s="27"/>
      <c r="FJ312" s="27"/>
      <c r="FK312" s="27"/>
      <c r="FL312" s="27"/>
      <c r="FM312" s="27"/>
      <c r="FN312" s="27"/>
      <c r="FO312" s="27"/>
      <c r="FP312" s="27"/>
      <c r="FQ312" s="27"/>
      <c r="FR312" s="27"/>
      <c r="FS312" s="27"/>
      <c r="FT312" s="27"/>
      <c r="FU312" s="27"/>
      <c r="FV312" s="27"/>
      <c r="FW312" s="27"/>
      <c r="FX312" s="27"/>
      <c r="FY312" s="27"/>
      <c r="FZ312" s="27"/>
      <c r="GA312" s="27"/>
      <c r="GB312" s="27"/>
      <c r="GC312" s="27"/>
      <c r="GD312" s="27"/>
      <c r="GE312" s="27"/>
      <c r="GF312" s="27"/>
      <c r="GG312" s="27"/>
      <c r="GH312" s="27"/>
      <c r="GI312" s="27"/>
      <c r="GJ312" s="27"/>
      <c r="GK312" s="27"/>
      <c r="GL312" s="27"/>
      <c r="GM312" s="27"/>
      <c r="GN312" s="27"/>
      <c r="GO312" s="27"/>
      <c r="GP312" s="27"/>
      <c r="GQ312" s="27"/>
      <c r="GR312" s="27"/>
      <c r="GS312" s="27"/>
      <c r="GT312" s="27"/>
      <c r="GU312" s="27"/>
      <c r="GV312" s="27"/>
      <c r="GW312" s="27"/>
      <c r="GX312" s="27"/>
      <c r="GY312" s="27"/>
      <c r="GZ312" s="27"/>
      <c r="HA312" s="27"/>
      <c r="HB312" s="27"/>
      <c r="HC312" s="27"/>
      <c r="HD312" s="27"/>
      <c r="HE312" s="27"/>
      <c r="HF312" s="27"/>
      <c r="HG312" s="27"/>
      <c r="HH312" s="27"/>
      <c r="HI312" s="27"/>
      <c r="HJ312" s="27"/>
    </row>
    <row r="313" spans="1:218">
      <c r="A313" s="8"/>
      <c r="B313" s="109"/>
      <c r="C313" s="109"/>
      <c r="D313" s="109"/>
      <c r="E313" s="109"/>
      <c r="F313" s="109"/>
      <c r="G313" s="109"/>
      <c r="H313" s="109"/>
      <c r="I313" s="109"/>
      <c r="J313" s="109"/>
      <c r="K313" s="120"/>
      <c r="L313" s="143"/>
      <c r="M313" s="120"/>
      <c r="N313" s="27"/>
      <c r="O313" s="27"/>
      <c r="P313" s="27"/>
      <c r="Q313" s="27"/>
      <c r="S313" s="27"/>
      <c r="T313" s="27"/>
      <c r="U313" s="27"/>
      <c r="V313" s="27"/>
      <c r="W313" s="27"/>
      <c r="X313" s="27"/>
      <c r="Y313" s="27"/>
      <c r="Z313" s="27"/>
      <c r="AA313" s="27"/>
      <c r="AB313" s="27"/>
      <c r="AC313" s="27"/>
      <c r="AD313" s="27"/>
      <c r="AF313" s="27"/>
      <c r="AG313" s="27"/>
      <c r="AH313" s="27"/>
      <c r="AI313" s="27"/>
      <c r="AJ313" s="27"/>
      <c r="AK313" s="27"/>
      <c r="AL313" s="27"/>
      <c r="AN313" s="27"/>
      <c r="AO313" s="27"/>
      <c r="AP313" s="27"/>
      <c r="AQ313" s="27"/>
      <c r="AR313" s="27"/>
      <c r="BQ313" s="27"/>
      <c r="BW313" s="27"/>
      <c r="BX313" s="27"/>
      <c r="BY313" s="27"/>
      <c r="BZ313" s="27"/>
      <c r="CA313" s="27"/>
      <c r="CB313" s="27"/>
      <c r="CC313" s="27"/>
      <c r="CD313" s="27"/>
      <c r="CE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row>
    <row r="314" spans="1:218">
      <c r="A314" s="8"/>
      <c r="B314" s="109"/>
      <c r="C314" s="109"/>
      <c r="D314" s="109"/>
      <c r="E314" s="109"/>
      <c r="F314" s="109"/>
      <c r="G314" s="109"/>
      <c r="H314" s="109"/>
      <c r="I314" s="109"/>
      <c r="J314" s="109"/>
      <c r="K314" s="120"/>
      <c r="L314" s="143"/>
      <c r="M314" s="120"/>
      <c r="N314" s="27"/>
      <c r="O314" s="27"/>
      <c r="P314" s="27"/>
      <c r="Q314" s="27"/>
      <c r="S314" s="27"/>
      <c r="T314" s="27"/>
      <c r="U314" s="27"/>
      <c r="V314" s="27"/>
      <c r="W314" s="27"/>
      <c r="X314" s="27"/>
      <c r="Y314" s="27"/>
      <c r="Z314" s="27"/>
      <c r="AA314" s="27"/>
      <c r="AB314" s="27"/>
      <c r="AC314" s="27"/>
      <c r="AD314" s="27"/>
      <c r="AF314" s="27"/>
      <c r="AG314" s="27"/>
      <c r="AH314" s="27"/>
      <c r="AI314" s="27"/>
      <c r="AJ314" s="27"/>
      <c r="AK314" s="27"/>
      <c r="AL314" s="27"/>
      <c r="AN314" s="27"/>
      <c r="AO314" s="27"/>
      <c r="AP314" s="27"/>
      <c r="AQ314" s="27"/>
      <c r="AR314" s="27"/>
      <c r="BQ314" s="27"/>
      <c r="BW314" s="27"/>
      <c r="BX314" s="27"/>
      <c r="BY314" s="27"/>
      <c r="BZ314" s="27"/>
      <c r="CA314" s="27"/>
      <c r="CB314" s="27"/>
      <c r="CC314" s="27"/>
      <c r="CD314" s="27"/>
      <c r="CE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c r="GN314" s="27"/>
      <c r="GO314" s="27"/>
      <c r="GP314" s="27"/>
      <c r="GQ314" s="27"/>
      <c r="GR314" s="27"/>
      <c r="GS314" s="27"/>
      <c r="GT314" s="27"/>
      <c r="GU314" s="27"/>
      <c r="GV314" s="27"/>
      <c r="GW314" s="27"/>
      <c r="GX314" s="27"/>
      <c r="GY314" s="27"/>
      <c r="GZ314" s="27"/>
      <c r="HA314" s="27"/>
      <c r="HB314" s="27"/>
      <c r="HC314" s="27"/>
      <c r="HD314" s="27"/>
      <c r="HE314" s="27"/>
      <c r="HF314" s="27"/>
      <c r="HG314" s="27"/>
      <c r="HH314" s="27"/>
      <c r="HI314" s="27"/>
      <c r="HJ314" s="27"/>
    </row>
    <row r="315" spans="1:218">
      <c r="A315" s="8"/>
      <c r="B315" s="109"/>
      <c r="C315" s="109"/>
      <c r="D315" s="109"/>
      <c r="E315" s="109"/>
      <c r="F315" s="109"/>
      <c r="G315" s="109"/>
      <c r="H315" s="109"/>
      <c r="I315" s="109"/>
      <c r="J315" s="109"/>
      <c r="K315" s="120"/>
      <c r="L315" s="143"/>
      <c r="M315" s="120"/>
      <c r="N315" s="27"/>
      <c r="O315" s="27"/>
      <c r="P315" s="27"/>
      <c r="Q315" s="27"/>
      <c r="S315" s="27"/>
      <c r="T315" s="27"/>
      <c r="U315" s="27"/>
      <c r="V315" s="27"/>
      <c r="W315" s="27"/>
      <c r="X315" s="27"/>
      <c r="Y315" s="27"/>
      <c r="Z315" s="27"/>
      <c r="AA315" s="27"/>
      <c r="AB315" s="27"/>
      <c r="AC315" s="27"/>
      <c r="AD315" s="27"/>
      <c r="AF315" s="27"/>
      <c r="AG315" s="27"/>
      <c r="AH315" s="27"/>
      <c r="AI315" s="27"/>
      <c r="AJ315" s="27"/>
      <c r="AK315" s="27"/>
      <c r="AL315" s="27"/>
      <c r="AN315" s="27"/>
      <c r="AO315" s="27"/>
      <c r="AP315" s="27"/>
      <c r="AQ315" s="27"/>
      <c r="AR315" s="27"/>
      <c r="BQ315" s="27"/>
      <c r="BW315" s="27"/>
      <c r="BX315" s="27"/>
      <c r="BY315" s="27"/>
      <c r="BZ315" s="27"/>
      <c r="CA315" s="27"/>
      <c r="CB315" s="27"/>
      <c r="CC315" s="27"/>
      <c r="CD315" s="27"/>
      <c r="CE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EH315" s="27"/>
      <c r="EI315" s="27"/>
      <c r="EJ315" s="27"/>
      <c r="EK315" s="27"/>
      <c r="EL315" s="27"/>
      <c r="EM315" s="27"/>
      <c r="EN315" s="27"/>
      <c r="EO315" s="27"/>
      <c r="EP315" s="27"/>
      <c r="EQ315" s="27"/>
      <c r="ER315" s="27"/>
      <c r="ES315" s="27"/>
      <c r="ET315" s="27"/>
      <c r="EU315" s="27"/>
      <c r="EV315" s="27"/>
      <c r="EW315" s="27"/>
      <c r="EX315" s="27"/>
      <c r="EY315" s="27"/>
      <c r="EZ315" s="27"/>
      <c r="FA315" s="27"/>
      <c r="FB315" s="27"/>
      <c r="FC315" s="27"/>
      <c r="FD315" s="27"/>
      <c r="FE315" s="27"/>
      <c r="FH315" s="27"/>
      <c r="FI315" s="27"/>
      <c r="FJ315" s="27"/>
      <c r="FK315" s="27"/>
      <c r="FL315" s="27"/>
      <c r="FM315" s="27"/>
      <c r="FN315" s="27"/>
      <c r="FO315" s="27"/>
      <c r="FP315" s="27"/>
      <c r="FQ315" s="27"/>
      <c r="FR315" s="27"/>
      <c r="FS315" s="27"/>
      <c r="FT315" s="27"/>
      <c r="FU315" s="27"/>
      <c r="FV315" s="27"/>
      <c r="FW315" s="27"/>
      <c r="FX315" s="27"/>
      <c r="FY315" s="27"/>
      <c r="FZ315" s="27"/>
      <c r="GA315" s="27"/>
      <c r="GB315" s="27"/>
      <c r="GC315" s="27"/>
      <c r="GD315" s="27"/>
      <c r="GE315" s="27"/>
      <c r="GF315" s="27"/>
      <c r="GG315" s="27"/>
      <c r="GH315" s="27"/>
      <c r="GI315" s="27"/>
      <c r="GJ315" s="27"/>
      <c r="GK315" s="27"/>
      <c r="GL315" s="27"/>
      <c r="GM315" s="27"/>
      <c r="GN315" s="27"/>
      <c r="GO315" s="27"/>
      <c r="GP315" s="27"/>
      <c r="GQ315" s="27"/>
      <c r="GR315" s="27"/>
      <c r="GS315" s="27"/>
      <c r="GT315" s="27"/>
      <c r="GU315" s="27"/>
      <c r="GV315" s="27"/>
      <c r="GW315" s="27"/>
      <c r="GX315" s="27"/>
      <c r="GY315" s="27"/>
      <c r="GZ315" s="27"/>
      <c r="HA315" s="27"/>
      <c r="HB315" s="27"/>
      <c r="HC315" s="27"/>
      <c r="HD315" s="27"/>
      <c r="HE315" s="27"/>
      <c r="HF315" s="27"/>
      <c r="HG315" s="27"/>
      <c r="HH315" s="27"/>
      <c r="HI315" s="27"/>
      <c r="HJ315" s="27"/>
    </row>
    <row r="316" spans="1:218">
      <c r="A316" s="8"/>
      <c r="B316" s="109"/>
      <c r="C316" s="109"/>
      <c r="D316" s="109"/>
      <c r="E316" s="109"/>
      <c r="F316" s="109"/>
      <c r="G316" s="109"/>
      <c r="H316" s="109"/>
      <c r="I316" s="109"/>
      <c r="J316" s="109"/>
      <c r="K316" s="120"/>
      <c r="L316" s="143"/>
      <c r="M316" s="120"/>
      <c r="N316" s="27"/>
      <c r="O316" s="27"/>
      <c r="P316" s="27"/>
      <c r="Q316" s="27"/>
      <c r="S316" s="27"/>
      <c r="T316" s="27"/>
      <c r="U316" s="27"/>
      <c r="V316" s="27"/>
      <c r="W316" s="27"/>
      <c r="X316" s="27"/>
      <c r="Y316" s="27"/>
      <c r="Z316" s="27"/>
      <c r="AA316" s="27"/>
      <c r="AB316" s="27"/>
      <c r="AC316" s="27"/>
      <c r="AD316" s="27"/>
      <c r="AF316" s="27"/>
      <c r="AG316" s="27"/>
      <c r="AH316" s="27"/>
      <c r="AI316" s="27"/>
      <c r="AJ316" s="27"/>
      <c r="AK316" s="27"/>
      <c r="AL316" s="27"/>
      <c r="AN316" s="27"/>
      <c r="AO316" s="27"/>
      <c r="AP316" s="27"/>
      <c r="AQ316" s="27"/>
      <c r="AR316" s="27"/>
      <c r="BQ316" s="27"/>
      <c r="BW316" s="27"/>
      <c r="BX316" s="27"/>
      <c r="BY316" s="27"/>
      <c r="BZ316" s="27"/>
      <c r="CA316" s="27"/>
      <c r="CB316" s="27"/>
      <c r="CC316" s="27"/>
      <c r="CD316" s="27"/>
      <c r="CE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EH316" s="27"/>
      <c r="EI316" s="27"/>
      <c r="EJ316" s="27"/>
      <c r="EK316" s="27"/>
      <c r="EL316" s="27"/>
      <c r="EM316" s="27"/>
      <c r="EN316" s="27"/>
      <c r="EO316" s="27"/>
      <c r="EP316" s="27"/>
      <c r="EQ316" s="27"/>
      <c r="ER316" s="27"/>
      <c r="ES316" s="27"/>
      <c r="ET316" s="27"/>
      <c r="EU316" s="27"/>
      <c r="EV316" s="27"/>
      <c r="EW316" s="27"/>
      <c r="EX316" s="27"/>
      <c r="EY316" s="27"/>
      <c r="EZ316" s="27"/>
      <c r="FA316" s="27"/>
      <c r="FB316" s="27"/>
      <c r="FC316" s="27"/>
      <c r="FD316" s="27"/>
      <c r="FE316" s="27"/>
      <c r="FH316" s="27"/>
      <c r="FI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c r="GN316" s="27"/>
      <c r="GO316" s="27"/>
      <c r="GP316" s="27"/>
      <c r="GQ316" s="27"/>
      <c r="GR316" s="27"/>
      <c r="GS316" s="27"/>
      <c r="GT316" s="27"/>
      <c r="GU316" s="27"/>
      <c r="GV316" s="27"/>
      <c r="GW316" s="27"/>
      <c r="GX316" s="27"/>
      <c r="GY316" s="27"/>
      <c r="GZ316" s="27"/>
      <c r="HA316" s="27"/>
      <c r="HB316" s="27"/>
      <c r="HC316" s="27"/>
      <c r="HD316" s="27"/>
      <c r="HE316" s="27"/>
      <c r="HF316" s="27"/>
      <c r="HG316" s="27"/>
      <c r="HH316" s="27"/>
      <c r="HI316" s="27"/>
      <c r="HJ316" s="27"/>
    </row>
    <row r="317" spans="1:218">
      <c r="A317" s="8"/>
      <c r="B317" s="109"/>
      <c r="C317" s="109"/>
      <c r="D317" s="109"/>
      <c r="E317" s="109"/>
      <c r="F317" s="109"/>
      <c r="G317" s="109"/>
      <c r="H317" s="109"/>
      <c r="I317" s="109"/>
      <c r="J317" s="109"/>
      <c r="K317" s="120"/>
      <c r="L317" s="143"/>
      <c r="M317" s="120"/>
      <c r="N317" s="27"/>
      <c r="O317" s="27"/>
      <c r="P317" s="27"/>
      <c r="Q317" s="27"/>
      <c r="S317" s="27"/>
      <c r="T317" s="27"/>
      <c r="U317" s="27"/>
      <c r="V317" s="27"/>
      <c r="W317" s="27"/>
      <c r="X317" s="27"/>
      <c r="Y317" s="27"/>
      <c r="Z317" s="27"/>
      <c r="AA317" s="27"/>
      <c r="AB317" s="27"/>
      <c r="AC317" s="27"/>
      <c r="AD317" s="27"/>
      <c r="AF317" s="27"/>
      <c r="AG317" s="27"/>
      <c r="AH317" s="27"/>
      <c r="AI317" s="27"/>
      <c r="AJ317" s="27"/>
      <c r="AK317" s="27"/>
      <c r="AL317" s="27"/>
      <c r="AN317" s="27"/>
      <c r="AO317" s="27"/>
      <c r="AP317" s="27"/>
      <c r="AQ317" s="27"/>
      <c r="AR317" s="27"/>
      <c r="BQ317" s="27"/>
      <c r="BW317" s="27"/>
      <c r="BX317" s="27"/>
      <c r="BY317" s="27"/>
      <c r="BZ317" s="27"/>
      <c r="CA317" s="27"/>
      <c r="CB317" s="27"/>
      <c r="CC317" s="27"/>
      <c r="CD317" s="27"/>
      <c r="CE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EH317" s="27"/>
      <c r="EI317" s="27"/>
      <c r="EJ317" s="27"/>
      <c r="EK317" s="27"/>
      <c r="EL317" s="27"/>
      <c r="EM317" s="27"/>
      <c r="EN317" s="27"/>
      <c r="EO317" s="27"/>
      <c r="EP317" s="27"/>
      <c r="EQ317" s="27"/>
      <c r="ER317" s="27"/>
      <c r="ES317" s="27"/>
      <c r="ET317" s="27"/>
      <c r="EU317" s="27"/>
      <c r="EV317" s="27"/>
      <c r="EW317" s="27"/>
      <c r="EX317" s="27"/>
      <c r="EY317" s="27"/>
      <c r="EZ317" s="27"/>
      <c r="FA317" s="27"/>
      <c r="FB317" s="27"/>
      <c r="FC317" s="27"/>
      <c r="FD317" s="27"/>
      <c r="FE317" s="27"/>
      <c r="FH317" s="27"/>
      <c r="FI317" s="27"/>
      <c r="FJ317" s="27"/>
      <c r="FK317" s="27"/>
      <c r="FL317" s="27"/>
      <c r="FM317" s="27"/>
      <c r="FN317" s="27"/>
      <c r="FO317" s="27"/>
      <c r="FP317" s="27"/>
      <c r="FQ317" s="27"/>
      <c r="FR317" s="27"/>
      <c r="FS317" s="27"/>
      <c r="FT317" s="27"/>
      <c r="FU317" s="27"/>
      <c r="FV317" s="27"/>
      <c r="FW317" s="27"/>
      <c r="FX317" s="27"/>
      <c r="FY317" s="27"/>
      <c r="FZ317" s="27"/>
      <c r="GA317" s="27"/>
      <c r="GB317" s="27"/>
      <c r="GC317" s="27"/>
      <c r="GD317" s="27"/>
      <c r="GE317" s="27"/>
      <c r="GF317" s="27"/>
      <c r="GG317" s="27"/>
      <c r="GH317" s="27"/>
      <c r="GI317" s="27"/>
      <c r="GJ317" s="27"/>
      <c r="GK317" s="27"/>
      <c r="GL317" s="27"/>
      <c r="GM317" s="27"/>
      <c r="GN317" s="27"/>
      <c r="GO317" s="27"/>
      <c r="GP317" s="27"/>
      <c r="GQ317" s="27"/>
      <c r="GR317" s="27"/>
      <c r="GS317" s="27"/>
      <c r="GT317" s="27"/>
      <c r="GU317" s="27"/>
      <c r="GV317" s="27"/>
      <c r="GW317" s="27"/>
      <c r="GX317" s="27"/>
      <c r="GY317" s="27"/>
      <c r="GZ317" s="27"/>
      <c r="HA317" s="27"/>
      <c r="HB317" s="27"/>
      <c r="HC317" s="27"/>
      <c r="HD317" s="27"/>
      <c r="HE317" s="27"/>
      <c r="HF317" s="27"/>
      <c r="HG317" s="27"/>
      <c r="HH317" s="27"/>
      <c r="HI317" s="27"/>
      <c r="HJ317" s="27"/>
    </row>
    <row r="318" spans="1:218">
      <c r="A318" s="8"/>
      <c r="B318" s="109"/>
      <c r="C318" s="109"/>
      <c r="D318" s="109"/>
      <c r="E318" s="109"/>
      <c r="F318" s="109"/>
      <c r="G318" s="109"/>
      <c r="H318" s="109"/>
      <c r="I318" s="109"/>
      <c r="J318" s="109"/>
      <c r="K318" s="120"/>
      <c r="L318" s="143"/>
      <c r="M318" s="120"/>
      <c r="N318" s="27"/>
      <c r="O318" s="27"/>
      <c r="P318" s="27"/>
      <c r="Q318" s="27"/>
      <c r="S318" s="27"/>
      <c r="T318" s="27"/>
      <c r="U318" s="27"/>
      <c r="V318" s="27"/>
      <c r="W318" s="27"/>
      <c r="X318" s="27"/>
      <c r="Y318" s="27"/>
      <c r="Z318" s="27"/>
      <c r="AA318" s="27"/>
      <c r="AB318" s="27"/>
      <c r="AC318" s="27"/>
      <c r="AD318" s="27"/>
      <c r="AF318" s="27"/>
      <c r="AG318" s="27"/>
      <c r="AH318" s="27"/>
      <c r="AI318" s="27"/>
      <c r="AJ318" s="27"/>
      <c r="AK318" s="27"/>
      <c r="AL318" s="27"/>
      <c r="AN318" s="27"/>
      <c r="AO318" s="27"/>
      <c r="AP318" s="27"/>
      <c r="AQ318" s="27"/>
      <c r="AR318" s="27"/>
      <c r="BQ318" s="27"/>
      <c r="BW318" s="27"/>
      <c r="BX318" s="27"/>
      <c r="BY318" s="27"/>
      <c r="BZ318" s="27"/>
      <c r="CA318" s="27"/>
      <c r="CB318" s="27"/>
      <c r="CC318" s="27"/>
      <c r="CD318" s="27"/>
      <c r="CE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EH318" s="27"/>
      <c r="EI318" s="27"/>
      <c r="EJ318" s="27"/>
      <c r="EK318" s="27"/>
      <c r="EL318" s="27"/>
      <c r="EM318" s="27"/>
      <c r="EN318" s="27"/>
      <c r="EO318" s="27"/>
      <c r="EP318" s="27"/>
      <c r="EQ318" s="27"/>
      <c r="ER318" s="27"/>
      <c r="ES318" s="27"/>
      <c r="ET318" s="27"/>
      <c r="EU318" s="27"/>
      <c r="EV318" s="27"/>
      <c r="EW318" s="27"/>
      <c r="EX318" s="27"/>
      <c r="EY318" s="27"/>
      <c r="EZ318" s="27"/>
      <c r="FA318" s="27"/>
      <c r="FB318" s="27"/>
      <c r="FC318" s="27"/>
      <c r="FD318" s="27"/>
      <c r="FE318" s="27"/>
      <c r="FH318" s="27"/>
      <c r="FI318" s="27"/>
      <c r="FJ318" s="27"/>
      <c r="FK318" s="27"/>
      <c r="FL318" s="27"/>
      <c r="FM318" s="27"/>
      <c r="FN318" s="27"/>
      <c r="FO318" s="27"/>
      <c r="FP318" s="27"/>
      <c r="FQ318" s="27"/>
      <c r="FR318" s="27"/>
      <c r="FS318" s="27"/>
      <c r="FT318" s="27"/>
      <c r="FU318" s="27"/>
      <c r="FV318" s="27"/>
      <c r="FW318" s="27"/>
      <c r="FX318" s="27"/>
      <c r="FY318" s="27"/>
      <c r="FZ318" s="27"/>
      <c r="GA318" s="27"/>
      <c r="GB318" s="27"/>
      <c r="GC318" s="27"/>
      <c r="GD318" s="27"/>
      <c r="GE318" s="27"/>
      <c r="GF318" s="27"/>
      <c r="GG318" s="27"/>
      <c r="GH318" s="27"/>
      <c r="GI318" s="27"/>
      <c r="GJ318" s="27"/>
      <c r="GK318" s="27"/>
      <c r="GL318" s="27"/>
      <c r="GM318" s="27"/>
      <c r="GN318" s="27"/>
      <c r="GO318" s="27"/>
      <c r="GP318" s="27"/>
      <c r="GQ318" s="27"/>
      <c r="GR318" s="27"/>
      <c r="GS318" s="27"/>
      <c r="GT318" s="27"/>
      <c r="GU318" s="27"/>
      <c r="GV318" s="27"/>
      <c r="GW318" s="27"/>
      <c r="GX318" s="27"/>
      <c r="GY318" s="27"/>
      <c r="GZ318" s="27"/>
      <c r="HA318" s="27"/>
      <c r="HB318" s="27"/>
      <c r="HC318" s="27"/>
      <c r="HD318" s="27"/>
      <c r="HE318" s="27"/>
      <c r="HF318" s="27"/>
      <c r="HG318" s="27"/>
      <c r="HH318" s="27"/>
      <c r="HI318" s="27"/>
      <c r="HJ318" s="27"/>
    </row>
    <row r="319" spans="1:218">
      <c r="A319" s="8"/>
      <c r="B319" s="109"/>
      <c r="C319" s="109"/>
      <c r="D319" s="109"/>
      <c r="E319" s="109"/>
      <c r="F319" s="109"/>
      <c r="G319" s="109"/>
      <c r="H319" s="109"/>
      <c r="I319" s="109"/>
      <c r="J319" s="109"/>
      <c r="K319" s="120"/>
      <c r="L319" s="143"/>
      <c r="M319" s="120"/>
      <c r="N319" s="27"/>
      <c r="O319" s="27"/>
      <c r="P319" s="27"/>
      <c r="Q319" s="27"/>
      <c r="S319" s="27"/>
      <c r="T319" s="27"/>
      <c r="U319" s="27"/>
      <c r="V319" s="27"/>
      <c r="W319" s="27"/>
      <c r="X319" s="27"/>
      <c r="Y319" s="27"/>
      <c r="Z319" s="27"/>
      <c r="AA319" s="27"/>
      <c r="AB319" s="27"/>
      <c r="AC319" s="27"/>
      <c r="AD319" s="27"/>
      <c r="AF319" s="27"/>
      <c r="AG319" s="27"/>
      <c r="AH319" s="27"/>
      <c r="AI319" s="27"/>
      <c r="AJ319" s="27"/>
      <c r="AK319" s="27"/>
      <c r="AL319" s="27"/>
      <c r="AN319" s="27"/>
      <c r="AO319" s="27"/>
      <c r="AP319" s="27"/>
      <c r="AQ319" s="27"/>
      <c r="AR319" s="27"/>
      <c r="BQ319" s="27"/>
      <c r="BW319" s="27"/>
      <c r="BX319" s="27"/>
      <c r="BY319" s="27"/>
      <c r="BZ319" s="27"/>
      <c r="CA319" s="27"/>
      <c r="CB319" s="27"/>
      <c r="CC319" s="27"/>
      <c r="CD319" s="27"/>
      <c r="CE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c r="GU319" s="27"/>
      <c r="GV319" s="27"/>
      <c r="GW319" s="27"/>
      <c r="GX319" s="27"/>
      <c r="GY319" s="27"/>
      <c r="GZ319" s="27"/>
      <c r="HA319" s="27"/>
      <c r="HB319" s="27"/>
      <c r="HC319" s="27"/>
      <c r="HD319" s="27"/>
      <c r="HE319" s="27"/>
      <c r="HF319" s="27"/>
      <c r="HG319" s="27"/>
      <c r="HH319" s="27"/>
      <c r="HI319" s="27"/>
      <c r="HJ319" s="27"/>
    </row>
    <row r="320" spans="1:218">
      <c r="A320" s="8"/>
      <c r="B320" s="109"/>
      <c r="C320" s="109"/>
      <c r="D320" s="109"/>
      <c r="E320" s="109"/>
      <c r="F320" s="109"/>
      <c r="G320" s="109"/>
      <c r="H320" s="109"/>
      <c r="I320" s="109"/>
      <c r="J320" s="109"/>
      <c r="K320" s="120"/>
      <c r="L320" s="143"/>
      <c r="M320" s="120"/>
      <c r="N320" s="27"/>
      <c r="O320" s="27"/>
      <c r="P320" s="27"/>
      <c r="Q320" s="27"/>
      <c r="S320" s="27"/>
      <c r="T320" s="27"/>
      <c r="U320" s="27"/>
      <c r="V320" s="27"/>
      <c r="W320" s="27"/>
      <c r="X320" s="27"/>
      <c r="Y320" s="27"/>
      <c r="Z320" s="27"/>
      <c r="AA320" s="27"/>
      <c r="AB320" s="27"/>
      <c r="AC320" s="27"/>
      <c r="AD320" s="27"/>
      <c r="AF320" s="27"/>
      <c r="AG320" s="27"/>
      <c r="AH320" s="27"/>
      <c r="AI320" s="27"/>
      <c r="AJ320" s="27"/>
      <c r="AK320" s="27"/>
      <c r="AL320" s="27"/>
      <c r="AN320" s="27"/>
      <c r="AO320" s="27"/>
      <c r="AP320" s="27"/>
      <c r="AQ320" s="27"/>
      <c r="AR320" s="27"/>
      <c r="BQ320" s="27"/>
      <c r="BW320" s="27"/>
      <c r="BX320" s="27"/>
      <c r="BY320" s="27"/>
      <c r="BZ320" s="27"/>
      <c r="CA320" s="27"/>
      <c r="CB320" s="27"/>
      <c r="CC320" s="27"/>
      <c r="CD320" s="27"/>
      <c r="CE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EH320" s="27"/>
      <c r="EI320" s="27"/>
      <c r="EJ320" s="27"/>
      <c r="EK320" s="27"/>
      <c r="EL320" s="27"/>
      <c r="EM320" s="27"/>
      <c r="EN320" s="27"/>
      <c r="EO320" s="27"/>
      <c r="EP320" s="27"/>
      <c r="EQ320" s="27"/>
      <c r="ER320" s="27"/>
      <c r="ES320" s="27"/>
      <c r="ET320" s="27"/>
      <c r="EU320" s="27"/>
      <c r="EV320" s="27"/>
      <c r="EW320" s="27"/>
      <c r="EX320" s="27"/>
      <c r="EY320" s="27"/>
      <c r="EZ320" s="27"/>
      <c r="FA320" s="27"/>
      <c r="FB320" s="27"/>
      <c r="FC320" s="27"/>
      <c r="FD320" s="27"/>
      <c r="FE320" s="27"/>
      <c r="FH320" s="27"/>
      <c r="FI320" s="27"/>
      <c r="FJ320" s="27"/>
      <c r="FK320" s="27"/>
      <c r="FL320" s="27"/>
      <c r="FM320" s="27"/>
      <c r="FN320" s="27"/>
      <c r="FO320" s="27"/>
      <c r="FP320" s="27"/>
      <c r="FQ320" s="27"/>
      <c r="FR320" s="27"/>
      <c r="FS320" s="27"/>
      <c r="FT320" s="27"/>
      <c r="FU320" s="27"/>
      <c r="FV320" s="27"/>
      <c r="FW320" s="27"/>
      <c r="FX320" s="27"/>
      <c r="FY320" s="27"/>
      <c r="FZ320" s="27"/>
      <c r="GA320" s="27"/>
      <c r="GB320" s="27"/>
      <c r="GC320" s="27"/>
      <c r="GD320" s="27"/>
      <c r="GE320" s="27"/>
      <c r="GF320" s="27"/>
      <c r="GG320" s="27"/>
      <c r="GH320" s="27"/>
      <c r="GI320" s="27"/>
      <c r="GJ320" s="27"/>
      <c r="GK320" s="27"/>
      <c r="GL320" s="27"/>
      <c r="GM320" s="27"/>
      <c r="GN320" s="27"/>
      <c r="GO320" s="27"/>
      <c r="GP320" s="27"/>
      <c r="GQ320" s="27"/>
      <c r="GR320" s="27"/>
      <c r="GS320" s="27"/>
      <c r="GT320" s="27"/>
      <c r="GU320" s="27"/>
      <c r="GV320" s="27"/>
      <c r="GW320" s="27"/>
      <c r="GX320" s="27"/>
      <c r="GY320" s="27"/>
      <c r="GZ320" s="27"/>
      <c r="HA320" s="27"/>
      <c r="HB320" s="27"/>
      <c r="HC320" s="27"/>
      <c r="HD320" s="27"/>
      <c r="HE320" s="27"/>
      <c r="HF320" s="27"/>
      <c r="HG320" s="27"/>
      <c r="HH320" s="27"/>
      <c r="HI320" s="27"/>
      <c r="HJ320" s="27"/>
    </row>
    <row r="321" spans="1:218">
      <c r="A321" s="8"/>
      <c r="B321" s="109"/>
      <c r="C321" s="109"/>
      <c r="D321" s="109"/>
      <c r="E321" s="109"/>
      <c r="F321" s="109"/>
      <c r="G321" s="109"/>
      <c r="H321" s="109"/>
      <c r="I321" s="109"/>
      <c r="J321" s="109"/>
      <c r="K321" s="120"/>
      <c r="L321" s="143"/>
      <c r="M321" s="120"/>
      <c r="N321" s="27"/>
      <c r="O321" s="27"/>
      <c r="P321" s="27"/>
      <c r="Q321" s="27"/>
      <c r="S321" s="27"/>
      <c r="T321" s="27"/>
      <c r="U321" s="27"/>
      <c r="V321" s="27"/>
      <c r="W321" s="27"/>
      <c r="X321" s="27"/>
      <c r="Y321" s="27"/>
      <c r="Z321" s="27"/>
      <c r="AA321" s="27"/>
      <c r="AB321" s="27"/>
      <c r="AC321" s="27"/>
      <c r="AD321" s="27"/>
      <c r="AF321" s="27"/>
      <c r="AG321" s="27"/>
      <c r="AH321" s="27"/>
      <c r="AI321" s="27"/>
      <c r="AJ321" s="27"/>
      <c r="AK321" s="27"/>
      <c r="AL321" s="27"/>
      <c r="AN321" s="27"/>
      <c r="AO321" s="27"/>
      <c r="AP321" s="27"/>
      <c r="AQ321" s="27"/>
      <c r="AR321" s="27"/>
      <c r="BQ321" s="27"/>
      <c r="BW321" s="27"/>
      <c r="BX321" s="27"/>
      <c r="BY321" s="27"/>
      <c r="BZ321" s="27"/>
      <c r="CA321" s="27"/>
      <c r="CB321" s="27"/>
      <c r="CC321" s="27"/>
      <c r="CD321" s="27"/>
      <c r="CE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c r="GS321" s="27"/>
      <c r="GT321" s="27"/>
      <c r="GU321" s="27"/>
      <c r="GV321" s="27"/>
      <c r="GW321" s="27"/>
      <c r="GX321" s="27"/>
      <c r="GY321" s="27"/>
      <c r="GZ321" s="27"/>
      <c r="HA321" s="27"/>
      <c r="HB321" s="27"/>
      <c r="HC321" s="27"/>
      <c r="HD321" s="27"/>
      <c r="HE321" s="27"/>
      <c r="HF321" s="27"/>
      <c r="HG321" s="27"/>
      <c r="HH321" s="27"/>
      <c r="HI321" s="27"/>
      <c r="HJ321" s="27"/>
    </row>
    <row r="322" spans="1:218">
      <c r="A322" s="8"/>
      <c r="B322" s="109"/>
      <c r="C322" s="109"/>
      <c r="D322" s="109"/>
      <c r="E322" s="109"/>
      <c r="F322" s="109"/>
      <c r="G322" s="109"/>
      <c r="H322" s="109"/>
      <c r="I322" s="109"/>
      <c r="J322" s="109"/>
      <c r="K322" s="120"/>
      <c r="L322" s="143"/>
      <c r="M322" s="120"/>
      <c r="N322" s="27"/>
      <c r="O322" s="27"/>
      <c r="P322" s="27"/>
      <c r="Q322" s="27"/>
      <c r="S322" s="27"/>
      <c r="T322" s="27"/>
      <c r="U322" s="27"/>
      <c r="V322" s="27"/>
      <c r="W322" s="27"/>
      <c r="X322" s="27"/>
      <c r="Y322" s="27"/>
      <c r="Z322" s="27"/>
      <c r="AA322" s="27"/>
      <c r="AB322" s="27"/>
      <c r="AC322" s="27"/>
      <c r="AD322" s="27"/>
      <c r="AF322" s="27"/>
      <c r="AG322" s="27"/>
      <c r="AH322" s="27"/>
      <c r="AI322" s="27"/>
      <c r="AJ322" s="27"/>
      <c r="AK322" s="27"/>
      <c r="AL322" s="27"/>
      <c r="AN322" s="27"/>
      <c r="AO322" s="27"/>
      <c r="AP322" s="27"/>
      <c r="AQ322" s="27"/>
      <c r="AR322" s="27"/>
      <c r="BQ322" s="27"/>
      <c r="BW322" s="27"/>
      <c r="BX322" s="27"/>
      <c r="BY322" s="27"/>
      <c r="BZ322" s="27"/>
      <c r="CA322" s="27"/>
      <c r="CB322" s="27"/>
      <c r="CC322" s="27"/>
      <c r="CD322" s="27"/>
      <c r="CE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c r="GS322" s="27"/>
      <c r="GT322" s="27"/>
      <c r="GU322" s="27"/>
      <c r="GV322" s="27"/>
      <c r="GW322" s="27"/>
      <c r="GX322" s="27"/>
      <c r="GY322" s="27"/>
      <c r="GZ322" s="27"/>
      <c r="HA322" s="27"/>
      <c r="HB322" s="27"/>
      <c r="HC322" s="27"/>
      <c r="HD322" s="27"/>
      <c r="HE322" s="27"/>
      <c r="HF322" s="27"/>
      <c r="HG322" s="27"/>
      <c r="HH322" s="27"/>
      <c r="HI322" s="27"/>
      <c r="HJ322" s="27"/>
    </row>
    <row r="323" spans="1:218">
      <c r="A323" s="8"/>
      <c r="B323" s="109"/>
      <c r="C323" s="109"/>
      <c r="D323" s="109"/>
      <c r="E323" s="109"/>
      <c r="F323" s="109"/>
      <c r="G323" s="109"/>
      <c r="H323" s="109"/>
      <c r="I323" s="109"/>
      <c r="J323" s="109"/>
      <c r="K323" s="120"/>
      <c r="L323" s="143"/>
      <c r="M323" s="120"/>
      <c r="N323" s="27"/>
      <c r="O323" s="27"/>
      <c r="P323" s="27"/>
      <c r="Q323" s="27"/>
      <c r="S323" s="27"/>
      <c r="T323" s="27"/>
      <c r="U323" s="27"/>
      <c r="V323" s="27"/>
      <c r="W323" s="27"/>
      <c r="X323" s="27"/>
      <c r="Y323" s="27"/>
      <c r="Z323" s="27"/>
      <c r="AA323" s="27"/>
      <c r="AB323" s="27"/>
      <c r="AC323" s="27"/>
      <c r="AD323" s="27"/>
      <c r="AF323" s="27"/>
      <c r="AG323" s="27"/>
      <c r="AH323" s="27"/>
      <c r="AI323" s="27"/>
      <c r="AJ323" s="27"/>
      <c r="AK323" s="27"/>
      <c r="AL323" s="27"/>
      <c r="AN323" s="27"/>
      <c r="AO323" s="27"/>
      <c r="AP323" s="27"/>
      <c r="AQ323" s="27"/>
      <c r="AR323" s="27"/>
      <c r="BQ323" s="27"/>
      <c r="BW323" s="27"/>
      <c r="BX323" s="27"/>
      <c r="BY323" s="27"/>
      <c r="BZ323" s="27"/>
      <c r="CA323" s="27"/>
      <c r="CB323" s="27"/>
      <c r="CC323" s="27"/>
      <c r="CD323" s="27"/>
      <c r="CE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EH323" s="27"/>
      <c r="EI323" s="27"/>
      <c r="EJ323" s="27"/>
      <c r="EK323" s="27"/>
      <c r="EL323" s="27"/>
      <c r="EM323" s="27"/>
      <c r="EN323" s="27"/>
      <c r="EO323" s="27"/>
      <c r="EP323" s="27"/>
      <c r="EQ323" s="27"/>
      <c r="ER323" s="27"/>
      <c r="ES323" s="27"/>
      <c r="ET323" s="27"/>
      <c r="EU323" s="27"/>
      <c r="EV323" s="27"/>
      <c r="EW323" s="27"/>
      <c r="EX323" s="27"/>
      <c r="EY323" s="27"/>
      <c r="EZ323" s="27"/>
      <c r="FA323" s="27"/>
      <c r="FB323" s="27"/>
      <c r="FC323" s="27"/>
      <c r="FD323" s="27"/>
      <c r="FE323" s="27"/>
      <c r="FH323" s="27"/>
      <c r="FI323" s="27"/>
      <c r="FJ323" s="27"/>
      <c r="FK323" s="27"/>
      <c r="FL323" s="27"/>
      <c r="FM323" s="27"/>
      <c r="FN323" s="27"/>
      <c r="FO323" s="27"/>
      <c r="FP323" s="27"/>
      <c r="FQ323" s="27"/>
      <c r="FR323" s="27"/>
      <c r="FS323" s="27"/>
      <c r="FT323" s="27"/>
      <c r="FU323" s="27"/>
      <c r="FV323" s="27"/>
      <c r="FW323" s="27"/>
      <c r="FX323" s="27"/>
      <c r="FY323" s="27"/>
      <c r="FZ323" s="27"/>
      <c r="GA323" s="27"/>
      <c r="GB323" s="27"/>
      <c r="GC323" s="27"/>
      <c r="GD323" s="27"/>
      <c r="GE323" s="27"/>
      <c r="GF323" s="27"/>
      <c r="GG323" s="27"/>
      <c r="GH323" s="27"/>
      <c r="GI323" s="27"/>
      <c r="GJ323" s="27"/>
      <c r="GK323" s="27"/>
      <c r="GL323" s="27"/>
      <c r="GM323" s="27"/>
      <c r="GN323" s="27"/>
      <c r="GO323" s="27"/>
      <c r="GP323" s="27"/>
      <c r="GQ323" s="27"/>
      <c r="GR323" s="27"/>
      <c r="GS323" s="27"/>
      <c r="GT323" s="27"/>
      <c r="GU323" s="27"/>
      <c r="GV323" s="27"/>
      <c r="GW323" s="27"/>
      <c r="GX323" s="27"/>
      <c r="GY323" s="27"/>
      <c r="GZ323" s="27"/>
      <c r="HA323" s="27"/>
      <c r="HB323" s="27"/>
      <c r="HC323" s="27"/>
      <c r="HD323" s="27"/>
      <c r="HE323" s="27"/>
      <c r="HF323" s="27"/>
      <c r="HG323" s="27"/>
      <c r="HH323" s="27"/>
      <c r="HI323" s="27"/>
      <c r="HJ323" s="27"/>
    </row>
    <row r="324" spans="1:218">
      <c r="A324" s="8"/>
      <c r="B324" s="109"/>
      <c r="C324" s="109"/>
      <c r="D324" s="109"/>
      <c r="E324" s="109"/>
      <c r="F324" s="109"/>
      <c r="G324" s="109"/>
      <c r="H324" s="109"/>
      <c r="I324" s="109"/>
      <c r="J324" s="109"/>
      <c r="K324" s="120"/>
      <c r="L324" s="143"/>
      <c r="M324" s="120"/>
      <c r="N324" s="27"/>
      <c r="O324" s="27"/>
      <c r="P324" s="27"/>
      <c r="Q324" s="27"/>
      <c r="S324" s="27"/>
      <c r="T324" s="27"/>
      <c r="U324" s="27"/>
      <c r="V324" s="27"/>
      <c r="W324" s="27"/>
      <c r="X324" s="27"/>
      <c r="Y324" s="27"/>
      <c r="Z324" s="27"/>
      <c r="AA324" s="27"/>
      <c r="AB324" s="27"/>
      <c r="AC324" s="27"/>
      <c r="AD324" s="27"/>
      <c r="AF324" s="27"/>
      <c r="AG324" s="27"/>
      <c r="AH324" s="27"/>
      <c r="AI324" s="27"/>
      <c r="AJ324" s="27"/>
      <c r="AK324" s="27"/>
      <c r="AL324" s="27"/>
      <c r="AN324" s="27"/>
      <c r="AO324" s="27"/>
      <c r="AP324" s="27"/>
      <c r="AQ324" s="27"/>
      <c r="AR324" s="27"/>
      <c r="BQ324" s="27"/>
      <c r="BW324" s="27"/>
      <c r="BX324" s="27"/>
      <c r="BY324" s="27"/>
      <c r="BZ324" s="27"/>
      <c r="CA324" s="27"/>
      <c r="CB324" s="27"/>
      <c r="CC324" s="27"/>
      <c r="CD324" s="27"/>
      <c r="CE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EH324" s="27"/>
      <c r="EI324" s="27"/>
      <c r="EJ324" s="27"/>
      <c r="EK324" s="27"/>
      <c r="EL324" s="27"/>
      <c r="EM324" s="27"/>
      <c r="EN324" s="27"/>
      <c r="EO324" s="27"/>
      <c r="EP324" s="27"/>
      <c r="EQ324" s="27"/>
      <c r="ER324" s="27"/>
      <c r="ES324" s="27"/>
      <c r="ET324" s="27"/>
      <c r="EU324" s="27"/>
      <c r="EV324" s="27"/>
      <c r="EW324" s="27"/>
      <c r="EX324" s="27"/>
      <c r="EY324" s="27"/>
      <c r="EZ324" s="27"/>
      <c r="FA324" s="27"/>
      <c r="FB324" s="27"/>
      <c r="FC324" s="27"/>
      <c r="FD324" s="27"/>
      <c r="FE324" s="27"/>
      <c r="FH324" s="27"/>
      <c r="FI324" s="27"/>
      <c r="FJ324" s="27"/>
      <c r="FK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c r="GN324" s="27"/>
      <c r="GO324" s="27"/>
      <c r="GP324" s="27"/>
      <c r="GQ324" s="27"/>
      <c r="GR324" s="27"/>
      <c r="GS324" s="27"/>
      <c r="GT324" s="27"/>
      <c r="GU324" s="27"/>
      <c r="GV324" s="27"/>
      <c r="GW324" s="27"/>
      <c r="GX324" s="27"/>
      <c r="GY324" s="27"/>
      <c r="GZ324" s="27"/>
      <c r="HA324" s="27"/>
      <c r="HB324" s="27"/>
      <c r="HC324" s="27"/>
      <c r="HD324" s="27"/>
      <c r="HE324" s="27"/>
      <c r="HF324" s="27"/>
      <c r="HG324" s="27"/>
      <c r="HH324" s="27"/>
      <c r="HI324" s="27"/>
      <c r="HJ324" s="27"/>
    </row>
    <row r="325" spans="1:218">
      <c r="A325" s="8"/>
      <c r="B325" s="109"/>
      <c r="C325" s="109"/>
      <c r="D325" s="109"/>
      <c r="E325" s="109"/>
      <c r="F325" s="109"/>
      <c r="G325" s="109"/>
      <c r="H325" s="109"/>
      <c r="I325" s="109"/>
      <c r="J325" s="109"/>
      <c r="K325" s="120"/>
      <c r="L325" s="143"/>
      <c r="M325" s="120"/>
      <c r="N325" s="27"/>
      <c r="O325" s="27"/>
      <c r="P325" s="27"/>
      <c r="Q325" s="27"/>
      <c r="S325" s="27"/>
      <c r="T325" s="27"/>
      <c r="U325" s="27"/>
      <c r="V325" s="27"/>
      <c r="W325" s="27"/>
      <c r="X325" s="27"/>
      <c r="Y325" s="27"/>
      <c r="Z325" s="27"/>
      <c r="AA325" s="27"/>
      <c r="AB325" s="27"/>
      <c r="AC325" s="27"/>
      <c r="AD325" s="27"/>
      <c r="AF325" s="27"/>
      <c r="AG325" s="27"/>
      <c r="AH325" s="27"/>
      <c r="AI325" s="27"/>
      <c r="AJ325" s="27"/>
      <c r="AK325" s="27"/>
      <c r="AL325" s="27"/>
      <c r="AN325" s="27"/>
      <c r="AO325" s="27"/>
      <c r="AP325" s="27"/>
      <c r="AQ325" s="27"/>
      <c r="AR325" s="27"/>
      <c r="BQ325" s="27"/>
      <c r="BW325" s="27"/>
      <c r="BX325" s="27"/>
      <c r="BY325" s="27"/>
      <c r="BZ325" s="27"/>
      <c r="CA325" s="27"/>
      <c r="CB325" s="27"/>
      <c r="CC325" s="27"/>
      <c r="CD325" s="27"/>
      <c r="CE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EH325" s="27"/>
      <c r="EI325" s="27"/>
      <c r="EJ325" s="27"/>
      <c r="EK325" s="27"/>
      <c r="EL325" s="27"/>
      <c r="EM325" s="27"/>
      <c r="EN325" s="27"/>
      <c r="EO325" s="27"/>
      <c r="EP325" s="27"/>
      <c r="EQ325" s="27"/>
      <c r="ER325" s="27"/>
      <c r="ES325" s="27"/>
      <c r="ET325" s="27"/>
      <c r="EU325" s="27"/>
      <c r="EV325" s="27"/>
      <c r="EW325" s="27"/>
      <c r="EX325" s="27"/>
      <c r="EY325" s="27"/>
      <c r="EZ325" s="27"/>
      <c r="FA325" s="27"/>
      <c r="FB325" s="27"/>
      <c r="FC325" s="27"/>
      <c r="FD325" s="27"/>
      <c r="FE325" s="27"/>
      <c r="FH325" s="27"/>
      <c r="FI325" s="27"/>
      <c r="FJ325" s="27"/>
      <c r="FK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c r="GN325" s="27"/>
      <c r="GO325" s="27"/>
      <c r="GP325" s="27"/>
      <c r="GQ325" s="27"/>
      <c r="GR325" s="27"/>
      <c r="GS325" s="27"/>
      <c r="GT325" s="27"/>
      <c r="GU325" s="27"/>
      <c r="GV325" s="27"/>
      <c r="GW325" s="27"/>
      <c r="GX325" s="27"/>
      <c r="GY325" s="27"/>
      <c r="GZ325" s="27"/>
      <c r="HA325" s="27"/>
      <c r="HB325" s="27"/>
      <c r="HC325" s="27"/>
      <c r="HD325" s="27"/>
      <c r="HE325" s="27"/>
      <c r="HF325" s="27"/>
      <c r="HG325" s="27"/>
      <c r="HH325" s="27"/>
      <c r="HI325" s="27"/>
      <c r="HJ325" s="27"/>
    </row>
    <row r="326" spans="1:218">
      <c r="A326" s="8"/>
      <c r="B326" s="109"/>
      <c r="C326" s="109"/>
      <c r="D326" s="109"/>
      <c r="E326" s="109"/>
      <c r="F326" s="109"/>
      <c r="G326" s="109"/>
      <c r="H326" s="109"/>
      <c r="I326" s="109"/>
      <c r="J326" s="109"/>
      <c r="K326" s="120"/>
      <c r="L326" s="143"/>
      <c r="M326" s="120"/>
      <c r="N326" s="27"/>
      <c r="O326" s="27"/>
      <c r="P326" s="27"/>
      <c r="Q326" s="27"/>
      <c r="S326" s="27"/>
      <c r="T326" s="27"/>
      <c r="U326" s="27"/>
      <c r="V326" s="27"/>
      <c r="W326" s="27"/>
      <c r="X326" s="27"/>
      <c r="Y326" s="27"/>
      <c r="Z326" s="27"/>
      <c r="AA326" s="27"/>
      <c r="AB326" s="27"/>
      <c r="AC326" s="27"/>
      <c r="AD326" s="27"/>
      <c r="AF326" s="27"/>
      <c r="AG326" s="27"/>
      <c r="AH326" s="27"/>
      <c r="AI326" s="27"/>
      <c r="AJ326" s="27"/>
      <c r="AK326" s="27"/>
      <c r="AL326" s="27"/>
      <c r="AN326" s="27"/>
      <c r="AO326" s="27"/>
      <c r="AP326" s="27"/>
      <c r="AQ326" s="27"/>
      <c r="AR326" s="27"/>
      <c r="BQ326" s="27"/>
      <c r="BW326" s="27"/>
      <c r="BX326" s="27"/>
      <c r="BY326" s="27"/>
      <c r="BZ326" s="27"/>
      <c r="CA326" s="27"/>
      <c r="CB326" s="27"/>
      <c r="CC326" s="27"/>
      <c r="CD326" s="27"/>
      <c r="CE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EH326" s="27"/>
      <c r="EI326" s="27"/>
      <c r="EJ326" s="27"/>
      <c r="EK326" s="27"/>
      <c r="EL326" s="27"/>
      <c r="EM326" s="27"/>
      <c r="EN326" s="27"/>
      <c r="EO326" s="27"/>
      <c r="EP326" s="27"/>
      <c r="EQ326" s="27"/>
      <c r="ER326" s="27"/>
      <c r="ES326" s="27"/>
      <c r="ET326" s="27"/>
      <c r="EU326" s="27"/>
      <c r="EV326" s="27"/>
      <c r="EW326" s="27"/>
      <c r="EX326" s="27"/>
      <c r="EY326" s="27"/>
      <c r="EZ326" s="27"/>
      <c r="FA326" s="27"/>
      <c r="FB326" s="27"/>
      <c r="FC326" s="27"/>
      <c r="FD326" s="27"/>
      <c r="FE326" s="27"/>
      <c r="FH326" s="27"/>
      <c r="FI326" s="27"/>
      <c r="FJ326" s="27"/>
      <c r="FK326" s="27"/>
      <c r="FL326" s="27"/>
      <c r="FM326" s="27"/>
      <c r="FN326" s="27"/>
      <c r="FO326" s="27"/>
      <c r="FP326" s="27"/>
      <c r="FQ326" s="27"/>
      <c r="FR326" s="27"/>
      <c r="FS326" s="27"/>
      <c r="FT326" s="27"/>
      <c r="FU326" s="27"/>
      <c r="FV326" s="27"/>
      <c r="FW326" s="27"/>
      <c r="FX326" s="27"/>
      <c r="FY326" s="27"/>
      <c r="FZ326" s="27"/>
      <c r="GA326" s="27"/>
      <c r="GB326" s="27"/>
      <c r="GC326" s="27"/>
      <c r="GD326" s="27"/>
      <c r="GE326" s="27"/>
      <c r="GF326" s="27"/>
      <c r="GG326" s="27"/>
      <c r="GH326" s="27"/>
      <c r="GI326" s="27"/>
      <c r="GJ326" s="27"/>
      <c r="GK326" s="27"/>
      <c r="GL326" s="27"/>
      <c r="GM326" s="27"/>
      <c r="GN326" s="27"/>
      <c r="GO326" s="27"/>
      <c r="GP326" s="27"/>
      <c r="GQ326" s="27"/>
      <c r="GR326" s="27"/>
      <c r="GS326" s="27"/>
      <c r="GT326" s="27"/>
      <c r="GU326" s="27"/>
      <c r="GV326" s="27"/>
      <c r="GW326" s="27"/>
      <c r="GX326" s="27"/>
      <c r="GY326" s="27"/>
      <c r="GZ326" s="27"/>
      <c r="HA326" s="27"/>
      <c r="HB326" s="27"/>
      <c r="HC326" s="27"/>
      <c r="HD326" s="27"/>
      <c r="HE326" s="27"/>
      <c r="HF326" s="27"/>
      <c r="HG326" s="27"/>
      <c r="HH326" s="27"/>
      <c r="HI326" s="27"/>
      <c r="HJ326" s="27"/>
    </row>
    <row r="327" spans="1:218">
      <c r="A327" s="8"/>
      <c r="B327" s="109"/>
      <c r="C327" s="109"/>
      <c r="D327" s="109"/>
      <c r="E327" s="109"/>
      <c r="F327" s="109"/>
      <c r="G327" s="109"/>
      <c r="H327" s="109"/>
      <c r="I327" s="109"/>
      <c r="J327" s="109"/>
      <c r="K327" s="120"/>
      <c r="L327" s="143"/>
      <c r="M327" s="120"/>
      <c r="N327" s="27"/>
      <c r="O327" s="27"/>
      <c r="P327" s="27"/>
      <c r="Q327" s="27"/>
      <c r="S327" s="27"/>
      <c r="T327" s="27"/>
      <c r="U327" s="27"/>
      <c r="V327" s="27"/>
      <c r="W327" s="27"/>
      <c r="X327" s="27"/>
      <c r="Y327" s="27"/>
      <c r="Z327" s="27"/>
      <c r="AA327" s="27"/>
      <c r="AB327" s="27"/>
      <c r="AC327" s="27"/>
      <c r="AD327" s="27"/>
      <c r="AF327" s="27"/>
      <c r="AG327" s="27"/>
      <c r="AH327" s="27"/>
      <c r="AI327" s="27"/>
      <c r="AJ327" s="27"/>
      <c r="AK327" s="27"/>
      <c r="AL327" s="27"/>
      <c r="AN327" s="27"/>
      <c r="AO327" s="27"/>
      <c r="AP327" s="27"/>
      <c r="AQ327" s="27"/>
      <c r="AR327" s="27"/>
      <c r="BQ327" s="27"/>
      <c r="BW327" s="27"/>
      <c r="BX327" s="27"/>
      <c r="BY327" s="27"/>
      <c r="BZ327" s="27"/>
      <c r="CA327" s="27"/>
      <c r="CB327" s="27"/>
      <c r="CC327" s="27"/>
      <c r="CD327" s="27"/>
      <c r="CE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EH327" s="27"/>
      <c r="EI327" s="27"/>
      <c r="EJ327" s="27"/>
      <c r="EK327" s="27"/>
      <c r="EL327" s="27"/>
      <c r="EM327" s="27"/>
      <c r="EN327" s="27"/>
      <c r="EO327" s="27"/>
      <c r="EP327" s="27"/>
      <c r="EQ327" s="27"/>
      <c r="ER327" s="27"/>
      <c r="ES327" s="27"/>
      <c r="ET327" s="27"/>
      <c r="EU327" s="27"/>
      <c r="EV327" s="27"/>
      <c r="EW327" s="27"/>
      <c r="EX327" s="27"/>
      <c r="EY327" s="27"/>
      <c r="EZ327" s="27"/>
      <c r="FA327" s="27"/>
      <c r="FB327" s="27"/>
      <c r="FC327" s="27"/>
      <c r="FD327" s="27"/>
      <c r="FE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c r="GS327" s="27"/>
      <c r="GT327" s="27"/>
      <c r="GU327" s="27"/>
      <c r="GV327" s="27"/>
      <c r="GW327" s="27"/>
      <c r="GX327" s="27"/>
      <c r="GY327" s="27"/>
      <c r="GZ327" s="27"/>
      <c r="HA327" s="27"/>
      <c r="HB327" s="27"/>
      <c r="HC327" s="27"/>
      <c r="HD327" s="27"/>
      <c r="HE327" s="27"/>
      <c r="HF327" s="27"/>
      <c r="HG327" s="27"/>
      <c r="HH327" s="27"/>
      <c r="HI327" s="27"/>
      <c r="HJ327" s="27"/>
    </row>
    <row r="328" spans="1:218">
      <c r="A328" s="8"/>
      <c r="B328" s="109"/>
      <c r="C328" s="109"/>
      <c r="D328" s="109"/>
      <c r="E328" s="109"/>
      <c r="F328" s="109"/>
      <c r="G328" s="109"/>
      <c r="H328" s="109"/>
      <c r="I328" s="109"/>
      <c r="J328" s="109"/>
      <c r="K328" s="120"/>
      <c r="L328" s="143"/>
      <c r="M328" s="120"/>
      <c r="N328" s="27"/>
      <c r="O328" s="27"/>
      <c r="P328" s="27"/>
      <c r="Q328" s="27"/>
      <c r="S328" s="27"/>
      <c r="T328" s="27"/>
      <c r="U328" s="27"/>
      <c r="V328" s="27"/>
      <c r="W328" s="27"/>
      <c r="X328" s="27"/>
      <c r="Y328" s="27"/>
      <c r="Z328" s="27"/>
      <c r="AA328" s="27"/>
      <c r="AB328" s="27"/>
      <c r="AC328" s="27"/>
      <c r="AD328" s="27"/>
      <c r="AF328" s="27"/>
      <c r="AG328" s="27"/>
      <c r="AH328" s="27"/>
      <c r="AI328" s="27"/>
      <c r="AJ328" s="27"/>
      <c r="AK328" s="27"/>
      <c r="AL328" s="27"/>
      <c r="AN328" s="27"/>
      <c r="AO328" s="27"/>
      <c r="AP328" s="27"/>
      <c r="AQ328" s="27"/>
      <c r="AR328" s="27"/>
      <c r="BQ328" s="27"/>
      <c r="BW328" s="27"/>
      <c r="BX328" s="27"/>
      <c r="BY328" s="27"/>
      <c r="BZ328" s="27"/>
      <c r="CA328" s="27"/>
      <c r="CB328" s="27"/>
      <c r="CC328" s="27"/>
      <c r="CD328" s="27"/>
      <c r="CE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EH328" s="27"/>
      <c r="EI328" s="27"/>
      <c r="EJ328" s="27"/>
      <c r="EK328" s="27"/>
      <c r="EL328" s="27"/>
      <c r="EM328" s="27"/>
      <c r="EN328" s="27"/>
      <c r="EO328" s="27"/>
      <c r="EP328" s="27"/>
      <c r="EQ328" s="27"/>
      <c r="ER328" s="27"/>
      <c r="ES328" s="27"/>
      <c r="ET328" s="27"/>
      <c r="EU328" s="27"/>
      <c r="EV328" s="27"/>
      <c r="EW328" s="27"/>
      <c r="EX328" s="27"/>
      <c r="EY328" s="27"/>
      <c r="EZ328" s="27"/>
      <c r="FA328" s="27"/>
      <c r="FB328" s="27"/>
      <c r="FC328" s="27"/>
      <c r="FD328" s="27"/>
      <c r="FE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c r="GN328" s="27"/>
      <c r="GO328" s="27"/>
      <c r="GP328" s="27"/>
      <c r="GQ328" s="27"/>
      <c r="GR328" s="27"/>
      <c r="GS328" s="27"/>
      <c r="GT328" s="27"/>
      <c r="GU328" s="27"/>
      <c r="GV328" s="27"/>
      <c r="GW328" s="27"/>
      <c r="GX328" s="27"/>
      <c r="GY328" s="27"/>
      <c r="GZ328" s="27"/>
      <c r="HA328" s="27"/>
      <c r="HB328" s="27"/>
      <c r="HC328" s="27"/>
      <c r="HD328" s="27"/>
      <c r="HE328" s="27"/>
      <c r="HF328" s="27"/>
      <c r="HG328" s="27"/>
      <c r="HH328" s="27"/>
      <c r="HI328" s="27"/>
      <c r="HJ328" s="27"/>
    </row>
    <row r="329" spans="1:218">
      <c r="A329" s="8"/>
      <c r="B329" s="109"/>
      <c r="C329" s="109"/>
      <c r="D329" s="109"/>
      <c r="E329" s="109"/>
      <c r="F329" s="109"/>
      <c r="G329" s="109"/>
      <c r="H329" s="109"/>
      <c r="I329" s="109"/>
      <c r="J329" s="109"/>
      <c r="K329" s="120"/>
      <c r="L329" s="143"/>
      <c r="M329" s="120"/>
      <c r="N329" s="27"/>
      <c r="O329" s="27"/>
      <c r="P329" s="27"/>
      <c r="Q329" s="27"/>
      <c r="S329" s="27"/>
      <c r="T329" s="27"/>
      <c r="U329" s="27"/>
      <c r="V329" s="27"/>
      <c r="W329" s="27"/>
      <c r="X329" s="27"/>
      <c r="Y329" s="27"/>
      <c r="Z329" s="27"/>
      <c r="AA329" s="27"/>
      <c r="AB329" s="27"/>
      <c r="AC329" s="27"/>
      <c r="AD329" s="27"/>
      <c r="AF329" s="27"/>
      <c r="AG329" s="27"/>
      <c r="AH329" s="27"/>
      <c r="AI329" s="27"/>
      <c r="AJ329" s="27"/>
      <c r="AK329" s="27"/>
      <c r="AL329" s="27"/>
      <c r="AN329" s="27"/>
      <c r="AO329" s="27"/>
      <c r="AP329" s="27"/>
      <c r="AQ329" s="27"/>
      <c r="AR329" s="27"/>
      <c r="BQ329" s="27"/>
      <c r="BW329" s="27"/>
      <c r="BX329" s="27"/>
      <c r="BY329" s="27"/>
      <c r="BZ329" s="27"/>
      <c r="CA329" s="27"/>
      <c r="CB329" s="27"/>
      <c r="CC329" s="27"/>
      <c r="CD329" s="27"/>
      <c r="CE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EH329" s="27"/>
      <c r="EI329" s="27"/>
      <c r="EJ329" s="27"/>
      <c r="EK329" s="27"/>
      <c r="EL329" s="27"/>
      <c r="EM329" s="27"/>
      <c r="EN329" s="27"/>
      <c r="EO329" s="27"/>
      <c r="EP329" s="27"/>
      <c r="EQ329" s="27"/>
      <c r="ER329" s="27"/>
      <c r="ES329" s="27"/>
      <c r="ET329" s="27"/>
      <c r="EU329" s="27"/>
      <c r="EV329" s="27"/>
      <c r="EW329" s="27"/>
      <c r="EX329" s="27"/>
      <c r="EY329" s="27"/>
      <c r="EZ329" s="27"/>
      <c r="FA329" s="27"/>
      <c r="FB329" s="27"/>
      <c r="FC329" s="27"/>
      <c r="FD329" s="27"/>
      <c r="FE329" s="27"/>
      <c r="FH329" s="27"/>
      <c r="FI329" s="27"/>
      <c r="FJ329" s="27"/>
      <c r="FK329" s="27"/>
      <c r="FL329" s="27"/>
      <c r="FM329" s="27"/>
      <c r="FN329" s="27"/>
      <c r="FO329" s="27"/>
      <c r="FP329" s="27"/>
      <c r="FQ329" s="27"/>
      <c r="FR329" s="27"/>
      <c r="FS329" s="27"/>
      <c r="FT329" s="27"/>
      <c r="FU329" s="27"/>
      <c r="FV329" s="27"/>
      <c r="FW329" s="27"/>
      <c r="FX329" s="27"/>
      <c r="FY329" s="27"/>
      <c r="FZ329" s="27"/>
      <c r="GA329" s="27"/>
      <c r="GB329" s="27"/>
      <c r="GC329" s="27"/>
      <c r="GD329" s="27"/>
      <c r="GE329" s="27"/>
      <c r="GF329" s="27"/>
      <c r="GG329" s="27"/>
      <c r="GH329" s="27"/>
      <c r="GI329" s="27"/>
      <c r="GJ329" s="27"/>
      <c r="GK329" s="27"/>
      <c r="GL329" s="27"/>
      <c r="GM329" s="27"/>
      <c r="GN329" s="27"/>
      <c r="GO329" s="27"/>
      <c r="GP329" s="27"/>
      <c r="GQ329" s="27"/>
      <c r="GR329" s="27"/>
      <c r="GS329" s="27"/>
      <c r="GT329" s="27"/>
      <c r="GU329" s="27"/>
      <c r="GV329" s="27"/>
      <c r="GW329" s="27"/>
      <c r="GX329" s="27"/>
      <c r="GY329" s="27"/>
      <c r="GZ329" s="27"/>
      <c r="HA329" s="27"/>
      <c r="HB329" s="27"/>
      <c r="HC329" s="27"/>
      <c r="HD329" s="27"/>
      <c r="HE329" s="27"/>
      <c r="HF329" s="27"/>
      <c r="HG329" s="27"/>
      <c r="HH329" s="27"/>
      <c r="HI329" s="27"/>
      <c r="HJ329" s="27"/>
    </row>
    <row r="330" spans="1:218">
      <c r="A330" s="8"/>
      <c r="B330" s="109"/>
      <c r="C330" s="109"/>
      <c r="D330" s="109"/>
      <c r="E330" s="109"/>
      <c r="F330" s="109"/>
      <c r="G330" s="109"/>
      <c r="H330" s="109"/>
      <c r="I330" s="109"/>
      <c r="J330" s="109"/>
      <c r="K330" s="120"/>
      <c r="L330" s="143"/>
      <c r="M330" s="120"/>
      <c r="N330" s="27"/>
      <c r="O330" s="27"/>
      <c r="P330" s="27"/>
      <c r="Q330" s="27"/>
      <c r="S330" s="27"/>
      <c r="T330" s="27"/>
      <c r="U330" s="27"/>
      <c r="V330" s="27"/>
      <c r="W330" s="27"/>
      <c r="X330" s="27"/>
      <c r="Y330" s="27"/>
      <c r="Z330" s="27"/>
      <c r="AA330" s="27"/>
      <c r="AB330" s="27"/>
      <c r="AC330" s="27"/>
      <c r="AD330" s="27"/>
      <c r="AF330" s="27"/>
      <c r="AG330" s="27"/>
      <c r="AH330" s="27"/>
      <c r="AI330" s="27"/>
      <c r="AJ330" s="27"/>
      <c r="AK330" s="27"/>
      <c r="AL330" s="27"/>
      <c r="AN330" s="27"/>
      <c r="AO330" s="27"/>
      <c r="AP330" s="27"/>
      <c r="AQ330" s="27"/>
      <c r="AR330" s="27"/>
      <c r="BQ330" s="27"/>
      <c r="BW330" s="27"/>
      <c r="BX330" s="27"/>
      <c r="BY330" s="27"/>
      <c r="BZ330" s="27"/>
      <c r="CA330" s="27"/>
      <c r="CB330" s="27"/>
      <c r="CC330" s="27"/>
      <c r="CD330" s="27"/>
      <c r="CE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EH330" s="27"/>
      <c r="EI330" s="27"/>
      <c r="EJ330" s="27"/>
      <c r="EK330" s="27"/>
      <c r="EL330" s="27"/>
      <c r="EM330" s="27"/>
      <c r="EN330" s="27"/>
      <c r="EO330" s="27"/>
      <c r="EP330" s="27"/>
      <c r="EQ330" s="27"/>
      <c r="ER330" s="27"/>
      <c r="ES330" s="27"/>
      <c r="ET330" s="27"/>
      <c r="EU330" s="27"/>
      <c r="EV330" s="27"/>
      <c r="EW330" s="27"/>
      <c r="EX330" s="27"/>
      <c r="EY330" s="27"/>
      <c r="EZ330" s="27"/>
      <c r="FA330" s="27"/>
      <c r="FB330" s="27"/>
      <c r="FC330" s="27"/>
      <c r="FD330" s="27"/>
      <c r="FE330" s="27"/>
      <c r="FH330" s="27"/>
      <c r="FI330" s="27"/>
      <c r="FJ330" s="27"/>
      <c r="FK330" s="27"/>
      <c r="FL330" s="27"/>
      <c r="FM330" s="27"/>
      <c r="FN330" s="27"/>
      <c r="FO330" s="27"/>
      <c r="FP330" s="27"/>
      <c r="FQ330" s="27"/>
      <c r="FR330" s="27"/>
      <c r="FS330" s="27"/>
      <c r="FT330" s="27"/>
      <c r="FU330" s="27"/>
      <c r="FV330" s="27"/>
      <c r="FW330" s="27"/>
      <c r="FX330" s="27"/>
      <c r="FY330" s="27"/>
      <c r="FZ330" s="27"/>
      <c r="GA330" s="27"/>
      <c r="GB330" s="27"/>
      <c r="GC330" s="27"/>
      <c r="GD330" s="27"/>
      <c r="GE330" s="27"/>
      <c r="GF330" s="27"/>
      <c r="GG330" s="27"/>
      <c r="GH330" s="27"/>
      <c r="GI330" s="27"/>
      <c r="GJ330" s="27"/>
      <c r="GK330" s="27"/>
      <c r="GL330" s="27"/>
      <c r="GM330" s="27"/>
      <c r="GN330" s="27"/>
      <c r="GO330" s="27"/>
      <c r="GP330" s="27"/>
      <c r="GQ330" s="27"/>
      <c r="GR330" s="27"/>
      <c r="GS330" s="27"/>
      <c r="GT330" s="27"/>
      <c r="GU330" s="27"/>
      <c r="GV330" s="27"/>
      <c r="GW330" s="27"/>
      <c r="GX330" s="27"/>
      <c r="GY330" s="27"/>
      <c r="GZ330" s="27"/>
      <c r="HA330" s="27"/>
      <c r="HB330" s="27"/>
      <c r="HC330" s="27"/>
      <c r="HD330" s="27"/>
      <c r="HE330" s="27"/>
      <c r="HF330" s="27"/>
      <c r="HG330" s="27"/>
      <c r="HH330" s="27"/>
      <c r="HI330" s="27"/>
      <c r="HJ330" s="27"/>
    </row>
    <row r="331" spans="1:218">
      <c r="A331" s="8"/>
      <c r="B331" s="109"/>
      <c r="C331" s="109"/>
      <c r="D331" s="109"/>
      <c r="E331" s="109"/>
      <c r="F331" s="109"/>
      <c r="G331" s="109"/>
      <c r="H331" s="109"/>
      <c r="I331" s="109"/>
      <c r="J331" s="109"/>
      <c r="K331" s="120"/>
      <c r="L331" s="143"/>
      <c r="M331" s="120"/>
      <c r="N331" s="27"/>
      <c r="O331" s="27"/>
      <c r="P331" s="27"/>
      <c r="Q331" s="27"/>
      <c r="S331" s="27"/>
      <c r="T331" s="27"/>
      <c r="U331" s="27"/>
      <c r="V331" s="27"/>
      <c r="W331" s="27"/>
      <c r="X331" s="27"/>
      <c r="Y331" s="27"/>
      <c r="Z331" s="27"/>
      <c r="AA331" s="27"/>
      <c r="AB331" s="27"/>
      <c r="AC331" s="27"/>
      <c r="AD331" s="27"/>
      <c r="AF331" s="27"/>
      <c r="AG331" s="27"/>
      <c r="AH331" s="27"/>
      <c r="AI331" s="27"/>
      <c r="AJ331" s="27"/>
      <c r="AK331" s="27"/>
      <c r="AL331" s="27"/>
      <c r="AN331" s="27"/>
      <c r="AO331" s="27"/>
      <c r="AP331" s="27"/>
      <c r="AQ331" s="27"/>
      <c r="AR331" s="27"/>
      <c r="BQ331" s="27"/>
      <c r="BW331" s="27"/>
      <c r="BX331" s="27"/>
      <c r="BY331" s="27"/>
      <c r="BZ331" s="27"/>
      <c r="CA331" s="27"/>
      <c r="CB331" s="27"/>
      <c r="CC331" s="27"/>
      <c r="CD331" s="27"/>
      <c r="CE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EH331" s="27"/>
      <c r="EI331" s="27"/>
      <c r="EJ331" s="27"/>
      <c r="EK331" s="27"/>
      <c r="EL331" s="27"/>
      <c r="EM331" s="27"/>
      <c r="EN331" s="27"/>
      <c r="EO331" s="27"/>
      <c r="EP331" s="27"/>
      <c r="EQ331" s="27"/>
      <c r="ER331" s="27"/>
      <c r="ES331" s="27"/>
      <c r="ET331" s="27"/>
      <c r="EU331" s="27"/>
      <c r="EV331" s="27"/>
      <c r="EW331" s="27"/>
      <c r="EX331" s="27"/>
      <c r="EY331" s="27"/>
      <c r="EZ331" s="27"/>
      <c r="FA331" s="27"/>
      <c r="FB331" s="27"/>
      <c r="FC331" s="27"/>
      <c r="FD331" s="27"/>
      <c r="FE331" s="27"/>
      <c r="FH331" s="27"/>
      <c r="FI331" s="27"/>
      <c r="FJ331" s="27"/>
      <c r="FK331" s="27"/>
      <c r="FL331" s="27"/>
      <c r="FM331" s="27"/>
      <c r="FN331" s="27"/>
      <c r="FO331" s="27"/>
      <c r="FP331" s="27"/>
      <c r="FQ331" s="27"/>
      <c r="FR331" s="27"/>
      <c r="FS331" s="27"/>
      <c r="FT331" s="27"/>
      <c r="FU331" s="27"/>
      <c r="FV331" s="27"/>
      <c r="FW331" s="27"/>
      <c r="FX331" s="27"/>
      <c r="FY331" s="27"/>
      <c r="FZ331" s="27"/>
      <c r="GA331" s="27"/>
      <c r="GB331" s="27"/>
      <c r="GC331" s="27"/>
      <c r="GD331" s="27"/>
      <c r="GE331" s="27"/>
      <c r="GF331" s="27"/>
      <c r="GG331" s="27"/>
      <c r="GH331" s="27"/>
      <c r="GI331" s="27"/>
      <c r="GJ331" s="27"/>
      <c r="GK331" s="27"/>
      <c r="GL331" s="27"/>
      <c r="GM331" s="27"/>
      <c r="GN331" s="27"/>
      <c r="GO331" s="27"/>
      <c r="GP331" s="27"/>
      <c r="GQ331" s="27"/>
      <c r="GR331" s="27"/>
      <c r="GS331" s="27"/>
      <c r="GT331" s="27"/>
      <c r="GU331" s="27"/>
      <c r="GV331" s="27"/>
      <c r="GW331" s="27"/>
      <c r="GX331" s="27"/>
      <c r="GY331" s="27"/>
      <c r="GZ331" s="27"/>
      <c r="HA331" s="27"/>
      <c r="HB331" s="27"/>
      <c r="HC331" s="27"/>
      <c r="HD331" s="27"/>
      <c r="HE331" s="27"/>
      <c r="HF331" s="27"/>
      <c r="HG331" s="27"/>
      <c r="HH331" s="27"/>
      <c r="HI331" s="27"/>
      <c r="HJ331" s="27"/>
    </row>
    <row r="332" spans="1:218">
      <c r="A332" s="8"/>
      <c r="B332" s="109"/>
      <c r="C332" s="109"/>
      <c r="D332" s="109"/>
      <c r="E332" s="109"/>
      <c r="F332" s="109"/>
      <c r="G332" s="109"/>
      <c r="H332" s="109"/>
      <c r="I332" s="109"/>
      <c r="J332" s="109"/>
      <c r="K332" s="120"/>
      <c r="L332" s="143"/>
      <c r="M332" s="120"/>
      <c r="N332" s="27"/>
      <c r="O332" s="27"/>
      <c r="P332" s="27"/>
      <c r="Q332" s="27"/>
      <c r="S332" s="27"/>
      <c r="T332" s="27"/>
      <c r="U332" s="27"/>
      <c r="V332" s="27"/>
      <c r="W332" s="27"/>
      <c r="X332" s="27"/>
      <c r="Y332" s="27"/>
      <c r="Z332" s="27"/>
      <c r="AA332" s="27"/>
      <c r="AB332" s="27"/>
      <c r="AC332" s="27"/>
      <c r="AD332" s="27"/>
      <c r="AF332" s="27"/>
      <c r="AG332" s="27"/>
      <c r="AH332" s="27"/>
      <c r="AI332" s="27"/>
      <c r="AJ332" s="27"/>
      <c r="AK332" s="27"/>
      <c r="AL332" s="27"/>
      <c r="AN332" s="27"/>
      <c r="AO332" s="27"/>
      <c r="AP332" s="27"/>
      <c r="AQ332" s="27"/>
      <c r="AR332" s="27"/>
      <c r="BQ332" s="27"/>
      <c r="BW332" s="27"/>
      <c r="BX332" s="27"/>
      <c r="BY332" s="27"/>
      <c r="BZ332" s="27"/>
      <c r="CA332" s="27"/>
      <c r="CB332" s="27"/>
      <c r="CC332" s="27"/>
      <c r="CD332" s="27"/>
      <c r="CE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EH332" s="27"/>
      <c r="EI332" s="27"/>
      <c r="EJ332" s="27"/>
      <c r="EK332" s="27"/>
      <c r="EL332" s="27"/>
      <c r="EM332" s="27"/>
      <c r="EN332" s="27"/>
      <c r="EO332" s="27"/>
      <c r="EP332" s="27"/>
      <c r="EQ332" s="27"/>
      <c r="ER332" s="27"/>
      <c r="ES332" s="27"/>
      <c r="ET332" s="27"/>
      <c r="EU332" s="27"/>
      <c r="EV332" s="27"/>
      <c r="EW332" s="27"/>
      <c r="EX332" s="27"/>
      <c r="EY332" s="27"/>
      <c r="EZ332" s="27"/>
      <c r="FA332" s="27"/>
      <c r="FB332" s="27"/>
      <c r="FC332" s="27"/>
      <c r="FD332" s="27"/>
      <c r="FE332" s="27"/>
      <c r="FH332" s="27"/>
      <c r="FI332" s="27"/>
      <c r="FJ332" s="27"/>
      <c r="FK332" s="27"/>
      <c r="FL332" s="27"/>
      <c r="FM332" s="27"/>
      <c r="FN332" s="27"/>
      <c r="FO332" s="27"/>
      <c r="FP332" s="27"/>
      <c r="FQ332" s="27"/>
      <c r="FR332" s="27"/>
      <c r="FS332" s="27"/>
      <c r="FT332" s="27"/>
      <c r="FU332" s="27"/>
      <c r="FV332" s="27"/>
      <c r="FW332" s="27"/>
      <c r="FX332" s="27"/>
      <c r="FY332" s="27"/>
      <c r="FZ332" s="27"/>
      <c r="GA332" s="27"/>
      <c r="GB332" s="27"/>
      <c r="GC332" s="27"/>
      <c r="GD332" s="27"/>
      <c r="GE332" s="27"/>
      <c r="GF332" s="27"/>
      <c r="GG332" s="27"/>
      <c r="GH332" s="27"/>
      <c r="GI332" s="27"/>
      <c r="GJ332" s="27"/>
      <c r="GK332" s="27"/>
      <c r="GL332" s="27"/>
      <c r="GM332" s="27"/>
      <c r="GN332" s="27"/>
      <c r="GO332" s="27"/>
      <c r="GP332" s="27"/>
      <c r="GQ332" s="27"/>
      <c r="GR332" s="27"/>
      <c r="GS332" s="27"/>
      <c r="GT332" s="27"/>
      <c r="GU332" s="27"/>
      <c r="GV332" s="27"/>
      <c r="GW332" s="27"/>
      <c r="GX332" s="27"/>
      <c r="GY332" s="27"/>
      <c r="GZ332" s="27"/>
      <c r="HA332" s="27"/>
      <c r="HB332" s="27"/>
      <c r="HC332" s="27"/>
      <c r="HD332" s="27"/>
      <c r="HE332" s="27"/>
      <c r="HF332" s="27"/>
      <c r="HG332" s="27"/>
      <c r="HH332" s="27"/>
      <c r="HI332" s="27"/>
      <c r="HJ332" s="27"/>
    </row>
    <row r="333" spans="1:218">
      <c r="A333" s="8"/>
      <c r="B333" s="109"/>
      <c r="C333" s="109"/>
      <c r="D333" s="109"/>
      <c r="E333" s="109"/>
      <c r="F333" s="109"/>
      <c r="G333" s="109"/>
      <c r="H333" s="109"/>
      <c r="I333" s="109"/>
      <c r="J333" s="109"/>
      <c r="K333" s="120"/>
      <c r="L333" s="143"/>
      <c r="M333" s="120"/>
      <c r="N333" s="27"/>
      <c r="O333" s="27"/>
      <c r="P333" s="27"/>
      <c r="Q333" s="27"/>
      <c r="S333" s="27"/>
      <c r="T333" s="27"/>
      <c r="U333" s="27"/>
      <c r="V333" s="27"/>
      <c r="W333" s="27"/>
      <c r="X333" s="27"/>
      <c r="Y333" s="27"/>
      <c r="Z333" s="27"/>
      <c r="AA333" s="27"/>
      <c r="AB333" s="27"/>
      <c r="AC333" s="27"/>
      <c r="AD333" s="27"/>
      <c r="AF333" s="27"/>
      <c r="AG333" s="27"/>
      <c r="AH333" s="27"/>
      <c r="AI333" s="27"/>
      <c r="AJ333" s="27"/>
      <c r="AK333" s="27"/>
      <c r="AL333" s="27"/>
      <c r="AN333" s="27"/>
      <c r="AO333" s="27"/>
      <c r="AP333" s="27"/>
      <c r="AQ333" s="27"/>
      <c r="AR333" s="27"/>
      <c r="BQ333" s="27"/>
      <c r="BW333" s="27"/>
      <c r="BX333" s="27"/>
      <c r="BY333" s="27"/>
      <c r="BZ333" s="27"/>
      <c r="CA333" s="27"/>
      <c r="CB333" s="27"/>
      <c r="CC333" s="27"/>
      <c r="CD333" s="27"/>
      <c r="CE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EH333" s="27"/>
      <c r="EI333" s="27"/>
      <c r="EJ333" s="27"/>
      <c r="EK333" s="27"/>
      <c r="EL333" s="27"/>
      <c r="EM333" s="27"/>
      <c r="EN333" s="27"/>
      <c r="EO333" s="27"/>
      <c r="EP333" s="27"/>
      <c r="EQ333" s="27"/>
      <c r="ER333" s="27"/>
      <c r="ES333" s="27"/>
      <c r="ET333" s="27"/>
      <c r="EU333" s="27"/>
      <c r="EV333" s="27"/>
      <c r="EW333" s="27"/>
      <c r="EX333" s="27"/>
      <c r="EY333" s="27"/>
      <c r="EZ333" s="27"/>
      <c r="FA333" s="27"/>
      <c r="FB333" s="27"/>
      <c r="FC333" s="27"/>
      <c r="FD333" s="27"/>
      <c r="FE333" s="27"/>
      <c r="FH333" s="27"/>
      <c r="FI333" s="27"/>
      <c r="FJ333" s="27"/>
      <c r="FK333" s="27"/>
      <c r="FL333" s="27"/>
      <c r="FM333" s="27"/>
      <c r="FN333" s="27"/>
      <c r="FO333" s="27"/>
      <c r="FP333" s="27"/>
      <c r="FQ333" s="27"/>
      <c r="FR333" s="27"/>
      <c r="FS333" s="27"/>
      <c r="FT333" s="27"/>
      <c r="FU333" s="27"/>
      <c r="FV333" s="27"/>
      <c r="FW333" s="27"/>
      <c r="FX333" s="27"/>
      <c r="FY333" s="27"/>
      <c r="FZ333" s="27"/>
      <c r="GA333" s="27"/>
      <c r="GB333" s="27"/>
      <c r="GC333" s="27"/>
      <c r="GD333" s="27"/>
      <c r="GE333" s="27"/>
      <c r="GF333" s="27"/>
      <c r="GG333" s="27"/>
      <c r="GH333" s="27"/>
      <c r="GI333" s="27"/>
      <c r="GJ333" s="27"/>
      <c r="GK333" s="27"/>
      <c r="GL333" s="27"/>
      <c r="GM333" s="27"/>
      <c r="GN333" s="27"/>
      <c r="GO333" s="27"/>
      <c r="GP333" s="27"/>
      <c r="GQ333" s="27"/>
      <c r="GR333" s="27"/>
      <c r="GS333" s="27"/>
      <c r="GT333" s="27"/>
      <c r="GU333" s="27"/>
      <c r="GV333" s="27"/>
      <c r="GW333" s="27"/>
      <c r="GX333" s="27"/>
      <c r="GY333" s="27"/>
      <c r="GZ333" s="27"/>
      <c r="HA333" s="27"/>
      <c r="HB333" s="27"/>
      <c r="HC333" s="27"/>
      <c r="HD333" s="27"/>
      <c r="HE333" s="27"/>
      <c r="HF333" s="27"/>
      <c r="HG333" s="27"/>
      <c r="HH333" s="27"/>
      <c r="HI333" s="27"/>
      <c r="HJ333" s="27"/>
    </row>
    <row r="334" spans="1:218">
      <c r="A334" s="8"/>
      <c r="B334" s="109"/>
      <c r="C334" s="109"/>
      <c r="D334" s="109"/>
      <c r="E334" s="109"/>
      <c r="F334" s="109"/>
      <c r="G334" s="109"/>
      <c r="H334" s="109"/>
      <c r="I334" s="109"/>
      <c r="J334" s="109"/>
      <c r="K334" s="120"/>
      <c r="L334" s="143"/>
      <c r="M334" s="120"/>
      <c r="N334" s="27"/>
      <c r="O334" s="27"/>
      <c r="P334" s="27"/>
      <c r="Q334" s="27"/>
      <c r="S334" s="27"/>
      <c r="T334" s="27"/>
      <c r="U334" s="27"/>
      <c r="V334" s="27"/>
      <c r="W334" s="27"/>
      <c r="X334" s="27"/>
      <c r="Y334" s="27"/>
      <c r="Z334" s="27"/>
      <c r="AA334" s="27"/>
      <c r="AB334" s="27"/>
      <c r="AC334" s="27"/>
      <c r="AD334" s="27"/>
      <c r="AF334" s="27"/>
      <c r="AG334" s="27"/>
      <c r="AH334" s="27"/>
      <c r="AI334" s="27"/>
      <c r="AJ334" s="27"/>
      <c r="AK334" s="27"/>
      <c r="AL334" s="27"/>
      <c r="AN334" s="27"/>
      <c r="AO334" s="27"/>
      <c r="AP334" s="27"/>
      <c r="AQ334" s="27"/>
      <c r="AR334" s="27"/>
      <c r="BQ334" s="27"/>
      <c r="BW334" s="27"/>
      <c r="BX334" s="27"/>
      <c r="BY334" s="27"/>
      <c r="BZ334" s="27"/>
      <c r="CA334" s="27"/>
      <c r="CB334" s="27"/>
      <c r="CC334" s="27"/>
      <c r="CD334" s="27"/>
      <c r="CE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EH334" s="27"/>
      <c r="EI334" s="27"/>
      <c r="EJ334" s="27"/>
      <c r="EK334" s="27"/>
      <c r="EL334" s="27"/>
      <c r="EM334" s="27"/>
      <c r="EN334" s="27"/>
      <c r="EO334" s="27"/>
      <c r="EP334" s="27"/>
      <c r="EQ334" s="27"/>
      <c r="ER334" s="27"/>
      <c r="ES334" s="27"/>
      <c r="ET334" s="27"/>
      <c r="EU334" s="27"/>
      <c r="EV334" s="27"/>
      <c r="EW334" s="27"/>
      <c r="EX334" s="27"/>
      <c r="EY334" s="27"/>
      <c r="EZ334" s="27"/>
      <c r="FA334" s="27"/>
      <c r="FB334" s="27"/>
      <c r="FC334" s="27"/>
      <c r="FD334" s="27"/>
      <c r="FE334" s="27"/>
      <c r="FH334" s="27"/>
      <c r="FI334" s="27"/>
      <c r="FJ334" s="27"/>
      <c r="FK334" s="27"/>
      <c r="FL334" s="27"/>
      <c r="FM334" s="27"/>
      <c r="FN334" s="27"/>
      <c r="FO334" s="27"/>
      <c r="FP334" s="27"/>
      <c r="FQ334" s="27"/>
      <c r="FR334" s="27"/>
      <c r="FS334" s="27"/>
      <c r="FT334" s="27"/>
      <c r="FU334" s="27"/>
      <c r="FV334" s="27"/>
      <c r="FW334" s="27"/>
      <c r="FX334" s="27"/>
      <c r="FY334" s="27"/>
      <c r="FZ334" s="27"/>
      <c r="GA334" s="27"/>
      <c r="GB334" s="27"/>
      <c r="GC334" s="27"/>
      <c r="GD334" s="27"/>
      <c r="GE334" s="27"/>
      <c r="GF334" s="27"/>
      <c r="GG334" s="27"/>
      <c r="GH334" s="27"/>
      <c r="GI334" s="27"/>
      <c r="GJ334" s="27"/>
      <c r="GK334" s="27"/>
      <c r="GL334" s="27"/>
      <c r="GM334" s="27"/>
      <c r="GN334" s="27"/>
      <c r="GO334" s="27"/>
      <c r="GP334" s="27"/>
      <c r="GQ334" s="27"/>
      <c r="GR334" s="27"/>
      <c r="GS334" s="27"/>
      <c r="GT334" s="27"/>
      <c r="GU334" s="27"/>
      <c r="GV334" s="27"/>
      <c r="GW334" s="27"/>
      <c r="GX334" s="27"/>
      <c r="GY334" s="27"/>
      <c r="GZ334" s="27"/>
      <c r="HA334" s="27"/>
      <c r="HB334" s="27"/>
      <c r="HC334" s="27"/>
      <c r="HD334" s="27"/>
      <c r="HE334" s="27"/>
      <c r="HF334" s="27"/>
      <c r="HG334" s="27"/>
      <c r="HH334" s="27"/>
      <c r="HI334" s="27"/>
      <c r="HJ334" s="27"/>
    </row>
    <row r="335" spans="1:218">
      <c r="A335" s="8"/>
      <c r="B335" s="109"/>
      <c r="C335" s="109"/>
      <c r="D335" s="109"/>
      <c r="E335" s="109"/>
      <c r="F335" s="109"/>
      <c r="G335" s="109"/>
      <c r="H335" s="109"/>
      <c r="I335" s="109"/>
      <c r="J335" s="109"/>
      <c r="K335" s="120"/>
      <c r="L335" s="143"/>
      <c r="M335" s="120"/>
      <c r="N335" s="27"/>
      <c r="O335" s="27"/>
      <c r="P335" s="27"/>
      <c r="Q335" s="27"/>
      <c r="S335" s="27"/>
      <c r="T335" s="27"/>
      <c r="U335" s="27"/>
      <c r="V335" s="27"/>
      <c r="W335" s="27"/>
      <c r="X335" s="27"/>
      <c r="Y335" s="27"/>
      <c r="Z335" s="27"/>
      <c r="AA335" s="27"/>
      <c r="AB335" s="27"/>
      <c r="AC335" s="27"/>
      <c r="AD335" s="27"/>
      <c r="AF335" s="27"/>
      <c r="AG335" s="27"/>
      <c r="AH335" s="27"/>
      <c r="AI335" s="27"/>
      <c r="AJ335" s="27"/>
      <c r="AK335" s="27"/>
      <c r="AL335" s="27"/>
      <c r="AN335" s="27"/>
      <c r="AO335" s="27"/>
      <c r="AP335" s="27"/>
      <c r="AQ335" s="27"/>
      <c r="AR335" s="27"/>
      <c r="BQ335" s="27"/>
      <c r="BW335" s="27"/>
      <c r="BX335" s="27"/>
      <c r="BY335" s="27"/>
      <c r="BZ335" s="27"/>
      <c r="CA335" s="27"/>
      <c r="CB335" s="27"/>
      <c r="CC335" s="27"/>
      <c r="CD335" s="27"/>
      <c r="CE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EH335" s="27"/>
      <c r="EI335" s="27"/>
      <c r="EJ335" s="27"/>
      <c r="EK335" s="27"/>
      <c r="EL335" s="27"/>
      <c r="EM335" s="27"/>
      <c r="EN335" s="27"/>
      <c r="EO335" s="27"/>
      <c r="EP335" s="27"/>
      <c r="EQ335" s="27"/>
      <c r="ER335" s="27"/>
      <c r="ES335" s="27"/>
      <c r="ET335" s="27"/>
      <c r="EU335" s="27"/>
      <c r="EV335" s="27"/>
      <c r="EW335" s="27"/>
      <c r="EX335" s="27"/>
      <c r="EY335" s="27"/>
      <c r="EZ335" s="27"/>
      <c r="FA335" s="27"/>
      <c r="FB335" s="27"/>
      <c r="FC335" s="27"/>
      <c r="FD335" s="27"/>
      <c r="FE335" s="27"/>
      <c r="FH335" s="27"/>
      <c r="FI335" s="27"/>
      <c r="FJ335" s="27"/>
      <c r="FK335" s="27"/>
      <c r="FL335" s="27"/>
      <c r="FM335" s="27"/>
      <c r="FN335" s="27"/>
      <c r="FO335" s="27"/>
      <c r="FP335" s="27"/>
      <c r="FQ335" s="27"/>
      <c r="FR335" s="27"/>
      <c r="FS335" s="27"/>
      <c r="FT335" s="27"/>
      <c r="FU335" s="27"/>
      <c r="FV335" s="27"/>
      <c r="FW335" s="27"/>
      <c r="FX335" s="27"/>
      <c r="FY335" s="27"/>
      <c r="FZ335" s="27"/>
      <c r="GA335" s="27"/>
      <c r="GB335" s="27"/>
      <c r="GC335" s="27"/>
      <c r="GD335" s="27"/>
      <c r="GE335" s="27"/>
      <c r="GF335" s="27"/>
      <c r="GG335" s="27"/>
      <c r="GH335" s="27"/>
      <c r="GI335" s="27"/>
      <c r="GJ335" s="27"/>
      <c r="GK335" s="27"/>
      <c r="GL335" s="27"/>
      <c r="GM335" s="27"/>
      <c r="GN335" s="27"/>
      <c r="GO335" s="27"/>
      <c r="GP335" s="27"/>
      <c r="GQ335" s="27"/>
      <c r="GR335" s="27"/>
      <c r="GS335" s="27"/>
      <c r="GT335" s="27"/>
      <c r="GU335" s="27"/>
      <c r="GV335" s="27"/>
      <c r="GW335" s="27"/>
      <c r="GX335" s="27"/>
      <c r="GY335" s="27"/>
      <c r="GZ335" s="27"/>
      <c r="HA335" s="27"/>
      <c r="HB335" s="27"/>
      <c r="HC335" s="27"/>
      <c r="HD335" s="27"/>
      <c r="HE335" s="27"/>
      <c r="HF335" s="27"/>
      <c r="HG335" s="27"/>
      <c r="HH335" s="27"/>
      <c r="HI335" s="27"/>
      <c r="HJ335" s="27"/>
    </row>
    <row r="336" spans="1:218">
      <c r="A336" s="8"/>
      <c r="B336" s="109"/>
      <c r="C336" s="109"/>
      <c r="D336" s="109"/>
      <c r="E336" s="109"/>
      <c r="F336" s="109"/>
      <c r="G336" s="109"/>
      <c r="H336" s="109"/>
      <c r="I336" s="109"/>
      <c r="J336" s="109"/>
      <c r="K336" s="120"/>
      <c r="L336" s="143"/>
      <c r="M336" s="120"/>
      <c r="N336" s="27"/>
      <c r="O336" s="27"/>
      <c r="P336" s="27"/>
      <c r="Q336" s="27"/>
      <c r="S336" s="27"/>
      <c r="T336" s="27"/>
      <c r="U336" s="27"/>
      <c r="V336" s="27"/>
      <c r="W336" s="27"/>
      <c r="X336" s="27"/>
      <c r="Y336" s="27"/>
      <c r="Z336" s="27"/>
      <c r="AA336" s="27"/>
      <c r="AB336" s="27"/>
      <c r="AC336" s="27"/>
      <c r="AD336" s="27"/>
      <c r="AF336" s="27"/>
      <c r="AG336" s="27"/>
      <c r="AH336" s="27"/>
      <c r="AI336" s="27"/>
      <c r="AJ336" s="27"/>
      <c r="AK336" s="27"/>
      <c r="AL336" s="27"/>
      <c r="AN336" s="27"/>
      <c r="AO336" s="27"/>
      <c r="AP336" s="27"/>
      <c r="AQ336" s="27"/>
      <c r="AR336" s="27"/>
      <c r="BQ336" s="27"/>
      <c r="BW336" s="27"/>
      <c r="BX336" s="27"/>
      <c r="BY336" s="27"/>
      <c r="BZ336" s="27"/>
      <c r="CA336" s="27"/>
      <c r="CB336" s="27"/>
      <c r="CC336" s="27"/>
      <c r="CD336" s="27"/>
      <c r="CE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EH336" s="27"/>
      <c r="EI336" s="27"/>
      <c r="EJ336" s="27"/>
      <c r="EK336" s="27"/>
      <c r="EL336" s="27"/>
      <c r="EM336" s="27"/>
      <c r="EN336" s="27"/>
      <c r="EO336" s="27"/>
      <c r="EP336" s="27"/>
      <c r="EQ336" s="27"/>
      <c r="ER336" s="27"/>
      <c r="ES336" s="27"/>
      <c r="ET336" s="27"/>
      <c r="EU336" s="27"/>
      <c r="EV336" s="27"/>
      <c r="EW336" s="27"/>
      <c r="EX336" s="27"/>
      <c r="EY336" s="27"/>
      <c r="EZ336" s="27"/>
      <c r="FA336" s="27"/>
      <c r="FB336" s="27"/>
      <c r="FC336" s="27"/>
      <c r="FD336" s="27"/>
      <c r="FE336" s="27"/>
      <c r="FH336" s="27"/>
      <c r="FI336" s="27"/>
      <c r="FJ336" s="27"/>
      <c r="FK336" s="27"/>
      <c r="FL336" s="27"/>
      <c r="FM336" s="27"/>
      <c r="FN336" s="27"/>
      <c r="FO336" s="27"/>
      <c r="FP336" s="27"/>
      <c r="FQ336" s="27"/>
      <c r="FR336" s="27"/>
      <c r="FS336" s="27"/>
      <c r="FT336" s="27"/>
      <c r="FU336" s="27"/>
      <c r="FV336" s="27"/>
      <c r="FW336" s="27"/>
      <c r="FX336" s="27"/>
      <c r="FY336" s="27"/>
      <c r="FZ336" s="27"/>
      <c r="GA336" s="27"/>
      <c r="GB336" s="27"/>
      <c r="GC336" s="27"/>
      <c r="GD336" s="27"/>
      <c r="GE336" s="27"/>
      <c r="GF336" s="27"/>
      <c r="GG336" s="27"/>
      <c r="GH336" s="27"/>
      <c r="GI336" s="27"/>
      <c r="GJ336" s="27"/>
      <c r="GK336" s="27"/>
      <c r="GL336" s="27"/>
      <c r="GM336" s="27"/>
      <c r="GN336" s="27"/>
      <c r="GO336" s="27"/>
      <c r="GP336" s="27"/>
      <c r="GQ336" s="27"/>
      <c r="GR336" s="27"/>
      <c r="GS336" s="27"/>
      <c r="GT336" s="27"/>
      <c r="GU336" s="27"/>
      <c r="GV336" s="27"/>
      <c r="GW336" s="27"/>
      <c r="GX336" s="27"/>
      <c r="GY336" s="27"/>
      <c r="GZ336" s="27"/>
      <c r="HA336" s="27"/>
      <c r="HB336" s="27"/>
      <c r="HC336" s="27"/>
      <c r="HD336" s="27"/>
      <c r="HE336" s="27"/>
      <c r="HF336" s="27"/>
      <c r="HG336" s="27"/>
      <c r="HH336" s="27"/>
      <c r="HI336" s="27"/>
      <c r="HJ336" s="27"/>
    </row>
    <row r="337" spans="1:218">
      <c r="A337" s="8"/>
      <c r="B337" s="109"/>
      <c r="C337" s="109"/>
      <c r="D337" s="109"/>
      <c r="E337" s="109"/>
      <c r="F337" s="109"/>
      <c r="G337" s="109"/>
      <c r="H337" s="109"/>
      <c r="I337" s="109"/>
      <c r="J337" s="109"/>
      <c r="K337" s="120"/>
      <c r="L337" s="143"/>
      <c r="M337" s="120"/>
      <c r="N337" s="27"/>
      <c r="O337" s="27"/>
      <c r="P337" s="27"/>
      <c r="Q337" s="27"/>
      <c r="S337" s="27"/>
      <c r="T337" s="27"/>
      <c r="U337" s="27"/>
      <c r="V337" s="27"/>
      <c r="W337" s="27"/>
      <c r="X337" s="27"/>
      <c r="Y337" s="27"/>
      <c r="Z337" s="27"/>
      <c r="AA337" s="27"/>
      <c r="AB337" s="27"/>
      <c r="AC337" s="27"/>
      <c r="AD337" s="27"/>
      <c r="AF337" s="27"/>
      <c r="AG337" s="27"/>
      <c r="AH337" s="27"/>
      <c r="AI337" s="27"/>
      <c r="AJ337" s="27"/>
      <c r="AK337" s="27"/>
      <c r="AL337" s="27"/>
      <c r="AN337" s="27"/>
      <c r="AO337" s="27"/>
      <c r="AP337" s="27"/>
      <c r="AQ337" s="27"/>
      <c r="AR337" s="27"/>
      <c r="BQ337" s="27"/>
      <c r="BW337" s="27"/>
      <c r="BX337" s="27"/>
      <c r="BY337" s="27"/>
      <c r="BZ337" s="27"/>
      <c r="CA337" s="27"/>
      <c r="CB337" s="27"/>
      <c r="CC337" s="27"/>
      <c r="CD337" s="27"/>
      <c r="CE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EH337" s="27"/>
      <c r="EI337" s="27"/>
      <c r="EJ337" s="27"/>
      <c r="EK337" s="27"/>
      <c r="EL337" s="27"/>
      <c r="EM337" s="27"/>
      <c r="EN337" s="27"/>
      <c r="EO337" s="27"/>
      <c r="EP337" s="27"/>
      <c r="EQ337" s="27"/>
      <c r="ER337" s="27"/>
      <c r="ES337" s="27"/>
      <c r="ET337" s="27"/>
      <c r="EU337" s="27"/>
      <c r="EV337" s="27"/>
      <c r="EW337" s="27"/>
      <c r="EX337" s="27"/>
      <c r="EY337" s="27"/>
      <c r="EZ337" s="27"/>
      <c r="FA337" s="27"/>
      <c r="FB337" s="27"/>
      <c r="FC337" s="27"/>
      <c r="FD337" s="27"/>
      <c r="FE337" s="27"/>
      <c r="FH337" s="27"/>
      <c r="FI337" s="27"/>
      <c r="FJ337" s="27"/>
      <c r="FK337" s="27"/>
      <c r="FL337" s="27"/>
      <c r="FM337" s="27"/>
      <c r="FN337" s="27"/>
      <c r="FO337" s="27"/>
      <c r="FP337" s="27"/>
      <c r="FQ337" s="27"/>
      <c r="FR337" s="27"/>
      <c r="FS337" s="27"/>
      <c r="FT337" s="27"/>
      <c r="FU337" s="27"/>
      <c r="FV337" s="27"/>
      <c r="FW337" s="27"/>
      <c r="FX337" s="27"/>
      <c r="FY337" s="27"/>
      <c r="FZ337" s="27"/>
      <c r="GA337" s="27"/>
      <c r="GB337" s="27"/>
      <c r="GC337" s="27"/>
      <c r="GD337" s="27"/>
      <c r="GE337" s="27"/>
      <c r="GF337" s="27"/>
      <c r="GG337" s="27"/>
      <c r="GH337" s="27"/>
      <c r="GI337" s="27"/>
      <c r="GJ337" s="27"/>
      <c r="GK337" s="27"/>
      <c r="GL337" s="27"/>
      <c r="GM337" s="27"/>
      <c r="GN337" s="27"/>
      <c r="GO337" s="27"/>
      <c r="GP337" s="27"/>
      <c r="GQ337" s="27"/>
      <c r="GR337" s="27"/>
      <c r="GS337" s="27"/>
      <c r="GT337" s="27"/>
      <c r="GU337" s="27"/>
      <c r="GV337" s="27"/>
      <c r="GW337" s="27"/>
      <c r="GX337" s="27"/>
      <c r="GY337" s="27"/>
      <c r="GZ337" s="27"/>
      <c r="HA337" s="27"/>
      <c r="HB337" s="27"/>
      <c r="HC337" s="27"/>
      <c r="HD337" s="27"/>
      <c r="HE337" s="27"/>
      <c r="HF337" s="27"/>
      <c r="HG337" s="27"/>
      <c r="HH337" s="27"/>
      <c r="HI337" s="27"/>
      <c r="HJ337" s="27"/>
    </row>
    <row r="338" spans="1:218">
      <c r="A338" s="8"/>
      <c r="B338" s="109"/>
      <c r="C338" s="109"/>
      <c r="D338" s="109"/>
      <c r="E338" s="109"/>
      <c r="F338" s="109"/>
      <c r="G338" s="109"/>
      <c r="H338" s="109"/>
      <c r="I338" s="109"/>
      <c r="J338" s="109"/>
      <c r="K338" s="120"/>
      <c r="L338" s="143"/>
      <c r="M338" s="120"/>
      <c r="N338" s="27"/>
      <c r="O338" s="27"/>
      <c r="P338" s="27"/>
      <c r="Q338" s="27"/>
      <c r="S338" s="27"/>
      <c r="T338" s="27"/>
      <c r="U338" s="27"/>
      <c r="V338" s="27"/>
      <c r="W338" s="27"/>
      <c r="X338" s="27"/>
      <c r="Y338" s="27"/>
      <c r="Z338" s="27"/>
      <c r="AA338" s="27"/>
      <c r="AB338" s="27"/>
      <c r="AC338" s="27"/>
      <c r="AD338" s="27"/>
      <c r="AF338" s="27"/>
      <c r="AG338" s="27"/>
      <c r="AH338" s="27"/>
      <c r="AI338" s="27"/>
      <c r="AJ338" s="27"/>
      <c r="AK338" s="27"/>
      <c r="AL338" s="27"/>
      <c r="AN338" s="27"/>
      <c r="AO338" s="27"/>
      <c r="AP338" s="27"/>
      <c r="AQ338" s="27"/>
      <c r="AR338" s="27"/>
      <c r="BQ338" s="27"/>
      <c r="BW338" s="27"/>
      <c r="BX338" s="27"/>
      <c r="BY338" s="27"/>
      <c r="BZ338" s="27"/>
      <c r="CA338" s="27"/>
      <c r="CB338" s="27"/>
      <c r="CC338" s="27"/>
      <c r="CD338" s="27"/>
      <c r="CE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EH338" s="27"/>
      <c r="EI338" s="27"/>
      <c r="EJ338" s="27"/>
      <c r="EK338" s="27"/>
      <c r="EL338" s="27"/>
      <c r="EM338" s="27"/>
      <c r="EN338" s="27"/>
      <c r="EO338" s="27"/>
      <c r="EP338" s="27"/>
      <c r="EQ338" s="27"/>
      <c r="ER338" s="27"/>
      <c r="ES338" s="27"/>
      <c r="ET338" s="27"/>
      <c r="EU338" s="27"/>
      <c r="EV338" s="27"/>
      <c r="EW338" s="27"/>
      <c r="EX338" s="27"/>
      <c r="EY338" s="27"/>
      <c r="EZ338" s="27"/>
      <c r="FA338" s="27"/>
      <c r="FB338" s="27"/>
      <c r="FC338" s="27"/>
      <c r="FD338" s="27"/>
      <c r="FE338" s="27"/>
      <c r="FH338" s="27"/>
      <c r="FI338" s="27"/>
      <c r="FJ338" s="27"/>
      <c r="FK338" s="27"/>
      <c r="FL338" s="27"/>
      <c r="FM338" s="27"/>
      <c r="FN338" s="27"/>
      <c r="FO338" s="27"/>
      <c r="FP338" s="27"/>
      <c r="FQ338" s="27"/>
      <c r="FR338" s="27"/>
      <c r="FS338" s="27"/>
      <c r="FT338" s="27"/>
      <c r="FU338" s="27"/>
      <c r="FV338" s="27"/>
      <c r="FW338" s="27"/>
      <c r="FX338" s="27"/>
      <c r="FY338" s="27"/>
      <c r="FZ338" s="27"/>
      <c r="GA338" s="27"/>
      <c r="GB338" s="27"/>
      <c r="GC338" s="27"/>
      <c r="GD338" s="27"/>
      <c r="GE338" s="27"/>
      <c r="GF338" s="27"/>
      <c r="GG338" s="27"/>
      <c r="GH338" s="27"/>
      <c r="GI338" s="27"/>
      <c r="GJ338" s="27"/>
      <c r="GK338" s="27"/>
      <c r="GL338" s="27"/>
      <c r="GM338" s="27"/>
      <c r="GN338" s="27"/>
      <c r="GO338" s="27"/>
      <c r="GP338" s="27"/>
      <c r="GQ338" s="27"/>
      <c r="GR338" s="27"/>
      <c r="GS338" s="27"/>
      <c r="GT338" s="27"/>
      <c r="GU338" s="27"/>
      <c r="GV338" s="27"/>
      <c r="GW338" s="27"/>
      <c r="GX338" s="27"/>
      <c r="GY338" s="27"/>
      <c r="GZ338" s="27"/>
      <c r="HA338" s="27"/>
      <c r="HB338" s="27"/>
      <c r="HC338" s="27"/>
      <c r="HD338" s="27"/>
      <c r="HE338" s="27"/>
      <c r="HF338" s="27"/>
      <c r="HG338" s="27"/>
      <c r="HH338" s="27"/>
      <c r="HI338" s="27"/>
      <c r="HJ338" s="27"/>
    </row>
    <row r="339" spans="1:218">
      <c r="A339" s="8"/>
      <c r="B339" s="109"/>
      <c r="C339" s="109"/>
      <c r="D339" s="109"/>
      <c r="E339" s="109"/>
      <c r="F339" s="109"/>
      <c r="G339" s="109"/>
      <c r="H339" s="109"/>
      <c r="I339" s="109"/>
      <c r="J339" s="109"/>
      <c r="K339" s="120"/>
      <c r="L339" s="143"/>
      <c r="M339" s="120"/>
      <c r="N339" s="27"/>
      <c r="O339" s="27"/>
      <c r="P339" s="27"/>
      <c r="Q339" s="27"/>
      <c r="S339" s="27"/>
      <c r="T339" s="27"/>
      <c r="U339" s="27"/>
      <c r="V339" s="27"/>
      <c r="W339" s="27"/>
      <c r="X339" s="27"/>
      <c r="Y339" s="27"/>
      <c r="Z339" s="27"/>
      <c r="AA339" s="27"/>
      <c r="AB339" s="27"/>
      <c r="AC339" s="27"/>
      <c r="AD339" s="27"/>
      <c r="AF339" s="27"/>
      <c r="AG339" s="27"/>
      <c r="AH339" s="27"/>
      <c r="AI339" s="27"/>
      <c r="AJ339" s="27"/>
      <c r="AK339" s="27"/>
      <c r="AL339" s="27"/>
      <c r="AN339" s="27"/>
      <c r="AO339" s="27"/>
      <c r="AP339" s="27"/>
      <c r="AQ339" s="27"/>
      <c r="AR339" s="27"/>
      <c r="BQ339" s="27"/>
      <c r="BW339" s="27"/>
      <c r="BX339" s="27"/>
      <c r="BY339" s="27"/>
      <c r="BZ339" s="27"/>
      <c r="CA339" s="27"/>
      <c r="CB339" s="27"/>
      <c r="CC339" s="27"/>
      <c r="CD339" s="27"/>
      <c r="CE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EH339" s="27"/>
      <c r="EI339" s="27"/>
      <c r="EJ339" s="27"/>
      <c r="EK339" s="27"/>
      <c r="EL339" s="27"/>
      <c r="EM339" s="27"/>
      <c r="EN339" s="27"/>
      <c r="EO339" s="27"/>
      <c r="EP339" s="27"/>
      <c r="EQ339" s="27"/>
      <c r="ER339" s="27"/>
      <c r="ES339" s="27"/>
      <c r="ET339" s="27"/>
      <c r="EU339" s="27"/>
      <c r="EV339" s="27"/>
      <c r="EW339" s="27"/>
      <c r="EX339" s="27"/>
      <c r="EY339" s="27"/>
      <c r="EZ339" s="27"/>
      <c r="FA339" s="27"/>
      <c r="FB339" s="27"/>
      <c r="FC339" s="27"/>
      <c r="FD339" s="27"/>
      <c r="FE339" s="27"/>
      <c r="FH339" s="27"/>
      <c r="FI339" s="27"/>
      <c r="FJ339" s="27"/>
      <c r="FK339" s="27"/>
      <c r="FL339" s="27"/>
      <c r="FM339" s="27"/>
      <c r="FN339" s="27"/>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c r="GS339" s="27"/>
      <c r="GT339" s="27"/>
      <c r="GU339" s="27"/>
      <c r="GV339" s="27"/>
      <c r="GW339" s="27"/>
      <c r="GX339" s="27"/>
      <c r="GY339" s="27"/>
      <c r="GZ339" s="27"/>
      <c r="HA339" s="27"/>
      <c r="HB339" s="27"/>
      <c r="HC339" s="27"/>
      <c r="HD339" s="27"/>
      <c r="HE339" s="27"/>
      <c r="HF339" s="27"/>
      <c r="HG339" s="27"/>
      <c r="HH339" s="27"/>
      <c r="HI339" s="27"/>
      <c r="HJ339" s="27"/>
    </row>
    <row r="340" spans="1:218">
      <c r="A340" s="8"/>
      <c r="B340" s="109"/>
      <c r="C340" s="109"/>
      <c r="D340" s="109"/>
      <c r="E340" s="109"/>
      <c r="F340" s="109"/>
      <c r="G340" s="109"/>
      <c r="H340" s="109"/>
      <c r="I340" s="109"/>
      <c r="J340" s="109"/>
      <c r="K340" s="120"/>
      <c r="L340" s="143"/>
      <c r="M340" s="120"/>
      <c r="N340" s="27"/>
      <c r="O340" s="27"/>
      <c r="P340" s="27"/>
      <c r="Q340" s="27"/>
      <c r="S340" s="27"/>
      <c r="T340" s="27"/>
      <c r="U340" s="27"/>
      <c r="V340" s="27"/>
      <c r="W340" s="27"/>
      <c r="X340" s="27"/>
      <c r="Y340" s="27"/>
      <c r="Z340" s="27"/>
      <c r="AA340" s="27"/>
      <c r="AB340" s="27"/>
      <c r="AC340" s="27"/>
      <c r="AD340" s="27"/>
      <c r="AF340" s="27"/>
      <c r="AG340" s="27"/>
      <c r="AH340" s="27"/>
      <c r="AI340" s="27"/>
      <c r="AJ340" s="27"/>
      <c r="AK340" s="27"/>
      <c r="AL340" s="27"/>
      <c r="AN340" s="27"/>
      <c r="AO340" s="27"/>
      <c r="AP340" s="27"/>
      <c r="AQ340" s="27"/>
      <c r="AR340" s="27"/>
      <c r="BQ340" s="27"/>
      <c r="BW340" s="27"/>
      <c r="BX340" s="27"/>
      <c r="BY340" s="27"/>
      <c r="BZ340" s="27"/>
      <c r="CA340" s="27"/>
      <c r="CB340" s="27"/>
      <c r="CC340" s="27"/>
      <c r="CD340" s="27"/>
      <c r="CE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EH340" s="27"/>
      <c r="EI340" s="27"/>
      <c r="EJ340" s="27"/>
      <c r="EK340" s="27"/>
      <c r="EL340" s="27"/>
      <c r="EM340" s="27"/>
      <c r="EN340" s="27"/>
      <c r="EO340" s="27"/>
      <c r="EP340" s="27"/>
      <c r="EQ340" s="27"/>
      <c r="ER340" s="27"/>
      <c r="ES340" s="27"/>
      <c r="ET340" s="27"/>
      <c r="EU340" s="27"/>
      <c r="EV340" s="27"/>
      <c r="EW340" s="27"/>
      <c r="EX340" s="27"/>
      <c r="EY340" s="27"/>
      <c r="EZ340" s="27"/>
      <c r="FA340" s="27"/>
      <c r="FB340" s="27"/>
      <c r="FC340" s="27"/>
      <c r="FD340" s="27"/>
      <c r="FE340" s="27"/>
      <c r="FH340" s="27"/>
      <c r="FI340" s="27"/>
      <c r="FJ340" s="27"/>
      <c r="FK340" s="27"/>
      <c r="FL340" s="27"/>
      <c r="FM340" s="27"/>
      <c r="FN340" s="27"/>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c r="GU340" s="27"/>
      <c r="GV340" s="27"/>
      <c r="GW340" s="27"/>
      <c r="GX340" s="27"/>
      <c r="GY340" s="27"/>
      <c r="GZ340" s="27"/>
      <c r="HA340" s="27"/>
      <c r="HB340" s="27"/>
      <c r="HC340" s="27"/>
      <c r="HD340" s="27"/>
      <c r="HE340" s="27"/>
      <c r="HF340" s="27"/>
      <c r="HG340" s="27"/>
      <c r="HH340" s="27"/>
      <c r="HI340" s="27"/>
      <c r="HJ340" s="27"/>
    </row>
    <row r="341" spans="1:218">
      <c r="A341" s="8"/>
      <c r="B341" s="109"/>
      <c r="C341" s="109"/>
      <c r="D341" s="109"/>
      <c r="E341" s="109"/>
      <c r="F341" s="109"/>
      <c r="G341" s="109"/>
      <c r="H341" s="109"/>
      <c r="I341" s="109"/>
      <c r="J341" s="109"/>
      <c r="K341" s="120"/>
      <c r="L341" s="143"/>
      <c r="M341" s="120"/>
      <c r="N341" s="27"/>
      <c r="O341" s="27"/>
      <c r="P341" s="27"/>
      <c r="Q341" s="27"/>
      <c r="S341" s="27"/>
      <c r="T341" s="27"/>
      <c r="U341" s="27"/>
      <c r="V341" s="27"/>
      <c r="W341" s="27"/>
      <c r="X341" s="27"/>
      <c r="Y341" s="27"/>
      <c r="Z341" s="27"/>
      <c r="AA341" s="27"/>
      <c r="AB341" s="27"/>
      <c r="AC341" s="27"/>
      <c r="AD341" s="27"/>
      <c r="AF341" s="27"/>
      <c r="AG341" s="27"/>
      <c r="AH341" s="27"/>
      <c r="AI341" s="27"/>
      <c r="AJ341" s="27"/>
      <c r="AK341" s="27"/>
      <c r="AL341" s="27"/>
      <c r="AN341" s="27"/>
      <c r="AO341" s="27"/>
      <c r="AP341" s="27"/>
      <c r="AQ341" s="27"/>
      <c r="AR341" s="27"/>
      <c r="BQ341" s="27"/>
      <c r="BW341" s="27"/>
      <c r="BX341" s="27"/>
      <c r="BY341" s="27"/>
      <c r="BZ341" s="27"/>
      <c r="CA341" s="27"/>
      <c r="CB341" s="27"/>
      <c r="CC341" s="27"/>
      <c r="CD341" s="27"/>
      <c r="CE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EH341" s="27"/>
      <c r="EI341" s="27"/>
      <c r="EJ341" s="27"/>
      <c r="EK341" s="27"/>
      <c r="EL341" s="27"/>
      <c r="EM341" s="27"/>
      <c r="EN341" s="27"/>
      <c r="EO341" s="27"/>
      <c r="EP341" s="27"/>
      <c r="EQ341" s="27"/>
      <c r="ER341" s="27"/>
      <c r="ES341" s="27"/>
      <c r="ET341" s="27"/>
      <c r="EU341" s="27"/>
      <c r="EV341" s="27"/>
      <c r="EW341" s="27"/>
      <c r="EX341" s="27"/>
      <c r="EY341" s="27"/>
      <c r="EZ341" s="27"/>
      <c r="FA341" s="27"/>
      <c r="FB341" s="27"/>
      <c r="FC341" s="27"/>
      <c r="FD341" s="27"/>
      <c r="FE341" s="27"/>
      <c r="FH341" s="27"/>
      <c r="FI341" s="27"/>
      <c r="FJ341" s="27"/>
      <c r="FK341" s="27"/>
      <c r="FL341" s="27"/>
      <c r="FM341" s="27"/>
      <c r="FN341" s="27"/>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c r="GU341" s="27"/>
      <c r="GV341" s="27"/>
      <c r="GW341" s="27"/>
      <c r="GX341" s="27"/>
      <c r="GY341" s="27"/>
      <c r="GZ341" s="27"/>
      <c r="HA341" s="27"/>
      <c r="HB341" s="27"/>
      <c r="HC341" s="27"/>
      <c r="HD341" s="27"/>
      <c r="HE341" s="27"/>
      <c r="HF341" s="27"/>
      <c r="HG341" s="27"/>
      <c r="HH341" s="27"/>
      <c r="HI341" s="27"/>
      <c r="HJ341" s="27"/>
    </row>
    <row r="342" spans="1:218">
      <c r="A342" s="8"/>
      <c r="B342" s="109"/>
      <c r="C342" s="109"/>
      <c r="D342" s="109"/>
      <c r="E342" s="109"/>
      <c r="F342" s="109"/>
      <c r="G342" s="109"/>
      <c r="H342" s="109"/>
      <c r="I342" s="109"/>
      <c r="J342" s="109"/>
      <c r="K342" s="120"/>
      <c r="L342" s="143"/>
      <c r="M342" s="120"/>
      <c r="N342" s="27"/>
      <c r="O342" s="27"/>
      <c r="P342" s="27"/>
      <c r="Q342" s="27"/>
      <c r="S342" s="27"/>
      <c r="T342" s="27"/>
      <c r="U342" s="27"/>
      <c r="V342" s="27"/>
      <c r="W342" s="27"/>
      <c r="X342" s="27"/>
      <c r="Y342" s="27"/>
      <c r="Z342" s="27"/>
      <c r="AA342" s="27"/>
      <c r="AB342" s="27"/>
      <c r="AC342" s="27"/>
      <c r="AD342" s="27"/>
      <c r="AF342" s="27"/>
      <c r="AG342" s="27"/>
      <c r="AH342" s="27"/>
      <c r="AI342" s="27"/>
      <c r="AJ342" s="27"/>
      <c r="AK342" s="27"/>
      <c r="AL342" s="27"/>
      <c r="AN342" s="27"/>
      <c r="AO342" s="27"/>
      <c r="AP342" s="27"/>
      <c r="AQ342" s="27"/>
      <c r="AR342" s="27"/>
      <c r="BQ342" s="27"/>
      <c r="BW342" s="27"/>
      <c r="BX342" s="27"/>
      <c r="BY342" s="27"/>
      <c r="BZ342" s="27"/>
      <c r="CA342" s="27"/>
      <c r="CB342" s="27"/>
      <c r="CC342" s="27"/>
      <c r="CD342" s="27"/>
      <c r="CE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7"/>
      <c r="FD342" s="27"/>
      <c r="FE342" s="27"/>
      <c r="FH342" s="27"/>
      <c r="FI342" s="27"/>
      <c r="FJ342" s="27"/>
      <c r="FK342" s="27"/>
      <c r="FL342" s="27"/>
      <c r="FM342" s="27"/>
      <c r="FN342" s="27"/>
      <c r="FO342" s="27"/>
      <c r="FP342" s="27"/>
      <c r="FQ342" s="27"/>
      <c r="FR342" s="27"/>
      <c r="FS342" s="27"/>
      <c r="FT342" s="27"/>
      <c r="FU342" s="27"/>
      <c r="FV342" s="27"/>
      <c r="FW342" s="27"/>
      <c r="FX342" s="27"/>
      <c r="FY342" s="27"/>
      <c r="FZ342" s="27"/>
      <c r="GA342" s="27"/>
      <c r="GB342" s="27"/>
      <c r="GC342" s="27"/>
      <c r="GD342" s="27"/>
      <c r="GE342" s="27"/>
      <c r="GF342" s="27"/>
      <c r="GG342" s="27"/>
      <c r="GH342" s="27"/>
      <c r="GI342" s="27"/>
      <c r="GJ342" s="27"/>
      <c r="GK342" s="27"/>
      <c r="GL342" s="27"/>
      <c r="GM342" s="27"/>
      <c r="GN342" s="27"/>
      <c r="GO342" s="27"/>
      <c r="GP342" s="27"/>
      <c r="GQ342" s="27"/>
      <c r="GR342" s="27"/>
      <c r="GS342" s="27"/>
      <c r="GT342" s="27"/>
      <c r="GU342" s="27"/>
      <c r="GV342" s="27"/>
      <c r="GW342" s="27"/>
      <c r="GX342" s="27"/>
      <c r="GY342" s="27"/>
      <c r="GZ342" s="27"/>
      <c r="HA342" s="27"/>
      <c r="HB342" s="27"/>
      <c r="HC342" s="27"/>
      <c r="HD342" s="27"/>
      <c r="HE342" s="27"/>
      <c r="HF342" s="27"/>
      <c r="HG342" s="27"/>
      <c r="HH342" s="27"/>
      <c r="HI342" s="27"/>
      <c r="HJ342" s="27"/>
    </row>
    <row r="343" spans="1:218">
      <c r="A343" s="8"/>
      <c r="B343" s="109"/>
      <c r="C343" s="109"/>
      <c r="D343" s="109"/>
      <c r="E343" s="109"/>
      <c r="F343" s="109"/>
      <c r="G343" s="109"/>
      <c r="H343" s="109"/>
      <c r="I343" s="109"/>
      <c r="J343" s="109"/>
      <c r="K343" s="120"/>
      <c r="L343" s="143"/>
      <c r="M343" s="120"/>
      <c r="N343" s="27"/>
      <c r="O343" s="27"/>
      <c r="P343" s="27"/>
      <c r="Q343" s="27"/>
      <c r="S343" s="27"/>
      <c r="T343" s="27"/>
      <c r="U343" s="27"/>
      <c r="V343" s="27"/>
      <c r="W343" s="27"/>
      <c r="X343" s="27"/>
      <c r="Y343" s="27"/>
      <c r="Z343" s="27"/>
      <c r="AA343" s="27"/>
      <c r="AB343" s="27"/>
      <c r="AC343" s="27"/>
      <c r="AD343" s="27"/>
      <c r="AF343" s="27"/>
      <c r="AG343" s="27"/>
      <c r="AH343" s="27"/>
      <c r="AI343" s="27"/>
      <c r="AJ343" s="27"/>
      <c r="AK343" s="27"/>
      <c r="AL343" s="27"/>
      <c r="AN343" s="27"/>
      <c r="AO343" s="27"/>
      <c r="AP343" s="27"/>
      <c r="AQ343" s="27"/>
      <c r="AR343" s="27"/>
      <c r="BQ343" s="27"/>
      <c r="BW343" s="27"/>
      <c r="BX343" s="27"/>
      <c r="BY343" s="27"/>
      <c r="BZ343" s="27"/>
      <c r="CA343" s="27"/>
      <c r="CB343" s="27"/>
      <c r="CC343" s="27"/>
      <c r="CD343" s="27"/>
      <c r="CE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7"/>
      <c r="FD343" s="27"/>
      <c r="FE343" s="27"/>
      <c r="FH343" s="27"/>
      <c r="FI343" s="27"/>
      <c r="FJ343" s="27"/>
      <c r="FK343" s="27"/>
      <c r="FL343" s="27"/>
      <c r="FM343" s="27"/>
      <c r="FN343" s="27"/>
      <c r="FO343" s="27"/>
      <c r="FP343" s="27"/>
      <c r="FQ343" s="27"/>
      <c r="FR343" s="27"/>
      <c r="FS343" s="27"/>
      <c r="FT343" s="27"/>
      <c r="FU343" s="27"/>
      <c r="FV343" s="27"/>
      <c r="FW343" s="27"/>
      <c r="FX343" s="27"/>
      <c r="FY343" s="27"/>
      <c r="FZ343" s="27"/>
      <c r="GA343" s="27"/>
      <c r="GB343" s="27"/>
      <c r="GC343" s="27"/>
      <c r="GD343" s="27"/>
      <c r="GE343" s="27"/>
      <c r="GF343" s="27"/>
      <c r="GG343" s="27"/>
      <c r="GH343" s="27"/>
      <c r="GI343" s="27"/>
      <c r="GJ343" s="27"/>
      <c r="GK343" s="27"/>
      <c r="GL343" s="27"/>
      <c r="GM343" s="27"/>
      <c r="GN343" s="27"/>
      <c r="GO343" s="27"/>
      <c r="GP343" s="27"/>
      <c r="GQ343" s="27"/>
      <c r="GR343" s="27"/>
      <c r="GS343" s="27"/>
      <c r="GT343" s="27"/>
      <c r="GU343" s="27"/>
      <c r="GV343" s="27"/>
      <c r="GW343" s="27"/>
      <c r="GX343" s="27"/>
      <c r="GY343" s="27"/>
      <c r="GZ343" s="27"/>
      <c r="HA343" s="27"/>
      <c r="HB343" s="27"/>
      <c r="HC343" s="27"/>
      <c r="HD343" s="27"/>
      <c r="HE343" s="27"/>
      <c r="HF343" s="27"/>
      <c r="HG343" s="27"/>
      <c r="HH343" s="27"/>
      <c r="HI343" s="27"/>
      <c r="HJ343" s="27"/>
    </row>
    <row r="344" spans="1:218">
      <c r="A344" s="8"/>
      <c r="B344" s="109"/>
      <c r="C344" s="109"/>
      <c r="D344" s="109"/>
      <c r="E344" s="109"/>
      <c r="F344" s="109"/>
      <c r="G344" s="109"/>
      <c r="H344" s="109"/>
      <c r="I344" s="109"/>
      <c r="J344" s="109"/>
      <c r="K344" s="120"/>
      <c r="L344" s="143"/>
      <c r="M344" s="120"/>
      <c r="N344" s="27"/>
      <c r="O344" s="27"/>
      <c r="P344" s="27"/>
      <c r="Q344" s="27"/>
      <c r="S344" s="27"/>
      <c r="T344" s="27"/>
      <c r="U344" s="27"/>
      <c r="V344" s="27"/>
      <c r="W344" s="27"/>
      <c r="X344" s="27"/>
      <c r="Y344" s="27"/>
      <c r="Z344" s="27"/>
      <c r="AA344" s="27"/>
      <c r="AB344" s="27"/>
      <c r="AC344" s="27"/>
      <c r="AD344" s="27"/>
      <c r="AF344" s="27"/>
      <c r="AG344" s="27"/>
      <c r="AH344" s="27"/>
      <c r="AI344" s="27"/>
      <c r="AJ344" s="27"/>
      <c r="AK344" s="27"/>
      <c r="AL344" s="27"/>
      <c r="AN344" s="27"/>
      <c r="AO344" s="27"/>
      <c r="AP344" s="27"/>
      <c r="AQ344" s="27"/>
      <c r="AR344" s="27"/>
      <c r="BQ344" s="27"/>
      <c r="BW344" s="27"/>
      <c r="BX344" s="27"/>
      <c r="BY344" s="27"/>
      <c r="BZ344" s="27"/>
      <c r="CA344" s="27"/>
      <c r="CB344" s="27"/>
      <c r="CC344" s="27"/>
      <c r="CD344" s="27"/>
      <c r="CE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c r="FE344" s="27"/>
      <c r="FH344" s="27"/>
      <c r="FI344" s="27"/>
      <c r="FJ344" s="27"/>
      <c r="FK344" s="27"/>
      <c r="FL344" s="27"/>
      <c r="FM344" s="27"/>
      <c r="FN344" s="27"/>
      <c r="FO344" s="27"/>
      <c r="FP344" s="27"/>
      <c r="FQ344" s="27"/>
      <c r="FR344" s="27"/>
      <c r="FS344" s="27"/>
      <c r="FT344" s="27"/>
      <c r="FU344" s="27"/>
      <c r="FV344" s="27"/>
      <c r="FW344" s="27"/>
      <c r="FX344" s="27"/>
      <c r="FY344" s="27"/>
      <c r="FZ344" s="27"/>
      <c r="GA344" s="27"/>
      <c r="GB344" s="27"/>
      <c r="GC344" s="27"/>
      <c r="GD344" s="27"/>
      <c r="GE344" s="27"/>
      <c r="GF344" s="27"/>
      <c r="GG344" s="27"/>
      <c r="GH344" s="27"/>
      <c r="GI344" s="27"/>
      <c r="GJ344" s="27"/>
      <c r="GK344" s="27"/>
      <c r="GL344" s="27"/>
      <c r="GM344" s="27"/>
      <c r="GN344" s="27"/>
      <c r="GO344" s="27"/>
      <c r="GP344" s="27"/>
      <c r="GQ344" s="27"/>
      <c r="GR344" s="27"/>
      <c r="GS344" s="27"/>
      <c r="GT344" s="27"/>
      <c r="GU344" s="27"/>
      <c r="GV344" s="27"/>
      <c r="GW344" s="27"/>
      <c r="GX344" s="27"/>
      <c r="GY344" s="27"/>
      <c r="GZ344" s="27"/>
      <c r="HA344" s="27"/>
      <c r="HB344" s="27"/>
      <c r="HC344" s="27"/>
      <c r="HD344" s="27"/>
      <c r="HE344" s="27"/>
      <c r="HF344" s="27"/>
      <c r="HG344" s="27"/>
      <c r="HH344" s="27"/>
      <c r="HI344" s="27"/>
      <c r="HJ344" s="27"/>
    </row>
    <row r="345" spans="1:218">
      <c r="A345" s="8"/>
      <c r="B345" s="109"/>
      <c r="C345" s="109"/>
      <c r="D345" s="109"/>
      <c r="E345" s="109"/>
      <c r="F345" s="109"/>
      <c r="G345" s="109"/>
      <c r="H345" s="109"/>
      <c r="I345" s="109"/>
      <c r="J345" s="109"/>
      <c r="K345" s="120"/>
      <c r="L345" s="143"/>
      <c r="M345" s="120"/>
      <c r="N345" s="27"/>
      <c r="O345" s="27"/>
      <c r="P345" s="27"/>
      <c r="Q345" s="27"/>
      <c r="S345" s="27"/>
      <c r="T345" s="27"/>
      <c r="U345" s="27"/>
      <c r="V345" s="27"/>
      <c r="W345" s="27"/>
      <c r="X345" s="27"/>
      <c r="Y345" s="27"/>
      <c r="Z345" s="27"/>
      <c r="AA345" s="27"/>
      <c r="AB345" s="27"/>
      <c r="AC345" s="27"/>
      <c r="AD345" s="27"/>
      <c r="AF345" s="27"/>
      <c r="AG345" s="27"/>
      <c r="AH345" s="27"/>
      <c r="AI345" s="27"/>
      <c r="AJ345" s="27"/>
      <c r="AK345" s="27"/>
      <c r="AL345" s="27"/>
      <c r="AN345" s="27"/>
      <c r="AO345" s="27"/>
      <c r="AP345" s="27"/>
      <c r="AQ345" s="27"/>
      <c r="AR345" s="27"/>
      <c r="BQ345" s="27"/>
      <c r="BW345" s="27"/>
      <c r="BX345" s="27"/>
      <c r="BY345" s="27"/>
      <c r="BZ345" s="27"/>
      <c r="CA345" s="27"/>
      <c r="CB345" s="27"/>
      <c r="CC345" s="27"/>
      <c r="CD345" s="27"/>
      <c r="CE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EH345" s="27"/>
      <c r="EI345" s="27"/>
      <c r="EJ345" s="27"/>
      <c r="EK345" s="27"/>
      <c r="EL345" s="27"/>
      <c r="EM345" s="27"/>
      <c r="EN345" s="27"/>
      <c r="EO345" s="27"/>
      <c r="EP345" s="27"/>
      <c r="EQ345" s="27"/>
      <c r="ER345" s="27"/>
      <c r="ES345" s="27"/>
      <c r="ET345" s="27"/>
      <c r="EU345" s="27"/>
      <c r="EV345" s="27"/>
      <c r="EW345" s="27"/>
      <c r="EX345" s="27"/>
      <c r="EY345" s="27"/>
      <c r="EZ345" s="27"/>
      <c r="FA345" s="27"/>
      <c r="FB345" s="27"/>
      <c r="FC345" s="27"/>
      <c r="FD345" s="27"/>
      <c r="FE345" s="27"/>
      <c r="FH345" s="27"/>
      <c r="FI345" s="27"/>
      <c r="FJ345" s="27"/>
      <c r="FK345" s="27"/>
      <c r="FL345" s="27"/>
      <c r="FM345" s="27"/>
      <c r="FN345" s="27"/>
      <c r="FO345" s="27"/>
      <c r="FP345" s="27"/>
      <c r="FQ345" s="27"/>
      <c r="FR345" s="27"/>
      <c r="FS345" s="27"/>
      <c r="FT345" s="27"/>
      <c r="FU345" s="27"/>
      <c r="FV345" s="27"/>
      <c r="FW345" s="27"/>
      <c r="FX345" s="27"/>
      <c r="FY345" s="27"/>
      <c r="FZ345" s="27"/>
      <c r="GA345" s="27"/>
      <c r="GB345" s="27"/>
      <c r="GC345" s="27"/>
      <c r="GD345" s="27"/>
      <c r="GE345" s="27"/>
      <c r="GF345" s="27"/>
      <c r="GG345" s="27"/>
      <c r="GH345" s="27"/>
      <c r="GI345" s="27"/>
      <c r="GJ345" s="27"/>
      <c r="GK345" s="27"/>
      <c r="GL345" s="27"/>
      <c r="GM345" s="27"/>
      <c r="GN345" s="27"/>
      <c r="GO345" s="27"/>
      <c r="GP345" s="27"/>
      <c r="GQ345" s="27"/>
      <c r="GR345" s="27"/>
      <c r="GS345" s="27"/>
      <c r="GT345" s="27"/>
      <c r="GU345" s="27"/>
      <c r="GV345" s="27"/>
      <c r="GW345" s="27"/>
      <c r="GX345" s="27"/>
      <c r="GY345" s="27"/>
      <c r="GZ345" s="27"/>
      <c r="HA345" s="27"/>
      <c r="HB345" s="27"/>
      <c r="HC345" s="27"/>
      <c r="HD345" s="27"/>
      <c r="HE345" s="27"/>
      <c r="HF345" s="27"/>
      <c r="HG345" s="27"/>
      <c r="HH345" s="27"/>
      <c r="HI345" s="27"/>
      <c r="HJ345" s="27"/>
    </row>
    <row r="346" spans="1:218">
      <c r="A346" s="8"/>
      <c r="B346" s="109"/>
      <c r="C346" s="109"/>
      <c r="D346" s="109"/>
      <c r="E346" s="109"/>
      <c r="F346" s="109"/>
      <c r="G346" s="109"/>
      <c r="H346" s="109"/>
      <c r="I346" s="109"/>
      <c r="J346" s="109"/>
      <c r="K346" s="120"/>
      <c r="L346" s="143"/>
      <c r="M346" s="120"/>
      <c r="N346" s="27"/>
      <c r="O346" s="27"/>
      <c r="P346" s="27"/>
      <c r="Q346" s="27"/>
      <c r="S346" s="27"/>
      <c r="T346" s="27"/>
      <c r="U346" s="27"/>
      <c r="V346" s="27"/>
      <c r="W346" s="27"/>
      <c r="X346" s="27"/>
      <c r="Y346" s="27"/>
      <c r="Z346" s="27"/>
      <c r="AA346" s="27"/>
      <c r="AB346" s="27"/>
      <c r="AC346" s="27"/>
      <c r="AD346" s="27"/>
      <c r="AF346" s="27"/>
      <c r="AG346" s="27"/>
      <c r="AH346" s="27"/>
      <c r="AI346" s="27"/>
      <c r="AJ346" s="27"/>
      <c r="AK346" s="27"/>
      <c r="AL346" s="27"/>
      <c r="AN346" s="27"/>
      <c r="AO346" s="27"/>
      <c r="AP346" s="27"/>
      <c r="AQ346" s="27"/>
      <c r="AR346" s="27"/>
      <c r="BQ346" s="27"/>
      <c r="BW346" s="27"/>
      <c r="BX346" s="27"/>
      <c r="BY346" s="27"/>
      <c r="BZ346" s="27"/>
      <c r="CA346" s="27"/>
      <c r="CB346" s="27"/>
      <c r="CC346" s="27"/>
      <c r="CD346" s="27"/>
      <c r="CE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EH346" s="27"/>
      <c r="EI346" s="27"/>
      <c r="EJ346" s="27"/>
      <c r="EK346" s="27"/>
      <c r="EL346" s="27"/>
      <c r="EM346" s="27"/>
      <c r="EN346" s="27"/>
      <c r="EO346" s="27"/>
      <c r="EP346" s="27"/>
      <c r="EQ346" s="27"/>
      <c r="ER346" s="27"/>
      <c r="ES346" s="27"/>
      <c r="ET346" s="27"/>
      <c r="EU346" s="27"/>
      <c r="EV346" s="27"/>
      <c r="EW346" s="27"/>
      <c r="EX346" s="27"/>
      <c r="EY346" s="27"/>
      <c r="EZ346" s="27"/>
      <c r="FA346" s="27"/>
      <c r="FB346" s="27"/>
      <c r="FC346" s="27"/>
      <c r="FD346" s="27"/>
      <c r="FE346" s="27"/>
      <c r="FH346" s="27"/>
      <c r="FI346" s="27"/>
      <c r="FJ346" s="27"/>
      <c r="FK346" s="27"/>
      <c r="FL346" s="27"/>
      <c r="FM346" s="27"/>
      <c r="FN346" s="27"/>
      <c r="FO346" s="27"/>
      <c r="FP346" s="27"/>
      <c r="FQ346" s="27"/>
      <c r="FR346" s="27"/>
      <c r="FS346" s="27"/>
      <c r="FT346" s="27"/>
      <c r="FU346" s="27"/>
      <c r="FV346" s="27"/>
      <c r="FW346" s="27"/>
      <c r="FX346" s="27"/>
      <c r="FY346" s="27"/>
      <c r="FZ346" s="27"/>
      <c r="GA346" s="27"/>
      <c r="GB346" s="27"/>
      <c r="GC346" s="27"/>
      <c r="GD346" s="27"/>
      <c r="GE346" s="27"/>
      <c r="GF346" s="27"/>
      <c r="GG346" s="27"/>
      <c r="GH346" s="27"/>
      <c r="GI346" s="27"/>
      <c r="GJ346" s="27"/>
      <c r="GK346" s="27"/>
      <c r="GL346" s="27"/>
      <c r="GM346" s="27"/>
      <c r="GN346" s="27"/>
      <c r="GO346" s="27"/>
      <c r="GP346" s="27"/>
      <c r="GQ346" s="27"/>
      <c r="GR346" s="27"/>
      <c r="GS346" s="27"/>
      <c r="GT346" s="27"/>
      <c r="GU346" s="27"/>
      <c r="GV346" s="27"/>
      <c r="GW346" s="27"/>
      <c r="GX346" s="27"/>
      <c r="GY346" s="27"/>
      <c r="GZ346" s="27"/>
      <c r="HA346" s="27"/>
      <c r="HB346" s="27"/>
      <c r="HC346" s="27"/>
      <c r="HD346" s="27"/>
      <c r="HE346" s="27"/>
      <c r="HF346" s="27"/>
      <c r="HG346" s="27"/>
      <c r="HH346" s="27"/>
      <c r="HI346" s="27"/>
      <c r="HJ346" s="27"/>
    </row>
    <row r="347" spans="1:218">
      <c r="A347" s="8"/>
      <c r="B347" s="109"/>
      <c r="C347" s="109"/>
      <c r="D347" s="109"/>
      <c r="E347" s="109"/>
      <c r="F347" s="109"/>
      <c r="G347" s="109"/>
      <c r="H347" s="109"/>
      <c r="I347" s="109"/>
      <c r="J347" s="109"/>
      <c r="K347" s="120"/>
      <c r="L347" s="143"/>
      <c r="M347" s="120"/>
      <c r="N347" s="27"/>
      <c r="O347" s="27"/>
      <c r="P347" s="27"/>
      <c r="Q347" s="27"/>
      <c r="S347" s="27"/>
      <c r="T347" s="27"/>
      <c r="U347" s="27"/>
      <c r="V347" s="27"/>
      <c r="W347" s="27"/>
      <c r="X347" s="27"/>
      <c r="Y347" s="27"/>
      <c r="Z347" s="27"/>
      <c r="AA347" s="27"/>
      <c r="AB347" s="27"/>
      <c r="AC347" s="27"/>
      <c r="AD347" s="27"/>
      <c r="AF347" s="27"/>
      <c r="AG347" s="27"/>
      <c r="AH347" s="27"/>
      <c r="AI347" s="27"/>
      <c r="AJ347" s="27"/>
      <c r="AK347" s="27"/>
      <c r="AL347" s="27"/>
      <c r="AN347" s="27"/>
      <c r="AO347" s="27"/>
      <c r="AP347" s="27"/>
      <c r="AQ347" s="27"/>
      <c r="AR347" s="27"/>
      <c r="BQ347" s="27"/>
      <c r="BW347" s="27"/>
      <c r="BX347" s="27"/>
      <c r="BY347" s="27"/>
      <c r="BZ347" s="27"/>
      <c r="CA347" s="27"/>
      <c r="CB347" s="27"/>
      <c r="CC347" s="27"/>
      <c r="CD347" s="27"/>
      <c r="CE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EH347" s="27"/>
      <c r="EI347" s="27"/>
      <c r="EJ347" s="27"/>
      <c r="EK347" s="27"/>
      <c r="EL347" s="27"/>
      <c r="EM347" s="27"/>
      <c r="EN347" s="27"/>
      <c r="EO347" s="27"/>
      <c r="EP347" s="27"/>
      <c r="EQ347" s="27"/>
      <c r="ER347" s="27"/>
      <c r="ES347" s="27"/>
      <c r="ET347" s="27"/>
      <c r="EU347" s="27"/>
      <c r="EV347" s="27"/>
      <c r="EW347" s="27"/>
      <c r="EX347" s="27"/>
      <c r="EY347" s="27"/>
      <c r="EZ347" s="27"/>
      <c r="FA347" s="27"/>
      <c r="FB347" s="27"/>
      <c r="FC347" s="27"/>
      <c r="FD347" s="27"/>
      <c r="FE347" s="27"/>
      <c r="FH347" s="27"/>
      <c r="FI347" s="27"/>
      <c r="FJ347" s="27"/>
      <c r="FK347" s="27"/>
      <c r="FL347" s="27"/>
      <c r="FM347" s="27"/>
      <c r="FN347" s="27"/>
      <c r="FO347" s="27"/>
      <c r="FP347" s="27"/>
      <c r="FQ347" s="27"/>
      <c r="FR347" s="27"/>
      <c r="FS347" s="27"/>
      <c r="FT347" s="27"/>
      <c r="FU347" s="27"/>
      <c r="FV347" s="27"/>
      <c r="FW347" s="27"/>
      <c r="FX347" s="27"/>
      <c r="FY347" s="27"/>
      <c r="FZ347" s="27"/>
      <c r="GA347" s="27"/>
      <c r="GB347" s="27"/>
      <c r="GC347" s="27"/>
      <c r="GD347" s="27"/>
      <c r="GE347" s="27"/>
      <c r="GF347" s="27"/>
      <c r="GG347" s="27"/>
      <c r="GH347" s="27"/>
      <c r="GI347" s="27"/>
      <c r="GJ347" s="27"/>
      <c r="GK347" s="27"/>
      <c r="GL347" s="27"/>
      <c r="GM347" s="27"/>
      <c r="GN347" s="27"/>
      <c r="GO347" s="27"/>
      <c r="GP347" s="27"/>
      <c r="GQ347" s="27"/>
      <c r="GR347" s="27"/>
      <c r="GS347" s="27"/>
      <c r="GT347" s="27"/>
      <c r="GU347" s="27"/>
      <c r="GV347" s="27"/>
      <c r="GW347" s="27"/>
      <c r="GX347" s="27"/>
      <c r="GY347" s="27"/>
      <c r="GZ347" s="27"/>
      <c r="HA347" s="27"/>
      <c r="HB347" s="27"/>
      <c r="HC347" s="27"/>
      <c r="HD347" s="27"/>
      <c r="HE347" s="27"/>
      <c r="HF347" s="27"/>
      <c r="HG347" s="27"/>
      <c r="HH347" s="27"/>
      <c r="HI347" s="27"/>
      <c r="HJ347" s="27"/>
    </row>
    <row r="348" spans="1:218">
      <c r="A348" s="8"/>
      <c r="B348" s="109"/>
      <c r="C348" s="109"/>
      <c r="D348" s="109"/>
      <c r="E348" s="109"/>
      <c r="F348" s="109"/>
      <c r="G348" s="109"/>
      <c r="H348" s="109"/>
      <c r="I348" s="109"/>
      <c r="J348" s="109"/>
      <c r="K348" s="120"/>
      <c r="L348" s="143"/>
      <c r="M348" s="120"/>
      <c r="N348" s="27"/>
      <c r="O348" s="27"/>
      <c r="P348" s="27"/>
      <c r="Q348" s="27"/>
      <c r="S348" s="27"/>
      <c r="T348" s="27"/>
      <c r="U348" s="27"/>
      <c r="V348" s="27"/>
      <c r="W348" s="27"/>
      <c r="X348" s="27"/>
      <c r="Y348" s="27"/>
      <c r="Z348" s="27"/>
      <c r="AA348" s="27"/>
      <c r="AB348" s="27"/>
      <c r="AC348" s="27"/>
      <c r="AD348" s="27"/>
      <c r="AF348" s="27"/>
      <c r="AG348" s="27"/>
      <c r="AH348" s="27"/>
      <c r="AI348" s="27"/>
      <c r="AJ348" s="27"/>
      <c r="AK348" s="27"/>
      <c r="AL348" s="27"/>
      <c r="AN348" s="27"/>
      <c r="AO348" s="27"/>
      <c r="AP348" s="27"/>
      <c r="AQ348" s="27"/>
      <c r="AR348" s="27"/>
      <c r="BQ348" s="27"/>
      <c r="BW348" s="27"/>
      <c r="BX348" s="27"/>
      <c r="BY348" s="27"/>
      <c r="BZ348" s="27"/>
      <c r="CA348" s="27"/>
      <c r="CB348" s="27"/>
      <c r="CC348" s="27"/>
      <c r="CD348" s="27"/>
      <c r="CE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EH348" s="27"/>
      <c r="EI348" s="27"/>
      <c r="EJ348" s="27"/>
      <c r="EK348" s="27"/>
      <c r="EL348" s="27"/>
      <c r="EM348" s="27"/>
      <c r="EN348" s="27"/>
      <c r="EO348" s="27"/>
      <c r="EP348" s="27"/>
      <c r="EQ348" s="27"/>
      <c r="ER348" s="27"/>
      <c r="ES348" s="27"/>
      <c r="ET348" s="27"/>
      <c r="EU348" s="27"/>
      <c r="EV348" s="27"/>
      <c r="EW348" s="27"/>
      <c r="EX348" s="27"/>
      <c r="EY348" s="27"/>
      <c r="EZ348" s="27"/>
      <c r="FA348" s="27"/>
      <c r="FB348" s="27"/>
      <c r="FC348" s="27"/>
      <c r="FD348" s="27"/>
      <c r="FE348" s="27"/>
      <c r="FH348" s="27"/>
      <c r="FI348" s="27"/>
      <c r="FJ348" s="27"/>
      <c r="FK348" s="27"/>
      <c r="FL348" s="27"/>
      <c r="FM348" s="27"/>
      <c r="FN348" s="27"/>
      <c r="FO348" s="27"/>
      <c r="FP348" s="27"/>
      <c r="FQ348" s="27"/>
      <c r="FR348" s="27"/>
      <c r="FS348" s="27"/>
      <c r="FT348" s="27"/>
      <c r="FU348" s="27"/>
      <c r="FV348" s="27"/>
      <c r="FW348" s="27"/>
      <c r="FX348" s="27"/>
      <c r="FY348" s="27"/>
      <c r="FZ348" s="27"/>
      <c r="GA348" s="27"/>
      <c r="GB348" s="27"/>
      <c r="GC348" s="27"/>
      <c r="GD348" s="27"/>
      <c r="GE348" s="27"/>
      <c r="GF348" s="27"/>
      <c r="GG348" s="27"/>
      <c r="GH348" s="27"/>
      <c r="GI348" s="27"/>
      <c r="GJ348" s="27"/>
      <c r="GK348" s="27"/>
      <c r="GL348" s="27"/>
      <c r="GM348" s="27"/>
      <c r="GN348" s="27"/>
      <c r="GO348" s="27"/>
      <c r="GP348" s="27"/>
      <c r="GQ348" s="27"/>
      <c r="GR348" s="27"/>
      <c r="GS348" s="27"/>
      <c r="GT348" s="27"/>
      <c r="GU348" s="27"/>
      <c r="GV348" s="27"/>
      <c r="GW348" s="27"/>
      <c r="GX348" s="27"/>
      <c r="GY348" s="27"/>
      <c r="GZ348" s="27"/>
      <c r="HA348" s="27"/>
      <c r="HB348" s="27"/>
      <c r="HC348" s="27"/>
      <c r="HD348" s="27"/>
      <c r="HE348" s="27"/>
      <c r="HF348" s="27"/>
      <c r="HG348" s="27"/>
      <c r="HH348" s="27"/>
      <c r="HI348" s="27"/>
      <c r="HJ348" s="27"/>
    </row>
    <row r="349" spans="1:218">
      <c r="A349" s="8"/>
      <c r="B349" s="109"/>
      <c r="C349" s="109"/>
      <c r="D349" s="109"/>
      <c r="E349" s="109"/>
      <c r="F349" s="109"/>
      <c r="G349" s="109"/>
      <c r="H349" s="109"/>
      <c r="I349" s="109"/>
      <c r="J349" s="109"/>
      <c r="K349" s="120"/>
      <c r="L349" s="143"/>
      <c r="M349" s="120"/>
      <c r="N349" s="27"/>
      <c r="O349" s="27"/>
      <c r="P349" s="27"/>
      <c r="Q349" s="27"/>
      <c r="S349" s="27"/>
      <c r="T349" s="27"/>
      <c r="U349" s="27"/>
      <c r="V349" s="27"/>
      <c r="W349" s="27"/>
      <c r="X349" s="27"/>
      <c r="Y349" s="27"/>
      <c r="Z349" s="27"/>
      <c r="AA349" s="27"/>
      <c r="AB349" s="27"/>
      <c r="AC349" s="27"/>
      <c r="AD349" s="27"/>
      <c r="AF349" s="27"/>
      <c r="AG349" s="27"/>
      <c r="AH349" s="27"/>
      <c r="AI349" s="27"/>
      <c r="AJ349" s="27"/>
      <c r="AK349" s="27"/>
      <c r="AL349" s="27"/>
      <c r="AN349" s="27"/>
      <c r="AO349" s="27"/>
      <c r="AP349" s="27"/>
      <c r="AQ349" s="27"/>
      <c r="AR349" s="27"/>
      <c r="BQ349" s="27"/>
      <c r="BW349" s="27"/>
      <c r="BX349" s="27"/>
      <c r="BY349" s="27"/>
      <c r="BZ349" s="27"/>
      <c r="CA349" s="27"/>
      <c r="CB349" s="27"/>
      <c r="CC349" s="27"/>
      <c r="CD349" s="27"/>
      <c r="CE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EH349" s="27"/>
      <c r="EI349" s="27"/>
      <c r="EJ349" s="27"/>
      <c r="EK349" s="27"/>
      <c r="EL349" s="27"/>
      <c r="EM349" s="27"/>
      <c r="EN349" s="27"/>
      <c r="EO349" s="27"/>
      <c r="EP349" s="27"/>
      <c r="EQ349" s="27"/>
      <c r="ER349" s="27"/>
      <c r="ES349" s="27"/>
      <c r="ET349" s="27"/>
      <c r="EU349" s="27"/>
      <c r="EV349" s="27"/>
      <c r="EW349" s="27"/>
      <c r="EX349" s="27"/>
      <c r="EY349" s="27"/>
      <c r="EZ349" s="27"/>
      <c r="FA349" s="27"/>
      <c r="FB349" s="27"/>
      <c r="FC349" s="27"/>
      <c r="FD349" s="27"/>
      <c r="FE349" s="27"/>
      <c r="FH349" s="27"/>
      <c r="FI349" s="27"/>
      <c r="FJ349" s="27"/>
      <c r="FK349" s="27"/>
      <c r="FL349" s="27"/>
      <c r="FM349" s="27"/>
      <c r="FN349" s="27"/>
      <c r="FO349" s="27"/>
      <c r="FP349" s="27"/>
      <c r="FQ349" s="27"/>
      <c r="FR349" s="27"/>
      <c r="FS349" s="27"/>
      <c r="FT349" s="27"/>
      <c r="FU349" s="27"/>
      <c r="FV349" s="27"/>
      <c r="FW349" s="27"/>
      <c r="FX349" s="27"/>
      <c r="FY349" s="27"/>
      <c r="FZ349" s="27"/>
      <c r="GA349" s="27"/>
      <c r="GB349" s="27"/>
      <c r="GC349" s="27"/>
      <c r="GD349" s="27"/>
      <c r="GE349" s="27"/>
      <c r="GF349" s="27"/>
      <c r="GG349" s="27"/>
      <c r="GH349" s="27"/>
      <c r="GI349" s="27"/>
      <c r="GJ349" s="27"/>
      <c r="GK349" s="27"/>
      <c r="GL349" s="27"/>
      <c r="GM349" s="27"/>
      <c r="GN349" s="27"/>
      <c r="GO349" s="27"/>
      <c r="GP349" s="27"/>
      <c r="GQ349" s="27"/>
      <c r="GR349" s="27"/>
      <c r="GS349" s="27"/>
      <c r="GT349" s="27"/>
      <c r="GU349" s="27"/>
      <c r="GV349" s="27"/>
      <c r="GW349" s="27"/>
      <c r="GX349" s="27"/>
      <c r="GY349" s="27"/>
      <c r="GZ349" s="27"/>
      <c r="HA349" s="27"/>
      <c r="HB349" s="27"/>
      <c r="HC349" s="27"/>
      <c r="HD349" s="27"/>
      <c r="HE349" s="27"/>
      <c r="HF349" s="27"/>
      <c r="HG349" s="27"/>
      <c r="HH349" s="27"/>
      <c r="HI349" s="27"/>
      <c r="HJ349" s="27"/>
    </row>
    <row r="350" spans="1:218">
      <c r="A350" s="8"/>
      <c r="B350" s="109"/>
      <c r="C350" s="109"/>
      <c r="D350" s="109"/>
      <c r="E350" s="109"/>
      <c r="F350" s="109"/>
      <c r="G350" s="109"/>
      <c r="H350" s="109"/>
      <c r="I350" s="109"/>
      <c r="J350" s="109"/>
      <c r="K350" s="120"/>
      <c r="L350" s="143"/>
      <c r="M350" s="120"/>
      <c r="N350" s="27"/>
      <c r="O350" s="27"/>
      <c r="P350" s="27"/>
      <c r="Q350" s="27"/>
      <c r="S350" s="27"/>
      <c r="T350" s="27"/>
      <c r="U350" s="27"/>
      <c r="V350" s="27"/>
      <c r="W350" s="27"/>
      <c r="X350" s="27"/>
      <c r="Y350" s="27"/>
      <c r="Z350" s="27"/>
      <c r="AA350" s="27"/>
      <c r="AB350" s="27"/>
      <c r="AC350" s="27"/>
      <c r="AD350" s="27"/>
      <c r="AF350" s="27"/>
      <c r="AG350" s="27"/>
      <c r="AH350" s="27"/>
      <c r="AI350" s="27"/>
      <c r="AJ350" s="27"/>
      <c r="AK350" s="27"/>
      <c r="AL350" s="27"/>
      <c r="AN350" s="27"/>
      <c r="AO350" s="27"/>
      <c r="AP350" s="27"/>
      <c r="AQ350" s="27"/>
      <c r="AR350" s="27"/>
      <c r="BQ350" s="27"/>
      <c r="BW350" s="27"/>
      <c r="BX350" s="27"/>
      <c r="BY350" s="27"/>
      <c r="BZ350" s="27"/>
      <c r="CA350" s="27"/>
      <c r="CB350" s="27"/>
      <c r="CC350" s="27"/>
      <c r="CD350" s="27"/>
      <c r="CE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EH350" s="27"/>
      <c r="EI350" s="27"/>
      <c r="EJ350" s="27"/>
      <c r="EK350" s="27"/>
      <c r="EL350" s="27"/>
      <c r="EM350" s="27"/>
      <c r="EN350" s="27"/>
      <c r="EO350" s="27"/>
      <c r="EP350" s="27"/>
      <c r="EQ350" s="27"/>
      <c r="ER350" s="27"/>
      <c r="ES350" s="27"/>
      <c r="ET350" s="27"/>
      <c r="EU350" s="27"/>
      <c r="EV350" s="27"/>
      <c r="EW350" s="27"/>
      <c r="EX350" s="27"/>
      <c r="EY350" s="27"/>
      <c r="EZ350" s="27"/>
      <c r="FA350" s="27"/>
      <c r="FB350" s="27"/>
      <c r="FC350" s="27"/>
      <c r="FD350" s="27"/>
      <c r="FE350" s="27"/>
      <c r="FH350" s="27"/>
      <c r="FI350" s="27"/>
      <c r="FJ350" s="27"/>
      <c r="FK350" s="27"/>
      <c r="FL350" s="27"/>
      <c r="FM350" s="27"/>
      <c r="FN350" s="27"/>
      <c r="FO350" s="27"/>
      <c r="FP350" s="27"/>
      <c r="FQ350" s="27"/>
      <c r="FR350" s="27"/>
      <c r="FS350" s="27"/>
      <c r="FT350" s="27"/>
      <c r="FU350" s="27"/>
      <c r="FV350" s="27"/>
      <c r="FW350" s="27"/>
      <c r="FX350" s="27"/>
      <c r="FY350" s="27"/>
      <c r="FZ350" s="27"/>
      <c r="GA350" s="27"/>
      <c r="GB350" s="27"/>
      <c r="GC350" s="27"/>
      <c r="GD350" s="27"/>
      <c r="GE350" s="27"/>
      <c r="GF350" s="27"/>
      <c r="GG350" s="27"/>
      <c r="GH350" s="27"/>
      <c r="GI350" s="27"/>
      <c r="GJ350" s="27"/>
      <c r="GK350" s="27"/>
      <c r="GL350" s="27"/>
      <c r="GM350" s="27"/>
      <c r="GN350" s="27"/>
      <c r="GO350" s="27"/>
      <c r="GP350" s="27"/>
      <c r="GQ350" s="27"/>
      <c r="GR350" s="27"/>
      <c r="GS350" s="27"/>
      <c r="GT350" s="27"/>
      <c r="GU350" s="27"/>
      <c r="GV350" s="27"/>
      <c r="GW350" s="27"/>
      <c r="GX350" s="27"/>
      <c r="GY350" s="27"/>
      <c r="GZ350" s="27"/>
      <c r="HA350" s="27"/>
      <c r="HB350" s="27"/>
      <c r="HC350" s="27"/>
      <c r="HD350" s="27"/>
      <c r="HE350" s="27"/>
      <c r="HF350" s="27"/>
      <c r="HG350" s="27"/>
      <c r="HH350" s="27"/>
      <c r="HI350" s="27"/>
      <c r="HJ350" s="27"/>
    </row>
    <row r="351" spans="1:218">
      <c r="A351" s="8"/>
      <c r="B351" s="109"/>
      <c r="C351" s="109"/>
      <c r="D351" s="109"/>
      <c r="E351" s="109"/>
      <c r="F351" s="109"/>
      <c r="G351" s="109"/>
      <c r="H351" s="109"/>
      <c r="I351" s="109"/>
      <c r="J351" s="109"/>
      <c r="K351" s="120"/>
      <c r="L351" s="143"/>
      <c r="M351" s="120"/>
      <c r="N351" s="27"/>
      <c r="O351" s="27"/>
      <c r="P351" s="27"/>
      <c r="Q351" s="27"/>
      <c r="S351" s="27"/>
      <c r="T351" s="27"/>
      <c r="U351" s="27"/>
      <c r="V351" s="27"/>
      <c r="W351" s="27"/>
      <c r="X351" s="27"/>
      <c r="Y351" s="27"/>
      <c r="Z351" s="27"/>
      <c r="AA351" s="27"/>
      <c r="AB351" s="27"/>
      <c r="AC351" s="27"/>
      <c r="AD351" s="27"/>
      <c r="AF351" s="27"/>
      <c r="AG351" s="27"/>
      <c r="AH351" s="27"/>
      <c r="AI351" s="27"/>
      <c r="AJ351" s="27"/>
      <c r="AK351" s="27"/>
      <c r="AL351" s="27"/>
      <c r="AN351" s="27"/>
      <c r="AO351" s="27"/>
      <c r="AP351" s="27"/>
      <c r="AQ351" s="27"/>
      <c r="AR351" s="27"/>
      <c r="BQ351" s="27"/>
      <c r="BW351" s="27"/>
      <c r="BX351" s="27"/>
      <c r="BY351" s="27"/>
      <c r="BZ351" s="27"/>
      <c r="CA351" s="27"/>
      <c r="CB351" s="27"/>
      <c r="CC351" s="27"/>
      <c r="CD351" s="27"/>
      <c r="CE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EH351" s="27"/>
      <c r="EI351" s="27"/>
      <c r="EJ351" s="27"/>
      <c r="EK351" s="27"/>
      <c r="EL351" s="27"/>
      <c r="EM351" s="27"/>
      <c r="EN351" s="27"/>
      <c r="EO351" s="27"/>
      <c r="EP351" s="27"/>
      <c r="EQ351" s="27"/>
      <c r="ER351" s="27"/>
      <c r="ES351" s="27"/>
      <c r="ET351" s="27"/>
      <c r="EU351" s="27"/>
      <c r="EV351" s="27"/>
      <c r="EW351" s="27"/>
      <c r="EX351" s="27"/>
      <c r="EY351" s="27"/>
      <c r="EZ351" s="27"/>
      <c r="FA351" s="27"/>
      <c r="FB351" s="27"/>
      <c r="FC351" s="27"/>
      <c r="FD351" s="27"/>
      <c r="FE351" s="27"/>
      <c r="FH351" s="27"/>
      <c r="FI351" s="27"/>
      <c r="FJ351" s="27"/>
      <c r="FK351" s="27"/>
      <c r="FL351" s="27"/>
      <c r="FM351" s="27"/>
      <c r="FN351" s="27"/>
      <c r="FO351" s="27"/>
      <c r="FP351" s="27"/>
      <c r="FQ351" s="27"/>
      <c r="FR351" s="27"/>
      <c r="FS351" s="27"/>
      <c r="FT351" s="27"/>
      <c r="FU351" s="27"/>
      <c r="FV351" s="27"/>
      <c r="FW351" s="27"/>
      <c r="FX351" s="27"/>
      <c r="FY351" s="27"/>
      <c r="FZ351" s="27"/>
      <c r="GA351" s="27"/>
      <c r="GB351" s="27"/>
      <c r="GC351" s="27"/>
      <c r="GD351" s="27"/>
      <c r="GE351" s="27"/>
      <c r="GF351" s="27"/>
      <c r="GG351" s="27"/>
      <c r="GH351" s="27"/>
      <c r="GI351" s="27"/>
      <c r="GJ351" s="27"/>
      <c r="GK351" s="27"/>
      <c r="GL351" s="27"/>
      <c r="GM351" s="27"/>
      <c r="GN351" s="27"/>
      <c r="GO351" s="27"/>
      <c r="GP351" s="27"/>
      <c r="GQ351" s="27"/>
      <c r="GR351" s="27"/>
      <c r="GS351" s="27"/>
      <c r="GT351" s="27"/>
      <c r="GU351" s="27"/>
      <c r="GV351" s="27"/>
      <c r="GW351" s="27"/>
      <c r="GX351" s="27"/>
      <c r="GY351" s="27"/>
      <c r="GZ351" s="27"/>
      <c r="HA351" s="27"/>
      <c r="HB351" s="27"/>
      <c r="HC351" s="27"/>
      <c r="HD351" s="27"/>
      <c r="HE351" s="27"/>
      <c r="HF351" s="27"/>
      <c r="HG351" s="27"/>
      <c r="HH351" s="27"/>
      <c r="HI351" s="27"/>
      <c r="HJ351" s="27"/>
    </row>
    <row r="352" spans="1:218">
      <c r="A352" s="8"/>
      <c r="B352" s="109"/>
      <c r="C352" s="109"/>
      <c r="D352" s="109"/>
      <c r="E352" s="109"/>
      <c r="F352" s="109"/>
      <c r="G352" s="109"/>
      <c r="H352" s="109"/>
      <c r="I352" s="109"/>
      <c r="J352" s="109"/>
      <c r="K352" s="120"/>
      <c r="L352" s="143"/>
      <c r="M352" s="120"/>
      <c r="N352" s="27"/>
      <c r="O352" s="27"/>
      <c r="P352" s="27"/>
      <c r="Q352" s="27"/>
      <c r="S352" s="27"/>
      <c r="T352" s="27"/>
      <c r="U352" s="27"/>
      <c r="V352" s="27"/>
      <c r="W352" s="27"/>
      <c r="X352" s="27"/>
      <c r="Y352" s="27"/>
      <c r="Z352" s="27"/>
      <c r="AA352" s="27"/>
      <c r="AB352" s="27"/>
      <c r="AC352" s="27"/>
      <c r="AD352" s="27"/>
      <c r="AF352" s="27"/>
      <c r="AG352" s="27"/>
      <c r="AH352" s="27"/>
      <c r="AI352" s="27"/>
      <c r="AJ352" s="27"/>
      <c r="AK352" s="27"/>
      <c r="AL352" s="27"/>
      <c r="AN352" s="27"/>
      <c r="AO352" s="27"/>
      <c r="AP352" s="27"/>
      <c r="AQ352" s="27"/>
      <c r="AR352" s="27"/>
      <c r="BQ352" s="27"/>
      <c r="BW352" s="27"/>
      <c r="BX352" s="27"/>
      <c r="BY352" s="27"/>
      <c r="BZ352" s="27"/>
      <c r="CA352" s="27"/>
      <c r="CB352" s="27"/>
      <c r="CC352" s="27"/>
      <c r="CD352" s="27"/>
      <c r="CE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EH352" s="27"/>
      <c r="EI352" s="27"/>
      <c r="EJ352" s="27"/>
      <c r="EK352" s="27"/>
      <c r="EL352" s="27"/>
      <c r="EM352" s="27"/>
      <c r="EN352" s="27"/>
      <c r="EO352" s="27"/>
      <c r="EP352" s="27"/>
      <c r="EQ352" s="27"/>
      <c r="ER352" s="27"/>
      <c r="ES352" s="27"/>
      <c r="ET352" s="27"/>
      <c r="EU352" s="27"/>
      <c r="EV352" s="27"/>
      <c r="EW352" s="27"/>
      <c r="EX352" s="27"/>
      <c r="EY352" s="27"/>
      <c r="EZ352" s="27"/>
      <c r="FA352" s="27"/>
      <c r="FB352" s="27"/>
      <c r="FC352" s="27"/>
      <c r="FD352" s="27"/>
      <c r="FE352" s="27"/>
      <c r="FH352" s="27"/>
      <c r="FI352" s="27"/>
      <c r="FJ352" s="27"/>
      <c r="FK352" s="27"/>
      <c r="FL352" s="27"/>
      <c r="FM352" s="27"/>
      <c r="FN352" s="27"/>
      <c r="FO352" s="27"/>
      <c r="FP352" s="27"/>
      <c r="FQ352" s="27"/>
      <c r="FR352" s="27"/>
      <c r="FS352" s="27"/>
      <c r="FT352" s="27"/>
      <c r="FU352" s="27"/>
      <c r="FV352" s="27"/>
      <c r="FW352" s="27"/>
      <c r="FX352" s="27"/>
      <c r="FY352" s="27"/>
      <c r="FZ352" s="27"/>
      <c r="GA352" s="27"/>
      <c r="GB352" s="27"/>
      <c r="GC352" s="27"/>
      <c r="GD352" s="27"/>
      <c r="GE352" s="27"/>
      <c r="GF352" s="27"/>
      <c r="GG352" s="27"/>
      <c r="GH352" s="27"/>
      <c r="GI352" s="27"/>
      <c r="GJ352" s="27"/>
      <c r="GK352" s="27"/>
      <c r="GL352" s="27"/>
      <c r="GM352" s="27"/>
      <c r="GN352" s="27"/>
      <c r="GO352" s="27"/>
      <c r="GP352" s="27"/>
      <c r="GQ352" s="27"/>
      <c r="GR352" s="27"/>
      <c r="GS352" s="27"/>
      <c r="GT352" s="27"/>
      <c r="GU352" s="27"/>
      <c r="GV352" s="27"/>
      <c r="GW352" s="27"/>
      <c r="GX352" s="27"/>
      <c r="GY352" s="27"/>
      <c r="GZ352" s="27"/>
      <c r="HA352" s="27"/>
      <c r="HB352" s="27"/>
      <c r="HC352" s="27"/>
      <c r="HD352" s="27"/>
      <c r="HE352" s="27"/>
      <c r="HF352" s="27"/>
      <c r="HG352" s="27"/>
      <c r="HH352" s="27"/>
      <c r="HI352" s="27"/>
      <c r="HJ352" s="27"/>
    </row>
    <row r="353" spans="1:218">
      <c r="A353" s="8"/>
      <c r="B353" s="109"/>
      <c r="C353" s="109"/>
      <c r="D353" s="109"/>
      <c r="E353" s="109"/>
      <c r="F353" s="109"/>
      <c r="G353" s="109"/>
      <c r="H353" s="109"/>
      <c r="I353" s="109"/>
      <c r="J353" s="109"/>
      <c r="K353" s="120"/>
      <c r="L353" s="143"/>
      <c r="M353" s="120"/>
      <c r="N353" s="27"/>
      <c r="O353" s="27"/>
      <c r="P353" s="27"/>
      <c r="Q353" s="27"/>
      <c r="S353" s="27"/>
      <c r="T353" s="27"/>
      <c r="U353" s="27"/>
      <c r="V353" s="27"/>
      <c r="W353" s="27"/>
      <c r="X353" s="27"/>
      <c r="Y353" s="27"/>
      <c r="Z353" s="27"/>
      <c r="AA353" s="27"/>
      <c r="AB353" s="27"/>
      <c r="AC353" s="27"/>
      <c r="AD353" s="27"/>
      <c r="AF353" s="27"/>
      <c r="AG353" s="27"/>
      <c r="AH353" s="27"/>
      <c r="AI353" s="27"/>
      <c r="AJ353" s="27"/>
      <c r="AK353" s="27"/>
      <c r="AL353" s="27"/>
      <c r="AN353" s="27"/>
      <c r="AO353" s="27"/>
      <c r="AP353" s="27"/>
      <c r="AQ353" s="27"/>
      <c r="AR353" s="27"/>
      <c r="BQ353" s="27"/>
      <c r="BW353" s="27"/>
      <c r="BX353" s="27"/>
      <c r="BY353" s="27"/>
      <c r="BZ353" s="27"/>
      <c r="CA353" s="27"/>
      <c r="CB353" s="27"/>
      <c r="CC353" s="27"/>
      <c r="CD353" s="27"/>
      <c r="CE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EH353" s="27"/>
      <c r="EI353" s="27"/>
      <c r="EJ353" s="27"/>
      <c r="EK353" s="27"/>
      <c r="EL353" s="27"/>
      <c r="EM353" s="27"/>
      <c r="EN353" s="27"/>
      <c r="EO353" s="27"/>
      <c r="EP353" s="27"/>
      <c r="EQ353" s="27"/>
      <c r="ER353" s="27"/>
      <c r="ES353" s="27"/>
      <c r="ET353" s="27"/>
      <c r="EU353" s="27"/>
      <c r="EV353" s="27"/>
      <c r="EW353" s="27"/>
      <c r="EX353" s="27"/>
      <c r="EY353" s="27"/>
      <c r="EZ353" s="27"/>
      <c r="FA353" s="27"/>
      <c r="FB353" s="27"/>
      <c r="FC353" s="27"/>
      <c r="FD353" s="27"/>
      <c r="FE353" s="27"/>
      <c r="FH353" s="27"/>
      <c r="FI353" s="27"/>
      <c r="FJ353" s="27"/>
      <c r="FK353" s="27"/>
      <c r="FL353" s="27"/>
      <c r="FM353" s="27"/>
      <c r="FN353" s="27"/>
      <c r="FO353" s="27"/>
      <c r="FP353" s="27"/>
      <c r="FQ353" s="27"/>
      <c r="FR353" s="27"/>
      <c r="FS353" s="27"/>
      <c r="FT353" s="27"/>
      <c r="FU353" s="27"/>
      <c r="FV353" s="27"/>
      <c r="FW353" s="27"/>
      <c r="FX353" s="27"/>
      <c r="FY353" s="27"/>
      <c r="FZ353" s="27"/>
      <c r="GA353" s="27"/>
      <c r="GB353" s="27"/>
      <c r="GC353" s="27"/>
      <c r="GD353" s="27"/>
      <c r="GE353" s="27"/>
      <c r="GF353" s="27"/>
      <c r="GG353" s="27"/>
      <c r="GH353" s="27"/>
      <c r="GI353" s="27"/>
      <c r="GJ353" s="27"/>
      <c r="GK353" s="27"/>
      <c r="GL353" s="27"/>
      <c r="GM353" s="27"/>
      <c r="GN353" s="27"/>
      <c r="GO353" s="27"/>
      <c r="GP353" s="27"/>
      <c r="GQ353" s="27"/>
      <c r="GR353" s="27"/>
      <c r="GS353" s="27"/>
      <c r="GT353" s="27"/>
      <c r="GU353" s="27"/>
      <c r="GV353" s="27"/>
      <c r="GW353" s="27"/>
      <c r="GX353" s="27"/>
      <c r="GY353" s="27"/>
      <c r="GZ353" s="27"/>
      <c r="HA353" s="27"/>
      <c r="HB353" s="27"/>
      <c r="HC353" s="27"/>
      <c r="HD353" s="27"/>
      <c r="HE353" s="27"/>
      <c r="HF353" s="27"/>
      <c r="HG353" s="27"/>
      <c r="HH353" s="27"/>
      <c r="HI353" s="27"/>
      <c r="HJ353" s="27"/>
    </row>
    <row r="354" spans="1:218">
      <c r="A354" s="8"/>
      <c r="B354" s="109"/>
      <c r="C354" s="109"/>
      <c r="D354" s="109"/>
      <c r="E354" s="109"/>
      <c r="F354" s="109"/>
      <c r="G354" s="109"/>
      <c r="H354" s="109"/>
      <c r="I354" s="109"/>
      <c r="J354" s="109"/>
      <c r="K354" s="120"/>
      <c r="L354" s="143"/>
      <c r="M354" s="120"/>
      <c r="N354" s="27"/>
      <c r="O354" s="27"/>
      <c r="P354" s="27"/>
      <c r="Q354" s="27"/>
      <c r="S354" s="27"/>
      <c r="T354" s="27"/>
      <c r="U354" s="27"/>
      <c r="V354" s="27"/>
      <c r="W354" s="27"/>
      <c r="X354" s="27"/>
      <c r="Y354" s="27"/>
      <c r="Z354" s="27"/>
      <c r="AA354" s="27"/>
      <c r="AB354" s="27"/>
      <c r="AC354" s="27"/>
      <c r="AD354" s="27"/>
      <c r="AF354" s="27"/>
      <c r="AG354" s="27"/>
      <c r="AH354" s="27"/>
      <c r="AI354" s="27"/>
      <c r="AJ354" s="27"/>
      <c r="AK354" s="27"/>
      <c r="AL354" s="27"/>
      <c r="AN354" s="27"/>
      <c r="AO354" s="27"/>
      <c r="AP354" s="27"/>
      <c r="AQ354" s="27"/>
      <c r="AR354" s="27"/>
      <c r="BQ354" s="27"/>
      <c r="BW354" s="27"/>
      <c r="BX354" s="27"/>
      <c r="BY354" s="27"/>
      <c r="BZ354" s="27"/>
      <c r="CA354" s="27"/>
      <c r="CB354" s="27"/>
      <c r="CC354" s="27"/>
      <c r="CD354" s="27"/>
      <c r="CE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EH354" s="27"/>
      <c r="EI354" s="27"/>
      <c r="EJ354" s="27"/>
      <c r="EK354" s="27"/>
      <c r="EL354" s="27"/>
      <c r="EM354" s="27"/>
      <c r="EN354" s="27"/>
      <c r="EO354" s="27"/>
      <c r="EP354" s="27"/>
      <c r="EQ354" s="27"/>
      <c r="ER354" s="27"/>
      <c r="ES354" s="27"/>
      <c r="ET354" s="27"/>
      <c r="EU354" s="27"/>
      <c r="EV354" s="27"/>
      <c r="EW354" s="27"/>
      <c r="EX354" s="27"/>
      <c r="EY354" s="27"/>
      <c r="EZ354" s="27"/>
      <c r="FA354" s="27"/>
      <c r="FB354" s="27"/>
      <c r="FC354" s="27"/>
      <c r="FD354" s="27"/>
      <c r="FE354" s="27"/>
      <c r="FH354" s="27"/>
      <c r="FI354" s="27"/>
      <c r="FJ354" s="27"/>
      <c r="FK354" s="27"/>
      <c r="FL354" s="27"/>
      <c r="FM354" s="27"/>
      <c r="FN354" s="27"/>
      <c r="FO354" s="27"/>
      <c r="FP354" s="27"/>
      <c r="FQ354" s="27"/>
      <c r="FR354" s="27"/>
      <c r="FS354" s="27"/>
      <c r="FT354" s="27"/>
      <c r="FU354" s="27"/>
      <c r="FV354" s="27"/>
      <c r="FW354" s="27"/>
      <c r="FX354" s="27"/>
      <c r="FY354" s="27"/>
      <c r="FZ354" s="27"/>
      <c r="GA354" s="27"/>
      <c r="GB354" s="27"/>
      <c r="GC354" s="27"/>
      <c r="GD354" s="27"/>
      <c r="GE354" s="27"/>
      <c r="GF354" s="27"/>
      <c r="GG354" s="27"/>
      <c r="GH354" s="27"/>
      <c r="GI354" s="27"/>
      <c r="GJ354" s="27"/>
      <c r="GK354" s="27"/>
      <c r="GL354" s="27"/>
      <c r="GM354" s="27"/>
      <c r="GN354" s="27"/>
      <c r="GO354" s="27"/>
      <c r="GP354" s="27"/>
      <c r="GQ354" s="27"/>
      <c r="GR354" s="27"/>
      <c r="GS354" s="27"/>
      <c r="GT354" s="27"/>
      <c r="GU354" s="27"/>
      <c r="GV354" s="27"/>
      <c r="GW354" s="27"/>
      <c r="GX354" s="27"/>
      <c r="GY354" s="27"/>
      <c r="GZ354" s="27"/>
      <c r="HA354" s="27"/>
      <c r="HB354" s="27"/>
      <c r="HC354" s="27"/>
      <c r="HD354" s="27"/>
      <c r="HE354" s="27"/>
      <c r="HF354" s="27"/>
      <c r="HG354" s="27"/>
      <c r="HH354" s="27"/>
      <c r="HI354" s="27"/>
      <c r="HJ354" s="27"/>
    </row>
    <row r="355" spans="1:218">
      <c r="A355" s="8"/>
      <c r="B355" s="109"/>
      <c r="C355" s="109"/>
      <c r="D355" s="109"/>
      <c r="E355" s="109"/>
      <c r="F355" s="109"/>
      <c r="G355" s="109"/>
      <c r="H355" s="109"/>
      <c r="I355" s="109"/>
      <c r="J355" s="109"/>
      <c r="K355" s="120"/>
      <c r="L355" s="143"/>
      <c r="M355" s="120"/>
      <c r="N355" s="27"/>
      <c r="O355" s="27"/>
      <c r="P355" s="27"/>
      <c r="Q355" s="27"/>
      <c r="S355" s="27"/>
      <c r="T355" s="27"/>
      <c r="U355" s="27"/>
      <c r="V355" s="27"/>
      <c r="W355" s="27"/>
      <c r="X355" s="27"/>
      <c r="Y355" s="27"/>
      <c r="Z355" s="27"/>
      <c r="AA355" s="27"/>
      <c r="AB355" s="27"/>
      <c r="AC355" s="27"/>
      <c r="AD355" s="27"/>
      <c r="AF355" s="27"/>
      <c r="AG355" s="27"/>
      <c r="AH355" s="27"/>
      <c r="AI355" s="27"/>
      <c r="AJ355" s="27"/>
      <c r="AK355" s="27"/>
      <c r="AL355" s="27"/>
      <c r="AN355" s="27"/>
      <c r="AO355" s="27"/>
      <c r="AP355" s="27"/>
      <c r="AQ355" s="27"/>
      <c r="AR355" s="27"/>
      <c r="BQ355" s="27"/>
      <c r="BW355" s="27"/>
      <c r="BX355" s="27"/>
      <c r="BY355" s="27"/>
      <c r="BZ355" s="27"/>
      <c r="CA355" s="27"/>
      <c r="CB355" s="27"/>
      <c r="CC355" s="27"/>
      <c r="CD355" s="27"/>
      <c r="CE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EH355" s="27"/>
      <c r="EI355" s="27"/>
      <c r="EJ355" s="27"/>
      <c r="EK355" s="27"/>
      <c r="EL355" s="27"/>
      <c r="EM355" s="27"/>
      <c r="EN355" s="27"/>
      <c r="EO355" s="27"/>
      <c r="EP355" s="27"/>
      <c r="EQ355" s="27"/>
      <c r="ER355" s="27"/>
      <c r="ES355" s="27"/>
      <c r="ET355" s="27"/>
      <c r="EU355" s="27"/>
      <c r="EV355" s="27"/>
      <c r="EW355" s="27"/>
      <c r="EX355" s="27"/>
      <c r="EY355" s="27"/>
      <c r="EZ355" s="27"/>
      <c r="FA355" s="27"/>
      <c r="FB355" s="27"/>
      <c r="FC355" s="27"/>
      <c r="FD355" s="27"/>
      <c r="FE355" s="27"/>
      <c r="FH355" s="27"/>
      <c r="FI355" s="27"/>
      <c r="FJ355" s="27"/>
      <c r="FK355" s="27"/>
      <c r="FL355" s="27"/>
      <c r="FM355" s="27"/>
      <c r="FN355" s="27"/>
      <c r="FO355" s="27"/>
      <c r="FP355" s="27"/>
      <c r="FQ355" s="27"/>
      <c r="FR355" s="27"/>
      <c r="FS355" s="27"/>
      <c r="FT355" s="27"/>
      <c r="FU355" s="27"/>
      <c r="FV355" s="27"/>
      <c r="FW355" s="27"/>
      <c r="FX355" s="27"/>
      <c r="FY355" s="27"/>
      <c r="FZ355" s="27"/>
      <c r="GA355" s="27"/>
      <c r="GB355" s="27"/>
      <c r="GC355" s="27"/>
      <c r="GD355" s="27"/>
      <c r="GE355" s="27"/>
      <c r="GF355" s="27"/>
      <c r="GG355" s="27"/>
      <c r="GH355" s="27"/>
      <c r="GI355" s="27"/>
      <c r="GJ355" s="27"/>
      <c r="GK355" s="27"/>
      <c r="GL355" s="27"/>
      <c r="GM355" s="27"/>
      <c r="GN355" s="27"/>
      <c r="GO355" s="27"/>
      <c r="GP355" s="27"/>
      <c r="GQ355" s="27"/>
      <c r="GR355" s="27"/>
      <c r="GS355" s="27"/>
      <c r="GT355" s="27"/>
      <c r="GU355" s="27"/>
      <c r="GV355" s="27"/>
      <c r="GW355" s="27"/>
      <c r="GX355" s="27"/>
      <c r="GY355" s="27"/>
      <c r="GZ355" s="27"/>
      <c r="HA355" s="27"/>
      <c r="HB355" s="27"/>
      <c r="HC355" s="27"/>
      <c r="HD355" s="27"/>
      <c r="HE355" s="27"/>
      <c r="HF355" s="27"/>
      <c r="HG355" s="27"/>
      <c r="HH355" s="27"/>
      <c r="HI355" s="27"/>
      <c r="HJ355" s="27"/>
    </row>
    <row r="356" spans="1:218">
      <c r="A356" s="8"/>
      <c r="B356" s="109"/>
      <c r="C356" s="109"/>
      <c r="D356" s="109"/>
      <c r="E356" s="109"/>
      <c r="F356" s="109"/>
      <c r="G356" s="109"/>
      <c r="H356" s="109"/>
      <c r="I356" s="109"/>
      <c r="J356" s="109"/>
      <c r="K356" s="120"/>
      <c r="L356" s="143"/>
      <c r="M356" s="120"/>
      <c r="N356" s="27"/>
      <c r="O356" s="27"/>
      <c r="P356" s="27"/>
      <c r="Q356" s="27"/>
      <c r="S356" s="27"/>
      <c r="T356" s="27"/>
      <c r="U356" s="27"/>
      <c r="V356" s="27"/>
      <c r="W356" s="27"/>
      <c r="X356" s="27"/>
      <c r="Y356" s="27"/>
      <c r="Z356" s="27"/>
      <c r="AA356" s="27"/>
      <c r="AB356" s="27"/>
      <c r="AC356" s="27"/>
      <c r="AD356" s="27"/>
      <c r="AF356" s="27"/>
      <c r="AG356" s="27"/>
      <c r="AH356" s="27"/>
      <c r="AI356" s="27"/>
      <c r="AJ356" s="27"/>
      <c r="AK356" s="27"/>
      <c r="AL356" s="27"/>
      <c r="AN356" s="27"/>
      <c r="AO356" s="27"/>
      <c r="AP356" s="27"/>
      <c r="AQ356" s="27"/>
      <c r="AR356" s="27"/>
      <c r="BQ356" s="27"/>
      <c r="BW356" s="27"/>
      <c r="BX356" s="27"/>
      <c r="BY356" s="27"/>
      <c r="BZ356" s="27"/>
      <c r="CA356" s="27"/>
      <c r="CB356" s="27"/>
      <c r="CC356" s="27"/>
      <c r="CD356" s="27"/>
      <c r="CE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EH356" s="27"/>
      <c r="EI356" s="27"/>
      <c r="EJ356" s="27"/>
      <c r="EK356" s="27"/>
      <c r="EL356" s="27"/>
      <c r="EM356" s="27"/>
      <c r="EN356" s="27"/>
      <c r="EO356" s="27"/>
      <c r="EP356" s="27"/>
      <c r="EQ356" s="27"/>
      <c r="ER356" s="27"/>
      <c r="ES356" s="27"/>
      <c r="ET356" s="27"/>
      <c r="EU356" s="27"/>
      <c r="EV356" s="27"/>
      <c r="EW356" s="27"/>
      <c r="EX356" s="27"/>
      <c r="EY356" s="27"/>
      <c r="EZ356" s="27"/>
      <c r="FA356" s="27"/>
      <c r="FB356" s="27"/>
      <c r="FC356" s="27"/>
      <c r="FD356" s="27"/>
      <c r="FE356" s="27"/>
      <c r="FH356" s="27"/>
      <c r="FI356" s="27"/>
      <c r="FJ356" s="27"/>
      <c r="FK356" s="27"/>
      <c r="FL356" s="27"/>
      <c r="FM356" s="27"/>
      <c r="FN356" s="27"/>
      <c r="FO356" s="27"/>
      <c r="FP356" s="27"/>
      <c r="FQ356" s="27"/>
      <c r="FR356" s="27"/>
      <c r="FS356" s="27"/>
      <c r="FT356" s="27"/>
      <c r="FU356" s="27"/>
      <c r="FV356" s="27"/>
      <c r="FW356" s="27"/>
      <c r="FX356" s="27"/>
      <c r="FY356" s="27"/>
      <c r="FZ356" s="27"/>
      <c r="GA356" s="27"/>
      <c r="GB356" s="27"/>
      <c r="GC356" s="27"/>
      <c r="GD356" s="27"/>
      <c r="GE356" s="27"/>
      <c r="GF356" s="27"/>
      <c r="GG356" s="27"/>
      <c r="GH356" s="27"/>
      <c r="GI356" s="27"/>
      <c r="GJ356" s="27"/>
      <c r="GK356" s="27"/>
      <c r="GL356" s="27"/>
      <c r="GM356" s="27"/>
      <c r="GN356" s="27"/>
      <c r="GO356" s="27"/>
      <c r="GP356" s="27"/>
      <c r="GQ356" s="27"/>
      <c r="GR356" s="27"/>
      <c r="GS356" s="27"/>
      <c r="GT356" s="27"/>
      <c r="GU356" s="27"/>
      <c r="GV356" s="27"/>
      <c r="GW356" s="27"/>
      <c r="GX356" s="27"/>
      <c r="GY356" s="27"/>
      <c r="GZ356" s="27"/>
      <c r="HA356" s="27"/>
      <c r="HB356" s="27"/>
      <c r="HC356" s="27"/>
      <c r="HD356" s="27"/>
      <c r="HE356" s="27"/>
      <c r="HF356" s="27"/>
      <c r="HG356" s="27"/>
      <c r="HH356" s="27"/>
      <c r="HI356" s="27"/>
      <c r="HJ356" s="27"/>
    </row>
    <row r="357" spans="1:218">
      <c r="A357" s="8"/>
      <c r="B357" s="109"/>
      <c r="C357" s="109"/>
      <c r="D357" s="109"/>
      <c r="E357" s="109"/>
      <c r="F357" s="109"/>
      <c r="G357" s="109"/>
      <c r="H357" s="109"/>
      <c r="I357" s="109"/>
      <c r="J357" s="109"/>
      <c r="K357" s="120"/>
      <c r="L357" s="143"/>
      <c r="M357" s="120"/>
      <c r="N357" s="27"/>
      <c r="O357" s="27"/>
      <c r="P357" s="27"/>
      <c r="Q357" s="27"/>
      <c r="S357" s="27"/>
      <c r="T357" s="27"/>
      <c r="U357" s="27"/>
      <c r="V357" s="27"/>
      <c r="W357" s="27"/>
      <c r="X357" s="27"/>
      <c r="Y357" s="27"/>
      <c r="Z357" s="27"/>
      <c r="AA357" s="27"/>
      <c r="AB357" s="27"/>
      <c r="AC357" s="27"/>
      <c r="AD357" s="27"/>
      <c r="AF357" s="27"/>
      <c r="AG357" s="27"/>
      <c r="AH357" s="27"/>
      <c r="AI357" s="27"/>
      <c r="AJ357" s="27"/>
      <c r="AK357" s="27"/>
      <c r="AL357" s="27"/>
      <c r="AN357" s="27"/>
      <c r="AO357" s="27"/>
      <c r="AP357" s="27"/>
      <c r="AQ357" s="27"/>
      <c r="AR357" s="27"/>
      <c r="BQ357" s="27"/>
      <c r="BW357" s="27"/>
      <c r="BX357" s="27"/>
      <c r="BY357" s="27"/>
      <c r="BZ357" s="27"/>
      <c r="CA357" s="27"/>
      <c r="CB357" s="27"/>
      <c r="CC357" s="27"/>
      <c r="CD357" s="27"/>
      <c r="CE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EH357" s="27"/>
      <c r="EI357" s="27"/>
      <c r="EJ357" s="27"/>
      <c r="EK357" s="27"/>
      <c r="EL357" s="27"/>
      <c r="EM357" s="27"/>
      <c r="EN357" s="27"/>
      <c r="EO357" s="27"/>
      <c r="EP357" s="27"/>
      <c r="EQ357" s="27"/>
      <c r="ER357" s="27"/>
      <c r="ES357" s="27"/>
      <c r="ET357" s="27"/>
      <c r="EU357" s="27"/>
      <c r="EV357" s="27"/>
      <c r="EW357" s="27"/>
      <c r="EX357" s="27"/>
      <c r="EY357" s="27"/>
      <c r="EZ357" s="27"/>
      <c r="FA357" s="27"/>
      <c r="FB357" s="27"/>
      <c r="FC357" s="27"/>
      <c r="FD357" s="27"/>
      <c r="FE357" s="27"/>
      <c r="FH357" s="27"/>
      <c r="FI357" s="27"/>
      <c r="FJ357" s="27"/>
      <c r="FK357" s="27"/>
      <c r="FL357" s="27"/>
      <c r="FM357" s="27"/>
      <c r="FN357" s="27"/>
      <c r="FO357" s="27"/>
      <c r="FP357" s="27"/>
      <c r="FQ357" s="27"/>
      <c r="FR357" s="27"/>
      <c r="FS357" s="27"/>
      <c r="FT357" s="27"/>
      <c r="FU357" s="27"/>
      <c r="FV357" s="27"/>
      <c r="FW357" s="27"/>
      <c r="FX357" s="27"/>
      <c r="FY357" s="27"/>
      <c r="FZ357" s="27"/>
      <c r="GA357" s="27"/>
      <c r="GB357" s="27"/>
      <c r="GC357" s="27"/>
      <c r="GD357" s="27"/>
      <c r="GE357" s="27"/>
      <c r="GF357" s="27"/>
      <c r="GG357" s="27"/>
      <c r="GH357" s="27"/>
      <c r="GI357" s="27"/>
      <c r="GJ357" s="27"/>
      <c r="GK357" s="27"/>
      <c r="GL357" s="27"/>
      <c r="GM357" s="27"/>
      <c r="GN357" s="27"/>
      <c r="GO357" s="27"/>
      <c r="GP357" s="27"/>
      <c r="GQ357" s="27"/>
      <c r="GR357" s="27"/>
      <c r="GS357" s="27"/>
      <c r="GT357" s="27"/>
      <c r="GU357" s="27"/>
      <c r="GV357" s="27"/>
      <c r="GW357" s="27"/>
      <c r="GX357" s="27"/>
      <c r="GY357" s="27"/>
      <c r="GZ357" s="27"/>
      <c r="HA357" s="27"/>
      <c r="HB357" s="27"/>
      <c r="HC357" s="27"/>
      <c r="HD357" s="27"/>
      <c r="HE357" s="27"/>
      <c r="HF357" s="27"/>
      <c r="HG357" s="27"/>
      <c r="HH357" s="27"/>
      <c r="HI357" s="27"/>
      <c r="HJ357" s="27"/>
    </row>
    <row r="358" spans="1:218">
      <c r="A358" s="8"/>
      <c r="B358" s="109"/>
      <c r="C358" s="109"/>
      <c r="D358" s="109"/>
      <c r="E358" s="109"/>
      <c r="F358" s="109"/>
      <c r="G358" s="109"/>
      <c r="H358" s="109"/>
      <c r="I358" s="109"/>
      <c r="J358" s="109"/>
      <c r="K358" s="120"/>
      <c r="L358" s="143"/>
      <c r="M358" s="120"/>
      <c r="N358" s="27"/>
      <c r="O358" s="27"/>
      <c r="P358" s="27"/>
      <c r="Q358" s="27"/>
      <c r="S358" s="27"/>
      <c r="T358" s="27"/>
      <c r="U358" s="27"/>
      <c r="V358" s="27"/>
      <c r="W358" s="27"/>
      <c r="X358" s="27"/>
      <c r="Y358" s="27"/>
      <c r="Z358" s="27"/>
      <c r="AA358" s="27"/>
      <c r="AB358" s="27"/>
      <c r="AC358" s="27"/>
      <c r="AD358" s="27"/>
      <c r="AF358" s="27"/>
      <c r="AG358" s="27"/>
      <c r="AH358" s="27"/>
      <c r="AI358" s="27"/>
      <c r="AJ358" s="27"/>
      <c r="AK358" s="27"/>
      <c r="AL358" s="27"/>
      <c r="AN358" s="27"/>
      <c r="AO358" s="27"/>
      <c r="AP358" s="27"/>
      <c r="AQ358" s="27"/>
      <c r="AR358" s="27"/>
      <c r="BQ358" s="27"/>
      <c r="BW358" s="27"/>
      <c r="BX358" s="27"/>
      <c r="BY358" s="27"/>
      <c r="BZ358" s="27"/>
      <c r="CA358" s="27"/>
      <c r="CB358" s="27"/>
      <c r="CC358" s="27"/>
      <c r="CD358" s="27"/>
      <c r="CE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EH358" s="27"/>
      <c r="EI358" s="27"/>
      <c r="EJ358" s="27"/>
      <c r="EK358" s="27"/>
      <c r="EL358" s="27"/>
      <c r="EM358" s="27"/>
      <c r="EN358" s="27"/>
      <c r="EO358" s="27"/>
      <c r="EP358" s="27"/>
      <c r="EQ358" s="27"/>
      <c r="ER358" s="27"/>
      <c r="ES358" s="27"/>
      <c r="ET358" s="27"/>
      <c r="EU358" s="27"/>
      <c r="EV358" s="27"/>
      <c r="EW358" s="27"/>
      <c r="EX358" s="27"/>
      <c r="EY358" s="27"/>
      <c r="EZ358" s="27"/>
      <c r="FA358" s="27"/>
      <c r="FB358" s="27"/>
      <c r="FC358" s="27"/>
      <c r="FD358" s="27"/>
      <c r="FE358" s="27"/>
      <c r="FH358" s="27"/>
      <c r="FI358" s="27"/>
      <c r="FJ358" s="27"/>
      <c r="FK358" s="27"/>
      <c r="FL358" s="27"/>
      <c r="FM358" s="27"/>
      <c r="FN358" s="27"/>
      <c r="FO358" s="27"/>
      <c r="FP358" s="27"/>
      <c r="FQ358" s="27"/>
      <c r="FR358" s="27"/>
      <c r="FS358" s="27"/>
      <c r="FT358" s="27"/>
      <c r="FU358" s="27"/>
      <c r="FV358" s="27"/>
      <c r="FW358" s="27"/>
      <c r="FX358" s="27"/>
      <c r="FY358" s="27"/>
      <c r="FZ358" s="27"/>
      <c r="GA358" s="27"/>
      <c r="GB358" s="27"/>
      <c r="GC358" s="27"/>
      <c r="GD358" s="27"/>
      <c r="GE358" s="27"/>
      <c r="GF358" s="27"/>
      <c r="GG358" s="27"/>
      <c r="GH358" s="27"/>
      <c r="GI358" s="27"/>
      <c r="GJ358" s="27"/>
      <c r="GK358" s="27"/>
      <c r="GL358" s="27"/>
      <c r="GM358" s="27"/>
      <c r="GN358" s="27"/>
      <c r="GO358" s="27"/>
      <c r="GP358" s="27"/>
      <c r="GQ358" s="27"/>
      <c r="GR358" s="27"/>
      <c r="GS358" s="27"/>
      <c r="GT358" s="27"/>
      <c r="GU358" s="27"/>
      <c r="GV358" s="27"/>
      <c r="GW358" s="27"/>
      <c r="GX358" s="27"/>
      <c r="GY358" s="27"/>
      <c r="GZ358" s="27"/>
      <c r="HA358" s="27"/>
      <c r="HB358" s="27"/>
      <c r="HC358" s="27"/>
      <c r="HD358" s="27"/>
      <c r="HE358" s="27"/>
      <c r="HF358" s="27"/>
      <c r="HG358" s="27"/>
      <c r="HH358" s="27"/>
      <c r="HI358" s="27"/>
      <c r="HJ358" s="27"/>
    </row>
    <row r="359" spans="1:218">
      <c r="A359" s="8"/>
      <c r="B359" s="109"/>
      <c r="C359" s="109"/>
      <c r="D359" s="109"/>
      <c r="E359" s="109"/>
      <c r="F359" s="109"/>
      <c r="G359" s="109"/>
      <c r="H359" s="109"/>
      <c r="I359" s="109"/>
      <c r="J359" s="109"/>
      <c r="K359" s="120"/>
      <c r="L359" s="143"/>
      <c r="M359" s="120"/>
      <c r="N359" s="27"/>
      <c r="O359" s="27"/>
      <c r="P359" s="27"/>
      <c r="Q359" s="27"/>
      <c r="S359" s="27"/>
      <c r="T359" s="27"/>
      <c r="U359" s="27"/>
      <c r="V359" s="27"/>
      <c r="W359" s="27"/>
      <c r="X359" s="27"/>
      <c r="Y359" s="27"/>
      <c r="Z359" s="27"/>
      <c r="AA359" s="27"/>
      <c r="AB359" s="27"/>
      <c r="AC359" s="27"/>
      <c r="AD359" s="27"/>
      <c r="AF359" s="27"/>
      <c r="AG359" s="27"/>
      <c r="AH359" s="27"/>
      <c r="AI359" s="27"/>
      <c r="AJ359" s="27"/>
      <c r="AK359" s="27"/>
      <c r="AL359" s="27"/>
      <c r="AN359" s="27"/>
      <c r="AO359" s="27"/>
      <c r="AP359" s="27"/>
      <c r="AQ359" s="27"/>
      <c r="AR359" s="27"/>
      <c r="BQ359" s="27"/>
      <c r="BW359" s="27"/>
      <c r="BX359" s="27"/>
      <c r="BY359" s="27"/>
      <c r="BZ359" s="27"/>
      <c r="CA359" s="27"/>
      <c r="CB359" s="27"/>
      <c r="CC359" s="27"/>
      <c r="CD359" s="27"/>
      <c r="CE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H359" s="27"/>
      <c r="FI359" s="27"/>
      <c r="FJ359" s="27"/>
      <c r="FK359" s="27"/>
      <c r="FL359" s="27"/>
      <c r="FM359" s="27"/>
      <c r="FN359" s="27"/>
      <c r="FO359" s="27"/>
      <c r="FP359" s="27"/>
      <c r="FQ359" s="27"/>
      <c r="FR359" s="27"/>
      <c r="FS359" s="27"/>
      <c r="FT359" s="27"/>
      <c r="FU359" s="27"/>
      <c r="FV359" s="27"/>
      <c r="FW359" s="27"/>
      <c r="FX359" s="27"/>
      <c r="FY359" s="27"/>
      <c r="FZ359" s="27"/>
      <c r="GA359" s="27"/>
      <c r="GB359" s="27"/>
      <c r="GC359" s="27"/>
      <c r="GD359" s="27"/>
      <c r="GE359" s="27"/>
      <c r="GF359" s="27"/>
      <c r="GG359" s="27"/>
      <c r="GH359" s="27"/>
      <c r="GI359" s="27"/>
      <c r="GJ359" s="27"/>
      <c r="GK359" s="27"/>
      <c r="GL359" s="27"/>
      <c r="GM359" s="27"/>
      <c r="GN359" s="27"/>
      <c r="GO359" s="27"/>
      <c r="GP359" s="27"/>
      <c r="GQ359" s="27"/>
      <c r="GR359" s="27"/>
      <c r="GS359" s="27"/>
      <c r="GT359" s="27"/>
      <c r="GU359" s="27"/>
      <c r="GV359" s="27"/>
      <c r="GW359" s="27"/>
      <c r="GX359" s="27"/>
      <c r="GY359" s="27"/>
      <c r="GZ359" s="27"/>
      <c r="HA359" s="27"/>
      <c r="HB359" s="27"/>
      <c r="HC359" s="27"/>
      <c r="HD359" s="27"/>
      <c r="HE359" s="27"/>
      <c r="HF359" s="27"/>
      <c r="HG359" s="27"/>
      <c r="HH359" s="27"/>
      <c r="HI359" s="27"/>
      <c r="HJ359" s="27"/>
    </row>
    <row r="360" spans="1:218">
      <c r="A360" s="8"/>
      <c r="B360" s="109"/>
      <c r="C360" s="109"/>
      <c r="D360" s="109"/>
      <c r="E360" s="109"/>
      <c r="F360" s="109"/>
      <c r="G360" s="109"/>
      <c r="H360" s="109"/>
      <c r="I360" s="109"/>
      <c r="J360" s="109"/>
      <c r="K360" s="120"/>
      <c r="L360" s="143"/>
      <c r="M360" s="120"/>
      <c r="N360" s="27"/>
      <c r="O360" s="27"/>
      <c r="P360" s="27"/>
      <c r="Q360" s="27"/>
      <c r="S360" s="27"/>
      <c r="T360" s="27"/>
      <c r="U360" s="27"/>
      <c r="V360" s="27"/>
      <c r="W360" s="27"/>
      <c r="X360" s="27"/>
      <c r="Y360" s="27"/>
      <c r="Z360" s="27"/>
      <c r="AA360" s="27"/>
      <c r="AB360" s="27"/>
      <c r="AC360" s="27"/>
      <c r="AD360" s="27"/>
      <c r="AF360" s="27"/>
      <c r="AG360" s="27"/>
      <c r="AH360" s="27"/>
      <c r="AI360" s="27"/>
      <c r="AJ360" s="27"/>
      <c r="AK360" s="27"/>
      <c r="AL360" s="27"/>
      <c r="AN360" s="27"/>
      <c r="AO360" s="27"/>
      <c r="AP360" s="27"/>
      <c r="AQ360" s="27"/>
      <c r="AR360" s="27"/>
      <c r="BQ360" s="27"/>
      <c r="BW360" s="27"/>
      <c r="BX360" s="27"/>
      <c r="BY360" s="27"/>
      <c r="BZ360" s="27"/>
      <c r="CA360" s="27"/>
      <c r="CB360" s="27"/>
      <c r="CC360" s="27"/>
      <c r="CD360" s="27"/>
      <c r="CE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H360" s="27"/>
      <c r="FI360" s="27"/>
      <c r="FJ360" s="27"/>
      <c r="FK360" s="27"/>
      <c r="FL360" s="27"/>
      <c r="FM360" s="27"/>
      <c r="FN360" s="27"/>
      <c r="FO360" s="27"/>
      <c r="FP360" s="27"/>
      <c r="FQ360" s="27"/>
      <c r="FR360" s="27"/>
      <c r="FS360" s="27"/>
      <c r="FT360" s="27"/>
      <c r="FU360" s="27"/>
      <c r="FV360" s="27"/>
      <c r="FW360" s="27"/>
      <c r="FX360" s="27"/>
      <c r="FY360" s="27"/>
      <c r="FZ360" s="27"/>
      <c r="GA360" s="27"/>
      <c r="GB360" s="27"/>
      <c r="GC360" s="27"/>
      <c r="GD360" s="27"/>
      <c r="GE360" s="27"/>
      <c r="GF360" s="27"/>
      <c r="GG360" s="27"/>
      <c r="GH360" s="27"/>
      <c r="GI360" s="27"/>
      <c r="GJ360" s="27"/>
      <c r="GK360" s="27"/>
      <c r="GL360" s="27"/>
      <c r="GM360" s="27"/>
      <c r="GN360" s="27"/>
      <c r="GO360" s="27"/>
      <c r="GP360" s="27"/>
      <c r="GQ360" s="27"/>
      <c r="GR360" s="27"/>
      <c r="GS360" s="27"/>
      <c r="GT360" s="27"/>
      <c r="GU360" s="27"/>
      <c r="GV360" s="27"/>
      <c r="GW360" s="27"/>
      <c r="GX360" s="27"/>
      <c r="GY360" s="27"/>
      <c r="GZ360" s="27"/>
      <c r="HA360" s="27"/>
      <c r="HB360" s="27"/>
      <c r="HC360" s="27"/>
      <c r="HD360" s="27"/>
      <c r="HE360" s="27"/>
      <c r="HF360" s="27"/>
      <c r="HG360" s="27"/>
      <c r="HH360" s="27"/>
      <c r="HI360" s="27"/>
      <c r="HJ360" s="27"/>
    </row>
    <row r="361" spans="1:218">
      <c r="A361" s="8"/>
      <c r="B361" s="109"/>
      <c r="C361" s="109"/>
      <c r="D361" s="109"/>
      <c r="E361" s="109"/>
      <c r="F361" s="109"/>
      <c r="G361" s="109"/>
      <c r="H361" s="109"/>
      <c r="I361" s="109"/>
      <c r="J361" s="109"/>
      <c r="K361" s="120"/>
      <c r="L361" s="143"/>
      <c r="M361" s="120"/>
      <c r="N361" s="27"/>
      <c r="O361" s="27"/>
      <c r="P361" s="27"/>
      <c r="Q361" s="27"/>
      <c r="S361" s="27"/>
      <c r="T361" s="27"/>
      <c r="U361" s="27"/>
      <c r="V361" s="27"/>
      <c r="W361" s="27"/>
      <c r="X361" s="27"/>
      <c r="Y361" s="27"/>
      <c r="Z361" s="27"/>
      <c r="AA361" s="27"/>
      <c r="AB361" s="27"/>
      <c r="AC361" s="27"/>
      <c r="AD361" s="27"/>
      <c r="AF361" s="27"/>
      <c r="AG361" s="27"/>
      <c r="AH361" s="27"/>
      <c r="AI361" s="27"/>
      <c r="AJ361" s="27"/>
      <c r="AK361" s="27"/>
      <c r="AL361" s="27"/>
      <c r="AN361" s="27"/>
      <c r="AO361" s="27"/>
      <c r="AP361" s="27"/>
      <c r="AQ361" s="27"/>
      <c r="AR361" s="27"/>
      <c r="BQ361" s="27"/>
      <c r="BW361" s="27"/>
      <c r="BX361" s="27"/>
      <c r="BY361" s="27"/>
      <c r="BZ361" s="27"/>
      <c r="CA361" s="27"/>
      <c r="CB361" s="27"/>
      <c r="CC361" s="27"/>
      <c r="CD361" s="27"/>
      <c r="CE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H361" s="27"/>
      <c r="FI361" s="27"/>
      <c r="FJ361" s="27"/>
      <c r="FK361" s="27"/>
      <c r="FL361" s="27"/>
      <c r="FM361" s="27"/>
      <c r="FN361" s="27"/>
      <c r="FO361" s="27"/>
      <c r="FP361" s="27"/>
      <c r="FQ361" s="27"/>
      <c r="FR361" s="27"/>
      <c r="FS361" s="27"/>
      <c r="FT361" s="27"/>
      <c r="FU361" s="27"/>
      <c r="FV361" s="27"/>
      <c r="FW361" s="27"/>
      <c r="FX361" s="27"/>
      <c r="FY361" s="27"/>
      <c r="FZ361" s="27"/>
      <c r="GA361" s="27"/>
      <c r="GB361" s="27"/>
      <c r="GC361" s="27"/>
      <c r="GD361" s="27"/>
      <c r="GE361" s="27"/>
      <c r="GF361" s="27"/>
      <c r="GG361" s="27"/>
      <c r="GH361" s="27"/>
      <c r="GI361" s="27"/>
      <c r="GJ361" s="27"/>
      <c r="GK361" s="27"/>
      <c r="GL361" s="27"/>
      <c r="GM361" s="27"/>
      <c r="GN361" s="27"/>
      <c r="GO361" s="27"/>
      <c r="GP361" s="27"/>
      <c r="GQ361" s="27"/>
      <c r="GR361" s="27"/>
      <c r="GS361" s="27"/>
      <c r="GT361" s="27"/>
      <c r="GU361" s="27"/>
      <c r="GV361" s="27"/>
      <c r="GW361" s="27"/>
      <c r="GX361" s="27"/>
      <c r="GY361" s="27"/>
      <c r="GZ361" s="27"/>
      <c r="HA361" s="27"/>
      <c r="HB361" s="27"/>
      <c r="HC361" s="27"/>
      <c r="HD361" s="27"/>
      <c r="HE361" s="27"/>
      <c r="HF361" s="27"/>
      <c r="HG361" s="27"/>
      <c r="HH361" s="27"/>
      <c r="HI361" s="27"/>
      <c r="HJ361" s="27"/>
    </row>
    <row r="362" spans="1:218">
      <c r="A362" s="8"/>
      <c r="B362" s="109"/>
      <c r="C362" s="109"/>
      <c r="D362" s="109"/>
      <c r="E362" s="109"/>
      <c r="F362" s="109"/>
      <c r="G362" s="109"/>
      <c r="H362" s="109"/>
      <c r="I362" s="109"/>
      <c r="J362" s="109"/>
      <c r="K362" s="120"/>
      <c r="L362" s="143"/>
      <c r="M362" s="120"/>
      <c r="N362" s="27"/>
      <c r="O362" s="27"/>
      <c r="P362" s="27"/>
      <c r="Q362" s="27"/>
      <c r="S362" s="27"/>
      <c r="T362" s="27"/>
      <c r="U362" s="27"/>
      <c r="V362" s="27"/>
      <c r="W362" s="27"/>
      <c r="X362" s="27"/>
      <c r="Y362" s="27"/>
      <c r="Z362" s="27"/>
      <c r="AA362" s="27"/>
      <c r="AB362" s="27"/>
      <c r="AC362" s="27"/>
      <c r="AD362" s="27"/>
      <c r="AF362" s="27"/>
      <c r="AG362" s="27"/>
      <c r="AH362" s="27"/>
      <c r="AI362" s="27"/>
      <c r="AJ362" s="27"/>
      <c r="AK362" s="27"/>
      <c r="AL362" s="27"/>
      <c r="AN362" s="27"/>
      <c r="AO362" s="27"/>
      <c r="AP362" s="27"/>
      <c r="AQ362" s="27"/>
      <c r="AR362" s="27"/>
      <c r="BQ362" s="27"/>
      <c r="BW362" s="27"/>
      <c r="BX362" s="27"/>
      <c r="BY362" s="27"/>
      <c r="BZ362" s="27"/>
      <c r="CA362" s="27"/>
      <c r="CB362" s="27"/>
      <c r="CC362" s="27"/>
      <c r="CD362" s="27"/>
      <c r="CE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H362" s="27"/>
      <c r="FI362" s="27"/>
      <c r="FJ362" s="27"/>
      <c r="FK362" s="27"/>
      <c r="FL362" s="27"/>
      <c r="FM362" s="27"/>
      <c r="FN362" s="27"/>
      <c r="FO362" s="27"/>
      <c r="FP362" s="27"/>
      <c r="FQ362" s="27"/>
      <c r="FR362" s="27"/>
      <c r="FS362" s="27"/>
      <c r="FT362" s="27"/>
      <c r="FU362" s="27"/>
      <c r="FV362" s="27"/>
      <c r="FW362" s="27"/>
      <c r="FX362" s="27"/>
      <c r="FY362" s="27"/>
      <c r="FZ362" s="27"/>
      <c r="GA362" s="27"/>
      <c r="GB362" s="27"/>
      <c r="GC362" s="27"/>
      <c r="GD362" s="27"/>
      <c r="GE362" s="27"/>
      <c r="GF362" s="27"/>
      <c r="GG362" s="27"/>
      <c r="GH362" s="27"/>
      <c r="GI362" s="27"/>
      <c r="GJ362" s="27"/>
      <c r="GK362" s="27"/>
      <c r="GL362" s="27"/>
      <c r="GM362" s="27"/>
      <c r="GN362" s="27"/>
      <c r="GO362" s="27"/>
      <c r="GP362" s="27"/>
      <c r="GQ362" s="27"/>
      <c r="GR362" s="27"/>
      <c r="GS362" s="27"/>
      <c r="GT362" s="27"/>
      <c r="GU362" s="27"/>
      <c r="GV362" s="27"/>
      <c r="GW362" s="27"/>
      <c r="GX362" s="27"/>
      <c r="GY362" s="27"/>
      <c r="GZ362" s="27"/>
      <c r="HA362" s="27"/>
      <c r="HB362" s="27"/>
      <c r="HC362" s="27"/>
      <c r="HD362" s="27"/>
      <c r="HE362" s="27"/>
      <c r="HF362" s="27"/>
      <c r="HG362" s="27"/>
      <c r="HH362" s="27"/>
      <c r="HI362" s="27"/>
      <c r="HJ362" s="27"/>
    </row>
    <row r="363" spans="1:218">
      <c r="A363" s="8"/>
      <c r="B363" s="109"/>
      <c r="C363" s="109"/>
      <c r="D363" s="109"/>
      <c r="E363" s="109"/>
      <c r="F363" s="109"/>
      <c r="G363" s="109"/>
      <c r="H363" s="109"/>
      <c r="I363" s="109"/>
      <c r="J363" s="109"/>
      <c r="K363" s="120"/>
      <c r="L363" s="143"/>
      <c r="M363" s="120"/>
      <c r="N363" s="27"/>
      <c r="O363" s="27"/>
      <c r="P363" s="27"/>
      <c r="Q363" s="27"/>
      <c r="S363" s="27"/>
      <c r="T363" s="27"/>
      <c r="U363" s="27"/>
      <c r="V363" s="27"/>
      <c r="W363" s="27"/>
      <c r="X363" s="27"/>
      <c r="Y363" s="27"/>
      <c r="Z363" s="27"/>
      <c r="AA363" s="27"/>
      <c r="AB363" s="27"/>
      <c r="AC363" s="27"/>
      <c r="AD363" s="27"/>
      <c r="AF363" s="27"/>
      <c r="AG363" s="27"/>
      <c r="AH363" s="27"/>
      <c r="AI363" s="27"/>
      <c r="AJ363" s="27"/>
      <c r="AK363" s="27"/>
      <c r="AL363" s="27"/>
      <c r="AN363" s="27"/>
      <c r="AO363" s="27"/>
      <c r="AP363" s="27"/>
      <c r="AQ363" s="27"/>
      <c r="AR363" s="27"/>
      <c r="BQ363" s="27"/>
      <c r="BW363" s="27"/>
      <c r="BX363" s="27"/>
      <c r="BY363" s="27"/>
      <c r="BZ363" s="27"/>
      <c r="CA363" s="27"/>
      <c r="CB363" s="27"/>
      <c r="CC363" s="27"/>
      <c r="CD363" s="27"/>
      <c r="CE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EH363" s="27"/>
      <c r="EI363" s="27"/>
      <c r="EJ363" s="27"/>
      <c r="EK363" s="27"/>
      <c r="EL363" s="27"/>
      <c r="EM363" s="27"/>
      <c r="EN363" s="27"/>
      <c r="EO363" s="27"/>
      <c r="EP363" s="27"/>
      <c r="EQ363" s="27"/>
      <c r="ER363" s="27"/>
      <c r="ES363" s="27"/>
      <c r="ET363" s="27"/>
      <c r="EU363" s="27"/>
      <c r="EV363" s="27"/>
      <c r="EW363" s="27"/>
      <c r="EX363" s="27"/>
      <c r="EY363" s="27"/>
      <c r="EZ363" s="27"/>
      <c r="FA363" s="27"/>
      <c r="FB363" s="27"/>
      <c r="FC363" s="27"/>
      <c r="FD363" s="27"/>
      <c r="FE363" s="27"/>
      <c r="FH363" s="27"/>
      <c r="FI363" s="27"/>
      <c r="FJ363" s="27"/>
      <c r="FK363" s="27"/>
      <c r="FL363" s="27"/>
      <c r="FM363" s="27"/>
      <c r="FN363" s="27"/>
      <c r="FO363" s="27"/>
      <c r="FP363" s="27"/>
      <c r="FQ363" s="27"/>
      <c r="FR363" s="27"/>
      <c r="FS363" s="27"/>
      <c r="FT363" s="27"/>
      <c r="FU363" s="27"/>
      <c r="FV363" s="27"/>
      <c r="FW363" s="27"/>
      <c r="FX363" s="27"/>
      <c r="FY363" s="27"/>
      <c r="FZ363" s="27"/>
      <c r="GA363" s="27"/>
      <c r="GB363" s="27"/>
      <c r="GC363" s="27"/>
      <c r="GD363" s="27"/>
      <c r="GE363" s="27"/>
      <c r="GF363" s="27"/>
      <c r="GG363" s="27"/>
      <c r="GH363" s="27"/>
      <c r="GI363" s="27"/>
      <c r="GJ363" s="27"/>
      <c r="GK363" s="27"/>
      <c r="GL363" s="27"/>
      <c r="GM363" s="27"/>
      <c r="GN363" s="27"/>
      <c r="GO363" s="27"/>
      <c r="GP363" s="27"/>
      <c r="GQ363" s="27"/>
      <c r="GR363" s="27"/>
      <c r="GS363" s="27"/>
      <c r="GT363" s="27"/>
      <c r="GU363" s="27"/>
      <c r="GV363" s="27"/>
      <c r="GW363" s="27"/>
      <c r="GX363" s="27"/>
      <c r="GY363" s="27"/>
      <c r="GZ363" s="27"/>
      <c r="HA363" s="27"/>
      <c r="HB363" s="27"/>
      <c r="HC363" s="27"/>
      <c r="HD363" s="27"/>
      <c r="HE363" s="27"/>
      <c r="HF363" s="27"/>
      <c r="HG363" s="27"/>
      <c r="HH363" s="27"/>
      <c r="HI363" s="27"/>
      <c r="HJ363" s="27"/>
    </row>
    <row r="364" spans="1:218">
      <c r="A364" s="8"/>
      <c r="B364" s="109"/>
      <c r="C364" s="109"/>
      <c r="D364" s="109"/>
      <c r="E364" s="109"/>
      <c r="F364" s="109"/>
      <c r="G364" s="109"/>
      <c r="H364" s="109"/>
      <c r="I364" s="109"/>
      <c r="J364" s="109"/>
      <c r="K364" s="120"/>
      <c r="L364" s="143"/>
      <c r="M364" s="120"/>
      <c r="N364" s="27"/>
      <c r="O364" s="27"/>
      <c r="P364" s="27"/>
      <c r="Q364" s="27"/>
      <c r="S364" s="27"/>
      <c r="T364" s="27"/>
      <c r="U364" s="27"/>
      <c r="V364" s="27"/>
      <c r="W364" s="27"/>
      <c r="X364" s="27"/>
      <c r="Y364" s="27"/>
      <c r="Z364" s="27"/>
      <c r="AA364" s="27"/>
      <c r="AB364" s="27"/>
      <c r="AC364" s="27"/>
      <c r="AD364" s="27"/>
      <c r="AF364" s="27"/>
      <c r="AG364" s="27"/>
      <c r="AH364" s="27"/>
      <c r="AI364" s="27"/>
      <c r="AJ364" s="27"/>
      <c r="AK364" s="27"/>
      <c r="AL364" s="27"/>
      <c r="AN364" s="27"/>
      <c r="AO364" s="27"/>
      <c r="AP364" s="27"/>
      <c r="AQ364" s="27"/>
      <c r="AR364" s="27"/>
      <c r="BQ364" s="27"/>
      <c r="BW364" s="27"/>
      <c r="BX364" s="27"/>
      <c r="BY364" s="27"/>
      <c r="BZ364" s="27"/>
      <c r="CA364" s="27"/>
      <c r="CB364" s="27"/>
      <c r="CC364" s="27"/>
      <c r="CD364" s="27"/>
      <c r="CE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EH364" s="27"/>
      <c r="EI364" s="27"/>
      <c r="EJ364" s="27"/>
      <c r="EK364" s="27"/>
      <c r="EL364" s="27"/>
      <c r="EM364" s="27"/>
      <c r="EN364" s="27"/>
      <c r="EO364" s="27"/>
      <c r="EP364" s="27"/>
      <c r="EQ364" s="27"/>
      <c r="ER364" s="27"/>
      <c r="ES364" s="27"/>
      <c r="ET364" s="27"/>
      <c r="EU364" s="27"/>
      <c r="EV364" s="27"/>
      <c r="EW364" s="27"/>
      <c r="EX364" s="27"/>
      <c r="EY364" s="27"/>
      <c r="EZ364" s="27"/>
      <c r="FA364" s="27"/>
      <c r="FB364" s="27"/>
      <c r="FC364" s="27"/>
      <c r="FD364" s="27"/>
      <c r="FE364" s="27"/>
      <c r="FH364" s="27"/>
      <c r="FI364" s="27"/>
      <c r="FJ364" s="27"/>
      <c r="FK364" s="27"/>
      <c r="FL364" s="27"/>
      <c r="FM364" s="27"/>
      <c r="FN364" s="27"/>
      <c r="FO364" s="27"/>
      <c r="FP364" s="27"/>
      <c r="FQ364" s="27"/>
      <c r="FR364" s="27"/>
      <c r="FS364" s="27"/>
      <c r="FT364" s="27"/>
      <c r="FU364" s="27"/>
      <c r="FV364" s="27"/>
      <c r="FW364" s="27"/>
      <c r="FX364" s="27"/>
      <c r="FY364" s="27"/>
      <c r="FZ364" s="27"/>
      <c r="GA364" s="27"/>
      <c r="GB364" s="27"/>
      <c r="GC364" s="27"/>
      <c r="GD364" s="27"/>
      <c r="GE364" s="27"/>
      <c r="GF364" s="27"/>
      <c r="GG364" s="27"/>
      <c r="GH364" s="27"/>
      <c r="GI364" s="27"/>
      <c r="GJ364" s="27"/>
      <c r="GK364" s="27"/>
      <c r="GL364" s="27"/>
      <c r="GM364" s="27"/>
      <c r="GN364" s="27"/>
      <c r="GO364" s="27"/>
      <c r="GP364" s="27"/>
      <c r="GQ364" s="27"/>
      <c r="GR364" s="27"/>
      <c r="GS364" s="27"/>
      <c r="GT364" s="27"/>
      <c r="GU364" s="27"/>
      <c r="GV364" s="27"/>
      <c r="GW364" s="27"/>
      <c r="GX364" s="27"/>
      <c r="GY364" s="27"/>
      <c r="GZ364" s="27"/>
      <c r="HA364" s="27"/>
      <c r="HB364" s="27"/>
      <c r="HC364" s="27"/>
      <c r="HD364" s="27"/>
      <c r="HE364" s="27"/>
      <c r="HF364" s="27"/>
      <c r="HG364" s="27"/>
      <c r="HH364" s="27"/>
      <c r="HI364" s="27"/>
      <c r="HJ364" s="27"/>
    </row>
    <row r="365" spans="1:218">
      <c r="A365" s="8"/>
      <c r="B365" s="109"/>
      <c r="C365" s="109"/>
      <c r="D365" s="109"/>
      <c r="E365" s="109"/>
      <c r="F365" s="109"/>
      <c r="G365" s="109"/>
      <c r="H365" s="109"/>
      <c r="I365" s="109"/>
      <c r="J365" s="109"/>
      <c r="K365" s="120"/>
      <c r="L365" s="143"/>
      <c r="M365" s="120"/>
      <c r="N365" s="27"/>
      <c r="O365" s="27"/>
      <c r="P365" s="27"/>
      <c r="Q365" s="27"/>
      <c r="S365" s="27"/>
      <c r="T365" s="27"/>
      <c r="U365" s="27"/>
      <c r="V365" s="27"/>
      <c r="W365" s="27"/>
      <c r="X365" s="27"/>
      <c r="Y365" s="27"/>
      <c r="Z365" s="27"/>
      <c r="AA365" s="27"/>
      <c r="AB365" s="27"/>
      <c r="AC365" s="27"/>
      <c r="AD365" s="27"/>
      <c r="AF365" s="27"/>
      <c r="AG365" s="27"/>
      <c r="AH365" s="27"/>
      <c r="AI365" s="27"/>
      <c r="AJ365" s="27"/>
      <c r="AK365" s="27"/>
      <c r="AL365" s="27"/>
      <c r="AN365" s="27"/>
      <c r="AO365" s="27"/>
      <c r="AP365" s="27"/>
      <c r="AQ365" s="27"/>
      <c r="AR365" s="27"/>
      <c r="BQ365" s="27"/>
      <c r="BW365" s="27"/>
      <c r="BX365" s="27"/>
      <c r="BY365" s="27"/>
      <c r="BZ365" s="27"/>
      <c r="CA365" s="27"/>
      <c r="CB365" s="27"/>
      <c r="CC365" s="27"/>
      <c r="CD365" s="27"/>
      <c r="CE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H365" s="27"/>
      <c r="FI365" s="27"/>
      <c r="FJ365" s="27"/>
      <c r="FK365" s="27"/>
      <c r="FL365" s="27"/>
      <c r="FM365" s="27"/>
      <c r="FN365" s="27"/>
      <c r="FO365" s="27"/>
      <c r="FP365" s="27"/>
      <c r="FQ365" s="27"/>
      <c r="FR365" s="27"/>
      <c r="FS365" s="27"/>
      <c r="FT365" s="27"/>
      <c r="FU365" s="27"/>
      <c r="FV365" s="27"/>
      <c r="FW365" s="27"/>
      <c r="FX365" s="27"/>
      <c r="FY365" s="27"/>
      <c r="FZ365" s="27"/>
      <c r="GA365" s="27"/>
      <c r="GB365" s="27"/>
      <c r="GC365" s="27"/>
      <c r="GD365" s="27"/>
      <c r="GE365" s="27"/>
      <c r="GF365" s="27"/>
      <c r="GG365" s="27"/>
      <c r="GH365" s="27"/>
      <c r="GI365" s="27"/>
      <c r="GJ365" s="27"/>
      <c r="GK365" s="27"/>
      <c r="GL365" s="27"/>
      <c r="GM365" s="27"/>
      <c r="GN365" s="27"/>
      <c r="GO365" s="27"/>
      <c r="GP365" s="27"/>
      <c r="GQ365" s="27"/>
      <c r="GR365" s="27"/>
      <c r="GS365" s="27"/>
      <c r="GT365" s="27"/>
      <c r="GU365" s="27"/>
      <c r="GV365" s="27"/>
      <c r="GW365" s="27"/>
      <c r="GX365" s="27"/>
      <c r="GY365" s="27"/>
      <c r="GZ365" s="27"/>
      <c r="HA365" s="27"/>
      <c r="HB365" s="27"/>
      <c r="HC365" s="27"/>
      <c r="HD365" s="27"/>
      <c r="HE365" s="27"/>
      <c r="HF365" s="27"/>
      <c r="HG365" s="27"/>
      <c r="HH365" s="27"/>
      <c r="HI365" s="27"/>
      <c r="HJ365" s="27"/>
    </row>
    <row r="366" spans="1:218">
      <c r="A366" s="8"/>
      <c r="B366" s="109"/>
      <c r="C366" s="109"/>
      <c r="D366" s="109"/>
      <c r="E366" s="109"/>
      <c r="F366" s="109"/>
      <c r="G366" s="109"/>
      <c r="H366" s="109"/>
      <c r="I366" s="109"/>
      <c r="J366" s="109"/>
      <c r="K366" s="120"/>
      <c r="L366" s="143"/>
      <c r="M366" s="120"/>
      <c r="N366" s="27"/>
      <c r="O366" s="27"/>
      <c r="P366" s="27"/>
      <c r="Q366" s="27"/>
      <c r="S366" s="27"/>
      <c r="T366" s="27"/>
      <c r="U366" s="27"/>
      <c r="V366" s="27"/>
      <c r="W366" s="27"/>
      <c r="X366" s="27"/>
      <c r="Y366" s="27"/>
      <c r="Z366" s="27"/>
      <c r="AA366" s="27"/>
      <c r="AB366" s="27"/>
      <c r="AC366" s="27"/>
      <c r="AD366" s="27"/>
      <c r="AF366" s="27"/>
      <c r="AG366" s="27"/>
      <c r="AH366" s="27"/>
      <c r="AI366" s="27"/>
      <c r="AJ366" s="27"/>
      <c r="AK366" s="27"/>
      <c r="AL366" s="27"/>
      <c r="AN366" s="27"/>
      <c r="AO366" s="27"/>
      <c r="AP366" s="27"/>
      <c r="AQ366" s="27"/>
      <c r="AR366" s="27"/>
      <c r="BQ366" s="27"/>
      <c r="BW366" s="27"/>
      <c r="BX366" s="27"/>
      <c r="BY366" s="27"/>
      <c r="BZ366" s="27"/>
      <c r="CA366" s="27"/>
      <c r="CB366" s="27"/>
      <c r="CC366" s="27"/>
      <c r="CD366" s="27"/>
      <c r="CE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H366" s="27"/>
      <c r="FI366" s="27"/>
      <c r="FJ366" s="27"/>
      <c r="FK366" s="27"/>
      <c r="FL366" s="27"/>
      <c r="FM366" s="27"/>
      <c r="FN366" s="27"/>
      <c r="FO366" s="27"/>
      <c r="FP366" s="27"/>
      <c r="FQ366" s="27"/>
      <c r="FR366" s="27"/>
      <c r="FS366" s="27"/>
      <c r="FT366" s="27"/>
      <c r="FU366" s="27"/>
      <c r="FV366" s="27"/>
      <c r="FW366" s="27"/>
      <c r="FX366" s="27"/>
      <c r="FY366" s="27"/>
      <c r="FZ366" s="27"/>
      <c r="GA366" s="27"/>
      <c r="GB366" s="27"/>
      <c r="GC366" s="27"/>
      <c r="GD366" s="27"/>
      <c r="GE366" s="27"/>
      <c r="GF366" s="27"/>
      <c r="GG366" s="27"/>
      <c r="GH366" s="27"/>
      <c r="GI366" s="27"/>
      <c r="GJ366" s="27"/>
      <c r="GK366" s="27"/>
      <c r="GL366" s="27"/>
      <c r="GM366" s="27"/>
      <c r="GN366" s="27"/>
      <c r="GO366" s="27"/>
      <c r="GP366" s="27"/>
      <c r="GQ366" s="27"/>
      <c r="GR366" s="27"/>
      <c r="GS366" s="27"/>
      <c r="GT366" s="27"/>
      <c r="GU366" s="27"/>
      <c r="GV366" s="27"/>
      <c r="GW366" s="27"/>
      <c r="GX366" s="27"/>
      <c r="GY366" s="27"/>
      <c r="GZ366" s="27"/>
      <c r="HA366" s="27"/>
      <c r="HB366" s="27"/>
      <c r="HC366" s="27"/>
      <c r="HD366" s="27"/>
      <c r="HE366" s="27"/>
      <c r="HF366" s="27"/>
      <c r="HG366" s="27"/>
      <c r="HH366" s="27"/>
      <c r="HI366" s="27"/>
      <c r="HJ366" s="27"/>
    </row>
    <row r="367" spans="1:218">
      <c r="A367" s="8"/>
      <c r="B367" s="109"/>
      <c r="C367" s="109"/>
      <c r="D367" s="109"/>
      <c r="E367" s="109"/>
      <c r="F367" s="109"/>
      <c r="G367" s="109"/>
      <c r="H367" s="109"/>
      <c r="I367" s="109"/>
      <c r="J367" s="109"/>
      <c r="K367" s="120"/>
      <c r="L367" s="143"/>
      <c r="M367" s="120"/>
      <c r="N367" s="27"/>
      <c r="O367" s="27"/>
      <c r="P367" s="27"/>
      <c r="Q367" s="27"/>
      <c r="S367" s="27"/>
      <c r="T367" s="27"/>
      <c r="U367" s="27"/>
      <c r="V367" s="27"/>
      <c r="W367" s="27"/>
      <c r="X367" s="27"/>
      <c r="Y367" s="27"/>
      <c r="Z367" s="27"/>
      <c r="AA367" s="27"/>
      <c r="AB367" s="27"/>
      <c r="AC367" s="27"/>
      <c r="AD367" s="27"/>
      <c r="AF367" s="27"/>
      <c r="AG367" s="27"/>
      <c r="AH367" s="27"/>
      <c r="AI367" s="27"/>
      <c r="AJ367" s="27"/>
      <c r="AK367" s="27"/>
      <c r="AL367" s="27"/>
      <c r="AN367" s="27"/>
      <c r="AO367" s="27"/>
      <c r="AP367" s="27"/>
      <c r="AQ367" s="27"/>
      <c r="AR367" s="27"/>
      <c r="BQ367" s="27"/>
      <c r="BW367" s="27"/>
      <c r="BX367" s="27"/>
      <c r="BY367" s="27"/>
      <c r="BZ367" s="27"/>
      <c r="CA367" s="27"/>
      <c r="CB367" s="27"/>
      <c r="CC367" s="27"/>
      <c r="CD367" s="27"/>
      <c r="CE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H367" s="27"/>
      <c r="FI367" s="27"/>
      <c r="FJ367" s="27"/>
      <c r="FK367" s="27"/>
      <c r="FL367" s="27"/>
      <c r="FM367" s="27"/>
      <c r="FN367" s="27"/>
      <c r="FO367" s="27"/>
      <c r="FP367" s="27"/>
      <c r="FQ367" s="27"/>
      <c r="FR367" s="27"/>
      <c r="FS367" s="27"/>
      <c r="FT367" s="27"/>
      <c r="FU367" s="27"/>
      <c r="FV367" s="27"/>
      <c r="FW367" s="27"/>
      <c r="FX367" s="27"/>
      <c r="FY367" s="27"/>
      <c r="FZ367" s="27"/>
      <c r="GA367" s="27"/>
      <c r="GB367" s="27"/>
      <c r="GC367" s="27"/>
      <c r="GD367" s="27"/>
      <c r="GE367" s="27"/>
      <c r="GF367" s="27"/>
      <c r="GG367" s="27"/>
      <c r="GH367" s="27"/>
      <c r="GI367" s="27"/>
      <c r="GJ367" s="27"/>
      <c r="GK367" s="27"/>
      <c r="GL367" s="27"/>
      <c r="GM367" s="27"/>
      <c r="GN367" s="27"/>
      <c r="GO367" s="27"/>
      <c r="GP367" s="27"/>
      <c r="GQ367" s="27"/>
      <c r="GR367" s="27"/>
      <c r="GS367" s="27"/>
      <c r="GT367" s="27"/>
      <c r="GU367" s="27"/>
      <c r="GV367" s="27"/>
      <c r="GW367" s="27"/>
      <c r="GX367" s="27"/>
      <c r="GY367" s="27"/>
      <c r="GZ367" s="27"/>
      <c r="HA367" s="27"/>
      <c r="HB367" s="27"/>
      <c r="HC367" s="27"/>
      <c r="HD367" s="27"/>
      <c r="HE367" s="27"/>
      <c r="HF367" s="27"/>
      <c r="HG367" s="27"/>
      <c r="HH367" s="27"/>
      <c r="HI367" s="27"/>
      <c r="HJ367" s="27"/>
    </row>
    <row r="368" spans="1:218">
      <c r="A368" s="8"/>
      <c r="B368" s="109"/>
      <c r="C368" s="109"/>
      <c r="D368" s="109"/>
      <c r="E368" s="109"/>
      <c r="F368" s="109"/>
      <c r="G368" s="109"/>
      <c r="H368" s="109"/>
      <c r="I368" s="109"/>
      <c r="J368" s="109"/>
      <c r="K368" s="120"/>
      <c r="L368" s="143"/>
      <c r="M368" s="120"/>
      <c r="N368" s="27"/>
      <c r="O368" s="27"/>
      <c r="P368" s="27"/>
      <c r="Q368" s="27"/>
      <c r="S368" s="27"/>
      <c r="T368" s="27"/>
      <c r="U368" s="27"/>
      <c r="V368" s="27"/>
      <c r="W368" s="27"/>
      <c r="X368" s="27"/>
      <c r="Y368" s="27"/>
      <c r="Z368" s="27"/>
      <c r="AA368" s="27"/>
      <c r="AB368" s="27"/>
      <c r="AC368" s="27"/>
      <c r="AD368" s="27"/>
      <c r="AF368" s="27"/>
      <c r="AG368" s="27"/>
      <c r="AH368" s="27"/>
      <c r="AI368" s="27"/>
      <c r="AJ368" s="27"/>
      <c r="AK368" s="27"/>
      <c r="AL368" s="27"/>
      <c r="AN368" s="27"/>
      <c r="AO368" s="27"/>
      <c r="AP368" s="27"/>
      <c r="AQ368" s="27"/>
      <c r="AR368" s="27"/>
      <c r="BQ368" s="27"/>
      <c r="BW368" s="27"/>
      <c r="BX368" s="27"/>
      <c r="BY368" s="27"/>
      <c r="BZ368" s="27"/>
      <c r="CA368" s="27"/>
      <c r="CB368" s="27"/>
      <c r="CC368" s="27"/>
      <c r="CD368" s="27"/>
      <c r="CE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EH368" s="27"/>
      <c r="EI368" s="27"/>
      <c r="EJ368" s="27"/>
      <c r="EK368" s="27"/>
      <c r="EL368" s="27"/>
      <c r="EM368" s="27"/>
      <c r="EN368" s="27"/>
      <c r="EO368" s="27"/>
      <c r="EP368" s="27"/>
      <c r="EQ368" s="27"/>
      <c r="ER368" s="27"/>
      <c r="ES368" s="27"/>
      <c r="ET368" s="27"/>
      <c r="EU368" s="27"/>
      <c r="EV368" s="27"/>
      <c r="EW368" s="27"/>
      <c r="EX368" s="27"/>
      <c r="EY368" s="27"/>
      <c r="EZ368" s="27"/>
      <c r="FA368" s="27"/>
      <c r="FB368" s="27"/>
      <c r="FC368" s="27"/>
      <c r="FD368" s="27"/>
      <c r="FE368" s="27"/>
      <c r="FH368" s="27"/>
      <c r="FI368" s="27"/>
      <c r="FJ368" s="27"/>
      <c r="FK368" s="27"/>
      <c r="FL368" s="27"/>
      <c r="FM368" s="27"/>
      <c r="FN368" s="27"/>
      <c r="FO368" s="27"/>
      <c r="FP368" s="27"/>
      <c r="FQ368" s="27"/>
      <c r="FR368" s="27"/>
      <c r="FS368" s="27"/>
      <c r="FT368" s="27"/>
      <c r="FU368" s="27"/>
      <c r="FV368" s="27"/>
      <c r="FW368" s="27"/>
      <c r="FX368" s="27"/>
      <c r="FY368" s="27"/>
      <c r="FZ368" s="27"/>
      <c r="GA368" s="27"/>
      <c r="GB368" s="27"/>
      <c r="GC368" s="27"/>
      <c r="GD368" s="27"/>
      <c r="GE368" s="27"/>
      <c r="GF368" s="27"/>
      <c r="GG368" s="27"/>
      <c r="GH368" s="27"/>
      <c r="GI368" s="27"/>
      <c r="GJ368" s="27"/>
      <c r="GK368" s="27"/>
      <c r="GL368" s="27"/>
      <c r="GM368" s="27"/>
      <c r="GN368" s="27"/>
      <c r="GO368" s="27"/>
      <c r="GP368" s="27"/>
      <c r="GQ368" s="27"/>
      <c r="GR368" s="27"/>
      <c r="GS368" s="27"/>
      <c r="GT368" s="27"/>
      <c r="GU368" s="27"/>
      <c r="GV368" s="27"/>
      <c r="GW368" s="27"/>
      <c r="GX368" s="27"/>
      <c r="GY368" s="27"/>
      <c r="GZ368" s="27"/>
      <c r="HA368" s="27"/>
      <c r="HB368" s="27"/>
      <c r="HC368" s="27"/>
      <c r="HD368" s="27"/>
      <c r="HE368" s="27"/>
      <c r="HF368" s="27"/>
      <c r="HG368" s="27"/>
      <c r="HH368" s="27"/>
      <c r="HI368" s="27"/>
      <c r="HJ368" s="27"/>
    </row>
    <row r="369" spans="1:218">
      <c r="A369" s="8"/>
      <c r="B369" s="109"/>
      <c r="C369" s="109"/>
      <c r="D369" s="109"/>
      <c r="E369" s="109"/>
      <c r="F369" s="109"/>
      <c r="G369" s="109"/>
      <c r="H369" s="109"/>
      <c r="I369" s="109"/>
      <c r="J369" s="109"/>
      <c r="K369" s="120"/>
      <c r="L369" s="143"/>
      <c r="M369" s="120"/>
      <c r="N369" s="27"/>
      <c r="O369" s="27"/>
      <c r="P369" s="27"/>
      <c r="Q369" s="27"/>
      <c r="S369" s="27"/>
      <c r="T369" s="27"/>
      <c r="U369" s="27"/>
      <c r="V369" s="27"/>
      <c r="W369" s="27"/>
      <c r="X369" s="27"/>
      <c r="Y369" s="27"/>
      <c r="Z369" s="27"/>
      <c r="AA369" s="27"/>
      <c r="AB369" s="27"/>
      <c r="AC369" s="27"/>
      <c r="AD369" s="27"/>
      <c r="AF369" s="27"/>
      <c r="AG369" s="27"/>
      <c r="AH369" s="27"/>
      <c r="AI369" s="27"/>
      <c r="AJ369" s="27"/>
      <c r="AK369" s="27"/>
      <c r="AL369" s="27"/>
      <c r="AN369" s="27"/>
      <c r="AO369" s="27"/>
      <c r="AP369" s="27"/>
      <c r="AQ369" s="27"/>
      <c r="AR369" s="27"/>
      <c r="BQ369" s="27"/>
      <c r="BW369" s="27"/>
      <c r="BX369" s="27"/>
      <c r="BY369" s="27"/>
      <c r="BZ369" s="27"/>
      <c r="CA369" s="27"/>
      <c r="CB369" s="27"/>
      <c r="CC369" s="27"/>
      <c r="CD369" s="27"/>
      <c r="CE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EH369" s="27"/>
      <c r="EI369" s="27"/>
      <c r="EJ369" s="27"/>
      <c r="EK369" s="27"/>
      <c r="EL369" s="27"/>
      <c r="EM369" s="27"/>
      <c r="EN369" s="27"/>
      <c r="EO369" s="27"/>
      <c r="EP369" s="27"/>
      <c r="EQ369" s="27"/>
      <c r="ER369" s="27"/>
      <c r="ES369" s="27"/>
      <c r="ET369" s="27"/>
      <c r="EU369" s="27"/>
      <c r="EV369" s="27"/>
      <c r="EW369" s="27"/>
      <c r="EX369" s="27"/>
      <c r="EY369" s="27"/>
      <c r="EZ369" s="27"/>
      <c r="FA369" s="27"/>
      <c r="FB369" s="27"/>
      <c r="FC369" s="27"/>
      <c r="FD369" s="27"/>
      <c r="FE369" s="27"/>
      <c r="FH369" s="27"/>
      <c r="FI369" s="27"/>
      <c r="FJ369" s="27"/>
      <c r="FK369" s="27"/>
      <c r="FL369" s="27"/>
      <c r="FM369" s="27"/>
      <c r="FN369" s="27"/>
      <c r="FO369" s="27"/>
      <c r="FP369" s="27"/>
      <c r="FQ369" s="27"/>
      <c r="FR369" s="27"/>
      <c r="FS369" s="27"/>
      <c r="FT369" s="27"/>
      <c r="FU369" s="27"/>
      <c r="FV369" s="27"/>
      <c r="FW369" s="27"/>
      <c r="FX369" s="27"/>
      <c r="FY369" s="27"/>
      <c r="FZ369" s="27"/>
      <c r="GA369" s="27"/>
      <c r="GB369" s="27"/>
      <c r="GC369" s="27"/>
      <c r="GD369" s="27"/>
      <c r="GE369" s="27"/>
      <c r="GF369" s="27"/>
      <c r="GG369" s="27"/>
      <c r="GH369" s="27"/>
      <c r="GI369" s="27"/>
      <c r="GJ369" s="27"/>
      <c r="GK369" s="27"/>
      <c r="GL369" s="27"/>
      <c r="GM369" s="27"/>
      <c r="GN369" s="27"/>
      <c r="GO369" s="27"/>
      <c r="GP369" s="27"/>
      <c r="GQ369" s="27"/>
      <c r="GR369" s="27"/>
      <c r="GS369" s="27"/>
      <c r="GT369" s="27"/>
      <c r="GU369" s="27"/>
      <c r="GV369" s="27"/>
      <c r="GW369" s="27"/>
      <c r="GX369" s="27"/>
      <c r="GY369" s="27"/>
      <c r="GZ369" s="27"/>
      <c r="HA369" s="27"/>
      <c r="HB369" s="27"/>
      <c r="HC369" s="27"/>
      <c r="HD369" s="27"/>
      <c r="HE369" s="27"/>
      <c r="HF369" s="27"/>
      <c r="HG369" s="27"/>
      <c r="HH369" s="27"/>
      <c r="HI369" s="27"/>
      <c r="HJ369" s="27"/>
    </row>
    <row r="370" spans="1:218">
      <c r="A370" s="8"/>
      <c r="B370" s="109"/>
      <c r="C370" s="109"/>
      <c r="D370" s="109"/>
      <c r="E370" s="109"/>
      <c r="F370" s="109"/>
      <c r="G370" s="109"/>
      <c r="H370" s="109"/>
      <c r="I370" s="109"/>
      <c r="J370" s="109"/>
      <c r="K370" s="120"/>
      <c r="L370" s="143"/>
      <c r="M370" s="120"/>
      <c r="N370" s="27"/>
      <c r="O370" s="27"/>
      <c r="P370" s="27"/>
      <c r="Q370" s="27"/>
      <c r="S370" s="27"/>
      <c r="T370" s="27"/>
      <c r="U370" s="27"/>
      <c r="V370" s="27"/>
      <c r="W370" s="27"/>
      <c r="X370" s="27"/>
      <c r="Y370" s="27"/>
      <c r="Z370" s="27"/>
      <c r="AA370" s="27"/>
      <c r="AB370" s="27"/>
      <c r="AC370" s="27"/>
      <c r="AD370" s="27"/>
      <c r="AF370" s="27"/>
      <c r="AG370" s="27"/>
      <c r="AH370" s="27"/>
      <c r="AI370" s="27"/>
      <c r="AJ370" s="27"/>
      <c r="AK370" s="27"/>
      <c r="AL370" s="27"/>
      <c r="AN370" s="27"/>
      <c r="AO370" s="27"/>
      <c r="AP370" s="27"/>
      <c r="AQ370" s="27"/>
      <c r="AR370" s="27"/>
      <c r="BQ370" s="27"/>
      <c r="BW370" s="27"/>
      <c r="BX370" s="27"/>
      <c r="BY370" s="27"/>
      <c r="BZ370" s="27"/>
      <c r="CA370" s="27"/>
      <c r="CB370" s="27"/>
      <c r="CC370" s="27"/>
      <c r="CD370" s="27"/>
      <c r="CE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EH370" s="27"/>
      <c r="EI370" s="27"/>
      <c r="EJ370" s="27"/>
      <c r="EK370" s="27"/>
      <c r="EL370" s="27"/>
      <c r="EM370" s="27"/>
      <c r="EN370" s="27"/>
      <c r="EO370" s="27"/>
      <c r="EP370" s="27"/>
      <c r="EQ370" s="27"/>
      <c r="ER370" s="27"/>
      <c r="ES370" s="27"/>
      <c r="ET370" s="27"/>
      <c r="EU370" s="27"/>
      <c r="EV370" s="27"/>
      <c r="EW370" s="27"/>
      <c r="EX370" s="27"/>
      <c r="EY370" s="27"/>
      <c r="EZ370" s="27"/>
      <c r="FA370" s="27"/>
      <c r="FB370" s="27"/>
      <c r="FC370" s="27"/>
      <c r="FD370" s="27"/>
      <c r="FE370" s="27"/>
      <c r="FH370" s="27"/>
      <c r="FI370" s="27"/>
      <c r="FJ370" s="27"/>
      <c r="FK370" s="27"/>
      <c r="FL370" s="27"/>
      <c r="FM370" s="27"/>
      <c r="FN370" s="27"/>
      <c r="FO370" s="27"/>
      <c r="FP370" s="27"/>
      <c r="FQ370" s="27"/>
      <c r="FR370" s="27"/>
      <c r="FS370" s="27"/>
      <c r="FT370" s="27"/>
      <c r="FU370" s="27"/>
      <c r="FV370" s="27"/>
      <c r="FW370" s="27"/>
      <c r="FX370" s="27"/>
      <c r="FY370" s="27"/>
      <c r="FZ370" s="27"/>
      <c r="GA370" s="27"/>
      <c r="GB370" s="27"/>
      <c r="GC370" s="27"/>
      <c r="GD370" s="27"/>
      <c r="GE370" s="27"/>
      <c r="GF370" s="27"/>
      <c r="GG370" s="27"/>
      <c r="GH370" s="27"/>
      <c r="GI370" s="27"/>
      <c r="GJ370" s="27"/>
      <c r="GK370" s="27"/>
      <c r="GL370" s="27"/>
      <c r="GM370" s="27"/>
      <c r="GN370" s="27"/>
      <c r="GO370" s="27"/>
      <c r="GP370" s="27"/>
      <c r="GQ370" s="27"/>
      <c r="GR370" s="27"/>
      <c r="GS370" s="27"/>
      <c r="GT370" s="27"/>
      <c r="GU370" s="27"/>
      <c r="GV370" s="27"/>
      <c r="GW370" s="27"/>
      <c r="GX370" s="27"/>
      <c r="GY370" s="27"/>
      <c r="GZ370" s="27"/>
      <c r="HA370" s="27"/>
      <c r="HB370" s="27"/>
      <c r="HC370" s="27"/>
      <c r="HD370" s="27"/>
      <c r="HE370" s="27"/>
      <c r="HF370" s="27"/>
      <c r="HG370" s="27"/>
      <c r="HH370" s="27"/>
      <c r="HI370" s="27"/>
      <c r="HJ370" s="27"/>
    </row>
    <row r="371" spans="1:218">
      <c r="A371" s="8"/>
      <c r="B371" s="109"/>
      <c r="C371" s="109"/>
      <c r="D371" s="109"/>
      <c r="E371" s="109"/>
      <c r="F371" s="109"/>
      <c r="G371" s="109"/>
      <c r="H371" s="109"/>
      <c r="I371" s="109"/>
      <c r="J371" s="109"/>
      <c r="K371" s="120"/>
      <c r="L371" s="143"/>
      <c r="M371" s="120"/>
      <c r="N371" s="27"/>
      <c r="O371" s="27"/>
      <c r="P371" s="27"/>
      <c r="Q371" s="27"/>
      <c r="S371" s="27"/>
      <c r="T371" s="27"/>
      <c r="U371" s="27"/>
      <c r="V371" s="27"/>
      <c r="W371" s="27"/>
      <c r="X371" s="27"/>
      <c r="Y371" s="27"/>
      <c r="Z371" s="27"/>
      <c r="AA371" s="27"/>
      <c r="AB371" s="27"/>
      <c r="AC371" s="27"/>
      <c r="AD371" s="27"/>
      <c r="AF371" s="27"/>
      <c r="AG371" s="27"/>
      <c r="AH371" s="27"/>
      <c r="AI371" s="27"/>
      <c r="AJ371" s="27"/>
      <c r="AK371" s="27"/>
      <c r="AL371" s="27"/>
      <c r="AN371" s="27"/>
      <c r="AO371" s="27"/>
      <c r="AP371" s="27"/>
      <c r="AQ371" s="27"/>
      <c r="AR371" s="27"/>
      <c r="BQ371" s="27"/>
      <c r="BW371" s="27"/>
      <c r="BX371" s="27"/>
      <c r="BY371" s="27"/>
      <c r="BZ371" s="27"/>
      <c r="CA371" s="27"/>
      <c r="CB371" s="27"/>
      <c r="CC371" s="27"/>
      <c r="CD371" s="27"/>
      <c r="CE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EH371" s="27"/>
      <c r="EI371" s="27"/>
      <c r="EJ371" s="27"/>
      <c r="EK371" s="27"/>
      <c r="EL371" s="27"/>
      <c r="EM371" s="27"/>
      <c r="EN371" s="27"/>
      <c r="EO371" s="27"/>
      <c r="EP371" s="27"/>
      <c r="EQ371" s="27"/>
      <c r="ER371" s="27"/>
      <c r="ES371" s="27"/>
      <c r="ET371" s="27"/>
      <c r="EU371" s="27"/>
      <c r="EV371" s="27"/>
      <c r="EW371" s="27"/>
      <c r="EX371" s="27"/>
      <c r="EY371" s="27"/>
      <c r="EZ371" s="27"/>
      <c r="FA371" s="27"/>
      <c r="FB371" s="27"/>
      <c r="FC371" s="27"/>
      <c r="FD371" s="27"/>
      <c r="FE371" s="27"/>
      <c r="FH371" s="27"/>
      <c r="FI371" s="27"/>
      <c r="FJ371" s="27"/>
      <c r="FK371" s="27"/>
      <c r="FL371" s="27"/>
      <c r="FM371" s="27"/>
      <c r="FN371" s="27"/>
      <c r="FO371" s="27"/>
      <c r="FP371" s="27"/>
      <c r="FQ371" s="27"/>
      <c r="FR371" s="27"/>
      <c r="FS371" s="27"/>
      <c r="FT371" s="27"/>
      <c r="FU371" s="27"/>
      <c r="FV371" s="27"/>
      <c r="FW371" s="27"/>
      <c r="FX371" s="27"/>
      <c r="FY371" s="27"/>
      <c r="FZ371" s="27"/>
      <c r="GA371" s="27"/>
      <c r="GB371" s="27"/>
      <c r="GC371" s="27"/>
      <c r="GD371" s="27"/>
      <c r="GE371" s="27"/>
      <c r="GF371" s="27"/>
      <c r="GG371" s="27"/>
      <c r="GH371" s="27"/>
      <c r="GI371" s="27"/>
      <c r="GJ371" s="27"/>
      <c r="GK371" s="27"/>
      <c r="GL371" s="27"/>
      <c r="GM371" s="27"/>
      <c r="GN371" s="27"/>
      <c r="GO371" s="27"/>
      <c r="GP371" s="27"/>
      <c r="GQ371" s="27"/>
      <c r="GR371" s="27"/>
      <c r="GS371" s="27"/>
      <c r="GT371" s="27"/>
      <c r="GU371" s="27"/>
      <c r="GV371" s="27"/>
      <c r="GW371" s="27"/>
      <c r="GX371" s="27"/>
      <c r="GY371" s="27"/>
      <c r="GZ371" s="27"/>
      <c r="HA371" s="27"/>
      <c r="HB371" s="27"/>
      <c r="HC371" s="27"/>
      <c r="HD371" s="27"/>
      <c r="HE371" s="27"/>
      <c r="HF371" s="27"/>
      <c r="HG371" s="27"/>
      <c r="HH371" s="27"/>
      <c r="HI371" s="27"/>
      <c r="HJ371" s="27"/>
    </row>
    <row r="372" spans="1:218">
      <c r="A372" s="8"/>
      <c r="B372" s="109"/>
      <c r="C372" s="109"/>
      <c r="D372" s="109"/>
      <c r="E372" s="109"/>
      <c r="F372" s="109"/>
      <c r="G372" s="109"/>
      <c r="H372" s="109"/>
      <c r="I372" s="109"/>
      <c r="J372" s="109"/>
      <c r="K372" s="120"/>
      <c r="L372" s="143"/>
      <c r="M372" s="120"/>
      <c r="N372" s="27"/>
      <c r="O372" s="27"/>
      <c r="P372" s="27"/>
      <c r="Q372" s="27"/>
      <c r="S372" s="27"/>
      <c r="T372" s="27"/>
      <c r="U372" s="27"/>
      <c r="V372" s="27"/>
      <c r="W372" s="27"/>
      <c r="X372" s="27"/>
      <c r="Y372" s="27"/>
      <c r="Z372" s="27"/>
      <c r="AA372" s="27"/>
      <c r="AB372" s="27"/>
      <c r="AC372" s="27"/>
      <c r="AD372" s="27"/>
      <c r="AF372" s="27"/>
      <c r="AG372" s="27"/>
      <c r="AH372" s="27"/>
      <c r="AI372" s="27"/>
      <c r="AJ372" s="27"/>
      <c r="AK372" s="27"/>
      <c r="AL372" s="27"/>
      <c r="AN372" s="27"/>
      <c r="AO372" s="27"/>
      <c r="AP372" s="27"/>
      <c r="AQ372" s="27"/>
      <c r="AR372" s="27"/>
      <c r="BQ372" s="27"/>
      <c r="BW372" s="27"/>
      <c r="BX372" s="27"/>
      <c r="BY372" s="27"/>
      <c r="BZ372" s="27"/>
      <c r="CA372" s="27"/>
      <c r="CB372" s="27"/>
      <c r="CC372" s="27"/>
      <c r="CD372" s="27"/>
      <c r="CE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EH372" s="27"/>
      <c r="EI372" s="27"/>
      <c r="EJ372" s="27"/>
      <c r="EK372" s="27"/>
      <c r="EL372" s="27"/>
      <c r="EM372" s="27"/>
      <c r="EN372" s="27"/>
      <c r="EO372" s="27"/>
      <c r="EP372" s="27"/>
      <c r="EQ372" s="27"/>
      <c r="ER372" s="27"/>
      <c r="ES372" s="27"/>
      <c r="ET372" s="27"/>
      <c r="EU372" s="27"/>
      <c r="EV372" s="27"/>
      <c r="EW372" s="27"/>
      <c r="EX372" s="27"/>
      <c r="EY372" s="27"/>
      <c r="EZ372" s="27"/>
      <c r="FA372" s="27"/>
      <c r="FB372" s="27"/>
      <c r="FC372" s="27"/>
      <c r="FD372" s="27"/>
      <c r="FE372" s="27"/>
      <c r="FH372" s="27"/>
      <c r="FI372" s="27"/>
      <c r="FJ372" s="27"/>
      <c r="FK372" s="27"/>
      <c r="FL372" s="27"/>
      <c r="FM372" s="27"/>
      <c r="FN372" s="27"/>
      <c r="FO372" s="27"/>
      <c r="FP372" s="27"/>
      <c r="FQ372" s="27"/>
      <c r="FR372" s="27"/>
      <c r="FS372" s="27"/>
      <c r="FT372" s="27"/>
      <c r="FU372" s="27"/>
      <c r="FV372" s="27"/>
      <c r="FW372" s="27"/>
      <c r="FX372" s="27"/>
      <c r="FY372" s="27"/>
      <c r="FZ372" s="27"/>
      <c r="GA372" s="27"/>
      <c r="GB372" s="27"/>
      <c r="GC372" s="27"/>
      <c r="GD372" s="27"/>
      <c r="GE372" s="27"/>
      <c r="GF372" s="27"/>
      <c r="GG372" s="27"/>
      <c r="GH372" s="27"/>
      <c r="GI372" s="27"/>
      <c r="GJ372" s="27"/>
      <c r="GK372" s="27"/>
      <c r="GL372" s="27"/>
      <c r="GM372" s="27"/>
      <c r="GN372" s="27"/>
      <c r="GO372" s="27"/>
      <c r="GP372" s="27"/>
      <c r="GQ372" s="27"/>
      <c r="GR372" s="27"/>
      <c r="GS372" s="27"/>
      <c r="GT372" s="27"/>
      <c r="GU372" s="27"/>
      <c r="GV372" s="27"/>
      <c r="GW372" s="27"/>
      <c r="GX372" s="27"/>
      <c r="GY372" s="27"/>
      <c r="GZ372" s="27"/>
      <c r="HA372" s="27"/>
      <c r="HB372" s="27"/>
      <c r="HC372" s="27"/>
      <c r="HD372" s="27"/>
      <c r="HE372" s="27"/>
      <c r="HF372" s="27"/>
      <c r="HG372" s="27"/>
      <c r="HH372" s="27"/>
      <c r="HI372" s="27"/>
      <c r="HJ372" s="27"/>
    </row>
    <row r="373" spans="1:218">
      <c r="A373" s="8"/>
      <c r="B373" s="109"/>
      <c r="C373" s="109"/>
      <c r="D373" s="109"/>
      <c r="E373" s="109"/>
      <c r="F373" s="109"/>
      <c r="G373" s="109"/>
      <c r="H373" s="109"/>
      <c r="I373" s="109"/>
      <c r="J373" s="109"/>
      <c r="K373" s="120"/>
      <c r="L373" s="143"/>
      <c r="M373" s="120"/>
      <c r="N373" s="27"/>
      <c r="O373" s="27"/>
      <c r="P373" s="27"/>
      <c r="Q373" s="27"/>
      <c r="S373" s="27"/>
      <c r="T373" s="27"/>
      <c r="U373" s="27"/>
      <c r="V373" s="27"/>
      <c r="W373" s="27"/>
      <c r="X373" s="27"/>
      <c r="Y373" s="27"/>
      <c r="Z373" s="27"/>
      <c r="AA373" s="27"/>
      <c r="AB373" s="27"/>
      <c r="AC373" s="27"/>
      <c r="AD373" s="27"/>
      <c r="AF373" s="27"/>
      <c r="AG373" s="27"/>
      <c r="AH373" s="27"/>
      <c r="AI373" s="27"/>
      <c r="AJ373" s="27"/>
      <c r="AK373" s="27"/>
      <c r="AL373" s="27"/>
      <c r="AN373" s="27"/>
      <c r="AO373" s="27"/>
      <c r="AP373" s="27"/>
      <c r="AQ373" s="27"/>
      <c r="AR373" s="27"/>
      <c r="BQ373" s="27"/>
      <c r="BW373" s="27"/>
      <c r="BX373" s="27"/>
      <c r="BY373" s="27"/>
      <c r="BZ373" s="27"/>
      <c r="CA373" s="27"/>
      <c r="CB373" s="27"/>
      <c r="CC373" s="27"/>
      <c r="CD373" s="27"/>
      <c r="CE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EH373" s="27"/>
      <c r="EI373" s="27"/>
      <c r="EJ373" s="27"/>
      <c r="EK373" s="27"/>
      <c r="EL373" s="27"/>
      <c r="EM373" s="27"/>
      <c r="EN373" s="27"/>
      <c r="EO373" s="27"/>
      <c r="EP373" s="27"/>
      <c r="EQ373" s="27"/>
      <c r="ER373" s="27"/>
      <c r="ES373" s="27"/>
      <c r="ET373" s="27"/>
      <c r="EU373" s="27"/>
      <c r="EV373" s="27"/>
      <c r="EW373" s="27"/>
      <c r="EX373" s="27"/>
      <c r="EY373" s="27"/>
      <c r="EZ373" s="27"/>
      <c r="FA373" s="27"/>
      <c r="FB373" s="27"/>
      <c r="FC373" s="27"/>
      <c r="FD373" s="27"/>
      <c r="FE373" s="27"/>
      <c r="FH373" s="27"/>
      <c r="FI373" s="27"/>
      <c r="FJ373" s="27"/>
      <c r="FK373" s="27"/>
      <c r="FL373" s="27"/>
      <c r="FM373" s="27"/>
      <c r="FN373" s="27"/>
      <c r="FO373" s="27"/>
      <c r="FP373" s="27"/>
      <c r="FQ373" s="27"/>
      <c r="FR373" s="27"/>
      <c r="FS373" s="27"/>
      <c r="FT373" s="27"/>
      <c r="FU373" s="27"/>
      <c r="FV373" s="27"/>
      <c r="FW373" s="27"/>
      <c r="FX373" s="27"/>
      <c r="FY373" s="27"/>
      <c r="FZ373" s="27"/>
      <c r="GA373" s="27"/>
      <c r="GB373" s="27"/>
      <c r="GC373" s="27"/>
      <c r="GD373" s="27"/>
      <c r="GE373" s="27"/>
      <c r="GF373" s="27"/>
      <c r="GG373" s="27"/>
      <c r="GH373" s="27"/>
      <c r="GI373" s="27"/>
      <c r="GJ373" s="27"/>
      <c r="GK373" s="27"/>
      <c r="GL373" s="27"/>
      <c r="GM373" s="27"/>
      <c r="GN373" s="27"/>
      <c r="GO373" s="27"/>
      <c r="GP373" s="27"/>
      <c r="GQ373" s="27"/>
      <c r="GR373" s="27"/>
      <c r="GS373" s="27"/>
      <c r="GT373" s="27"/>
      <c r="GU373" s="27"/>
      <c r="GV373" s="27"/>
      <c r="GW373" s="27"/>
      <c r="GX373" s="27"/>
      <c r="GY373" s="27"/>
      <c r="GZ373" s="27"/>
      <c r="HA373" s="27"/>
      <c r="HB373" s="27"/>
      <c r="HC373" s="27"/>
      <c r="HD373" s="27"/>
      <c r="HE373" s="27"/>
      <c r="HF373" s="27"/>
      <c r="HG373" s="27"/>
      <c r="HH373" s="27"/>
      <c r="HI373" s="27"/>
      <c r="HJ373" s="27"/>
    </row>
    <row r="374" spans="1:218">
      <c r="A374" s="8"/>
      <c r="B374" s="109"/>
      <c r="C374" s="109"/>
      <c r="D374" s="109"/>
      <c r="E374" s="109"/>
      <c r="F374" s="109"/>
      <c r="G374" s="109"/>
      <c r="H374" s="109"/>
      <c r="I374" s="109"/>
      <c r="J374" s="109"/>
      <c r="K374" s="120"/>
      <c r="L374" s="143"/>
      <c r="M374" s="120"/>
      <c r="N374" s="27"/>
      <c r="O374" s="27"/>
      <c r="P374" s="27"/>
      <c r="Q374" s="27"/>
      <c r="S374" s="27"/>
      <c r="T374" s="27"/>
      <c r="U374" s="27"/>
      <c r="V374" s="27"/>
      <c r="W374" s="27"/>
      <c r="X374" s="27"/>
      <c r="Y374" s="27"/>
      <c r="Z374" s="27"/>
      <c r="AA374" s="27"/>
      <c r="AB374" s="27"/>
      <c r="AC374" s="27"/>
      <c r="AD374" s="27"/>
      <c r="AF374" s="27"/>
      <c r="AG374" s="27"/>
      <c r="AH374" s="27"/>
      <c r="AI374" s="27"/>
      <c r="AJ374" s="27"/>
      <c r="AK374" s="27"/>
      <c r="AL374" s="27"/>
      <c r="AN374" s="27"/>
      <c r="AO374" s="27"/>
      <c r="AP374" s="27"/>
      <c r="AQ374" s="27"/>
      <c r="AR374" s="27"/>
      <c r="BQ374" s="27"/>
      <c r="BW374" s="27"/>
      <c r="BX374" s="27"/>
      <c r="BY374" s="27"/>
      <c r="BZ374" s="27"/>
      <c r="CA374" s="27"/>
      <c r="CB374" s="27"/>
      <c r="CC374" s="27"/>
      <c r="CD374" s="27"/>
      <c r="CE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EH374" s="27"/>
      <c r="EI374" s="27"/>
      <c r="EJ374" s="27"/>
      <c r="EK374" s="27"/>
      <c r="EL374" s="27"/>
      <c r="EM374" s="27"/>
      <c r="EN374" s="27"/>
      <c r="EO374" s="27"/>
      <c r="EP374" s="27"/>
      <c r="EQ374" s="27"/>
      <c r="ER374" s="27"/>
      <c r="ES374" s="27"/>
      <c r="ET374" s="27"/>
      <c r="EU374" s="27"/>
      <c r="EV374" s="27"/>
      <c r="EW374" s="27"/>
      <c r="EX374" s="27"/>
      <c r="EY374" s="27"/>
      <c r="EZ374" s="27"/>
      <c r="FA374" s="27"/>
      <c r="FB374" s="27"/>
      <c r="FC374" s="27"/>
      <c r="FD374" s="27"/>
      <c r="FE374" s="27"/>
      <c r="FH374" s="27"/>
      <c r="FI374" s="27"/>
      <c r="FJ374" s="27"/>
      <c r="FK374" s="27"/>
      <c r="FL374" s="27"/>
      <c r="FM374" s="27"/>
      <c r="FN374" s="27"/>
      <c r="FO374" s="27"/>
      <c r="FP374" s="27"/>
      <c r="FQ374" s="27"/>
      <c r="FR374" s="27"/>
      <c r="FS374" s="27"/>
      <c r="FT374" s="27"/>
      <c r="FU374" s="27"/>
      <c r="FV374" s="27"/>
      <c r="FW374" s="27"/>
      <c r="FX374" s="27"/>
      <c r="FY374" s="27"/>
      <c r="FZ374" s="27"/>
      <c r="GA374" s="27"/>
      <c r="GB374" s="27"/>
      <c r="GC374" s="27"/>
      <c r="GD374" s="27"/>
      <c r="GE374" s="27"/>
      <c r="GF374" s="27"/>
      <c r="GG374" s="27"/>
      <c r="GH374" s="27"/>
      <c r="GI374" s="27"/>
      <c r="GJ374" s="27"/>
      <c r="GK374" s="27"/>
      <c r="GL374" s="27"/>
      <c r="GM374" s="27"/>
      <c r="GN374" s="27"/>
      <c r="GO374" s="27"/>
      <c r="GP374" s="27"/>
      <c r="GQ374" s="27"/>
      <c r="GR374" s="27"/>
      <c r="GS374" s="27"/>
      <c r="GT374" s="27"/>
      <c r="GU374" s="27"/>
      <c r="GV374" s="27"/>
      <c r="GW374" s="27"/>
      <c r="GX374" s="27"/>
      <c r="GY374" s="27"/>
      <c r="GZ374" s="27"/>
      <c r="HA374" s="27"/>
      <c r="HB374" s="27"/>
      <c r="HC374" s="27"/>
      <c r="HD374" s="27"/>
      <c r="HE374" s="27"/>
      <c r="HF374" s="27"/>
      <c r="HG374" s="27"/>
      <c r="HH374" s="27"/>
      <c r="HI374" s="27"/>
      <c r="HJ374" s="27"/>
    </row>
    <row r="375" spans="1:218">
      <c r="A375" s="8"/>
      <c r="B375" s="109"/>
      <c r="C375" s="109"/>
      <c r="D375" s="109"/>
      <c r="E375" s="109"/>
      <c r="F375" s="109"/>
      <c r="G375" s="109"/>
      <c r="H375" s="109"/>
      <c r="I375" s="109"/>
      <c r="J375" s="109"/>
      <c r="K375" s="120"/>
      <c r="L375" s="143"/>
      <c r="M375" s="120"/>
      <c r="N375" s="27"/>
      <c r="O375" s="27"/>
      <c r="P375" s="27"/>
      <c r="Q375" s="27"/>
      <c r="S375" s="27"/>
      <c r="T375" s="27"/>
      <c r="U375" s="27"/>
      <c r="V375" s="27"/>
      <c r="W375" s="27"/>
      <c r="X375" s="27"/>
      <c r="Y375" s="27"/>
      <c r="Z375" s="27"/>
      <c r="AA375" s="27"/>
      <c r="AB375" s="27"/>
      <c r="AC375" s="27"/>
      <c r="AD375" s="27"/>
      <c r="AF375" s="27"/>
      <c r="AG375" s="27"/>
      <c r="AH375" s="27"/>
      <c r="AI375" s="27"/>
      <c r="AJ375" s="27"/>
      <c r="AK375" s="27"/>
      <c r="AL375" s="27"/>
      <c r="AN375" s="27"/>
      <c r="AO375" s="27"/>
      <c r="AP375" s="27"/>
      <c r="AQ375" s="27"/>
      <c r="AR375" s="27"/>
      <c r="BQ375" s="27"/>
      <c r="BW375" s="27"/>
      <c r="BX375" s="27"/>
      <c r="BY375" s="27"/>
      <c r="BZ375" s="27"/>
      <c r="CA375" s="27"/>
      <c r="CB375" s="27"/>
      <c r="CC375" s="27"/>
      <c r="CD375" s="27"/>
      <c r="CE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EH375" s="27"/>
      <c r="EI375" s="27"/>
      <c r="EJ375" s="27"/>
      <c r="EK375" s="27"/>
      <c r="EL375" s="27"/>
      <c r="EM375" s="27"/>
      <c r="EN375" s="27"/>
      <c r="EO375" s="27"/>
      <c r="EP375" s="27"/>
      <c r="EQ375" s="27"/>
      <c r="ER375" s="27"/>
      <c r="ES375" s="27"/>
      <c r="ET375" s="27"/>
      <c r="EU375" s="27"/>
      <c r="EV375" s="27"/>
      <c r="EW375" s="27"/>
      <c r="EX375" s="27"/>
      <c r="EY375" s="27"/>
      <c r="EZ375" s="27"/>
      <c r="FA375" s="27"/>
      <c r="FB375" s="27"/>
      <c r="FC375" s="27"/>
      <c r="FD375" s="27"/>
      <c r="FE375" s="27"/>
      <c r="FH375" s="27"/>
      <c r="FI375" s="27"/>
      <c r="FJ375" s="27"/>
      <c r="FK375" s="27"/>
      <c r="FL375" s="27"/>
      <c r="FM375" s="27"/>
      <c r="FN375" s="27"/>
      <c r="FO375" s="27"/>
      <c r="FP375" s="27"/>
      <c r="FQ375" s="27"/>
      <c r="FR375" s="27"/>
      <c r="FS375" s="27"/>
      <c r="FT375" s="27"/>
      <c r="FU375" s="27"/>
      <c r="FV375" s="27"/>
      <c r="FW375" s="27"/>
      <c r="FX375" s="27"/>
      <c r="FY375" s="27"/>
      <c r="FZ375" s="27"/>
      <c r="GA375" s="27"/>
      <c r="GB375" s="27"/>
      <c r="GC375" s="27"/>
      <c r="GD375" s="27"/>
      <c r="GE375" s="27"/>
      <c r="GF375" s="27"/>
      <c r="GG375" s="27"/>
      <c r="GH375" s="27"/>
      <c r="GI375" s="27"/>
      <c r="GJ375" s="27"/>
      <c r="GK375" s="27"/>
      <c r="GL375" s="27"/>
      <c r="GM375" s="27"/>
      <c r="GN375" s="27"/>
      <c r="GO375" s="27"/>
      <c r="GP375" s="27"/>
      <c r="GQ375" s="27"/>
      <c r="GR375" s="27"/>
      <c r="GS375" s="27"/>
      <c r="GT375" s="27"/>
      <c r="GU375" s="27"/>
      <c r="GV375" s="27"/>
      <c r="GW375" s="27"/>
      <c r="GX375" s="27"/>
      <c r="GY375" s="27"/>
      <c r="GZ375" s="27"/>
      <c r="HA375" s="27"/>
      <c r="HB375" s="27"/>
      <c r="HC375" s="27"/>
      <c r="HD375" s="27"/>
      <c r="HE375" s="27"/>
      <c r="HF375" s="27"/>
      <c r="HG375" s="27"/>
      <c r="HH375" s="27"/>
      <c r="HI375" s="27"/>
      <c r="HJ375" s="27"/>
    </row>
    <row r="376" spans="1:218">
      <c r="A376" s="8"/>
      <c r="B376" s="109"/>
      <c r="C376" s="109"/>
      <c r="D376" s="109"/>
      <c r="E376" s="109"/>
      <c r="F376" s="109"/>
      <c r="G376" s="109"/>
      <c r="H376" s="109"/>
      <c r="I376" s="109"/>
      <c r="J376" s="109"/>
      <c r="K376" s="120"/>
      <c r="L376" s="143"/>
      <c r="M376" s="120"/>
      <c r="N376" s="27"/>
      <c r="O376" s="27"/>
      <c r="P376" s="27"/>
      <c r="Q376" s="27"/>
      <c r="S376" s="27"/>
      <c r="T376" s="27"/>
      <c r="U376" s="27"/>
      <c r="V376" s="27"/>
      <c r="W376" s="27"/>
      <c r="X376" s="27"/>
      <c r="Y376" s="27"/>
      <c r="Z376" s="27"/>
      <c r="AA376" s="27"/>
      <c r="AB376" s="27"/>
      <c r="AC376" s="27"/>
      <c r="AD376" s="27"/>
      <c r="AF376" s="27"/>
      <c r="AG376" s="27"/>
      <c r="AH376" s="27"/>
      <c r="AI376" s="27"/>
      <c r="AJ376" s="27"/>
      <c r="AK376" s="27"/>
      <c r="AL376" s="27"/>
      <c r="AN376" s="27"/>
      <c r="AO376" s="27"/>
      <c r="AP376" s="27"/>
      <c r="AQ376" s="27"/>
      <c r="AR376" s="27"/>
      <c r="BQ376" s="27"/>
      <c r="BW376" s="27"/>
      <c r="BX376" s="27"/>
      <c r="BY376" s="27"/>
      <c r="BZ376" s="27"/>
      <c r="CA376" s="27"/>
      <c r="CB376" s="27"/>
      <c r="CC376" s="27"/>
      <c r="CD376" s="27"/>
      <c r="CE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EH376" s="27"/>
      <c r="EI376" s="27"/>
      <c r="EJ376" s="27"/>
      <c r="EK376" s="27"/>
      <c r="EL376" s="27"/>
      <c r="EM376" s="27"/>
      <c r="EN376" s="27"/>
      <c r="EO376" s="27"/>
      <c r="EP376" s="27"/>
      <c r="EQ376" s="27"/>
      <c r="ER376" s="27"/>
      <c r="ES376" s="27"/>
      <c r="ET376" s="27"/>
      <c r="EU376" s="27"/>
      <c r="EV376" s="27"/>
      <c r="EW376" s="27"/>
      <c r="EX376" s="27"/>
      <c r="EY376" s="27"/>
      <c r="EZ376" s="27"/>
      <c r="FA376" s="27"/>
      <c r="FB376" s="27"/>
      <c r="FC376" s="27"/>
      <c r="FD376" s="27"/>
      <c r="FE376" s="27"/>
      <c r="FH376" s="27"/>
      <c r="FI376" s="27"/>
      <c r="FJ376" s="27"/>
      <c r="FK376" s="27"/>
      <c r="FL376" s="27"/>
      <c r="FM376" s="27"/>
      <c r="FN376" s="27"/>
      <c r="FO376" s="27"/>
      <c r="FP376" s="27"/>
      <c r="FQ376" s="27"/>
      <c r="FR376" s="27"/>
      <c r="FS376" s="27"/>
      <c r="FT376" s="27"/>
      <c r="FU376" s="27"/>
      <c r="FV376" s="27"/>
      <c r="FW376" s="27"/>
      <c r="FX376" s="27"/>
      <c r="FY376" s="27"/>
      <c r="FZ376" s="27"/>
      <c r="GA376" s="27"/>
      <c r="GB376" s="27"/>
      <c r="GC376" s="27"/>
      <c r="GD376" s="27"/>
      <c r="GE376" s="27"/>
      <c r="GF376" s="27"/>
      <c r="GG376" s="27"/>
      <c r="GH376" s="27"/>
      <c r="GI376" s="27"/>
      <c r="GJ376" s="27"/>
      <c r="GK376" s="27"/>
      <c r="GL376" s="27"/>
      <c r="GM376" s="27"/>
      <c r="GN376" s="27"/>
      <c r="GO376" s="27"/>
      <c r="GP376" s="27"/>
      <c r="GQ376" s="27"/>
      <c r="GR376" s="27"/>
      <c r="GS376" s="27"/>
      <c r="GT376" s="27"/>
      <c r="GU376" s="27"/>
      <c r="GV376" s="27"/>
      <c r="GW376" s="27"/>
      <c r="GX376" s="27"/>
      <c r="GY376" s="27"/>
      <c r="GZ376" s="27"/>
      <c r="HA376" s="27"/>
      <c r="HB376" s="27"/>
      <c r="HC376" s="27"/>
      <c r="HD376" s="27"/>
      <c r="HE376" s="27"/>
      <c r="HF376" s="27"/>
      <c r="HG376" s="27"/>
      <c r="HH376" s="27"/>
      <c r="HI376" s="27"/>
      <c r="HJ376" s="27"/>
    </row>
    <row r="377" spans="1:218">
      <c r="A377" s="8"/>
      <c r="B377" s="109"/>
      <c r="C377" s="109"/>
      <c r="D377" s="109"/>
      <c r="E377" s="109"/>
      <c r="F377" s="109"/>
      <c r="G377" s="109"/>
      <c r="H377" s="109"/>
      <c r="I377" s="109"/>
      <c r="J377" s="109"/>
      <c r="K377" s="120"/>
      <c r="L377" s="143"/>
      <c r="M377" s="120"/>
      <c r="N377" s="27"/>
      <c r="O377" s="27"/>
      <c r="P377" s="27"/>
      <c r="Q377" s="27"/>
      <c r="S377" s="27"/>
      <c r="T377" s="27"/>
      <c r="U377" s="27"/>
      <c r="V377" s="27"/>
      <c r="W377" s="27"/>
      <c r="X377" s="27"/>
      <c r="Y377" s="27"/>
      <c r="Z377" s="27"/>
      <c r="AA377" s="27"/>
      <c r="AB377" s="27"/>
      <c r="AC377" s="27"/>
      <c r="AD377" s="27"/>
      <c r="AF377" s="27"/>
      <c r="AG377" s="27"/>
      <c r="AH377" s="27"/>
      <c r="AI377" s="27"/>
      <c r="AJ377" s="27"/>
      <c r="AK377" s="27"/>
      <c r="AL377" s="27"/>
      <c r="AN377" s="27"/>
      <c r="AO377" s="27"/>
      <c r="AP377" s="27"/>
      <c r="AQ377" s="27"/>
      <c r="AR377" s="27"/>
      <c r="BQ377" s="27"/>
      <c r="BW377" s="27"/>
      <c r="BX377" s="27"/>
      <c r="BY377" s="27"/>
      <c r="BZ377" s="27"/>
      <c r="CA377" s="27"/>
      <c r="CB377" s="27"/>
      <c r="CC377" s="27"/>
      <c r="CD377" s="27"/>
      <c r="CE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EH377" s="27"/>
      <c r="EI377" s="27"/>
      <c r="EJ377" s="27"/>
      <c r="EK377" s="27"/>
      <c r="EL377" s="27"/>
      <c r="EM377" s="27"/>
      <c r="EN377" s="27"/>
      <c r="EO377" s="27"/>
      <c r="EP377" s="27"/>
      <c r="EQ377" s="27"/>
      <c r="ER377" s="27"/>
      <c r="ES377" s="27"/>
      <c r="ET377" s="27"/>
      <c r="EU377" s="27"/>
      <c r="EV377" s="27"/>
      <c r="EW377" s="27"/>
      <c r="EX377" s="27"/>
      <c r="EY377" s="27"/>
      <c r="EZ377" s="27"/>
      <c r="FA377" s="27"/>
      <c r="FB377" s="27"/>
      <c r="FC377" s="27"/>
      <c r="FD377" s="27"/>
      <c r="FE377" s="27"/>
      <c r="FH377" s="27"/>
      <c r="FI377" s="27"/>
      <c r="FJ377" s="27"/>
      <c r="FK377" s="27"/>
      <c r="FL377" s="27"/>
      <c r="FM377" s="27"/>
      <c r="FN377" s="27"/>
      <c r="FO377" s="27"/>
      <c r="FP377" s="27"/>
      <c r="FQ377" s="27"/>
      <c r="FR377" s="27"/>
      <c r="FS377" s="27"/>
      <c r="FT377" s="27"/>
      <c r="FU377" s="27"/>
      <c r="FV377" s="27"/>
      <c r="FW377" s="27"/>
      <c r="FX377" s="27"/>
      <c r="FY377" s="27"/>
      <c r="FZ377" s="27"/>
      <c r="GA377" s="27"/>
      <c r="GB377" s="27"/>
      <c r="GC377" s="27"/>
      <c r="GD377" s="27"/>
      <c r="GE377" s="27"/>
      <c r="GF377" s="27"/>
      <c r="GG377" s="27"/>
      <c r="GH377" s="27"/>
      <c r="GI377" s="27"/>
      <c r="GJ377" s="27"/>
      <c r="GK377" s="27"/>
      <c r="GL377" s="27"/>
      <c r="GM377" s="27"/>
      <c r="GN377" s="27"/>
      <c r="GO377" s="27"/>
      <c r="GP377" s="27"/>
      <c r="GQ377" s="27"/>
      <c r="GR377" s="27"/>
      <c r="GS377" s="27"/>
      <c r="GT377" s="27"/>
      <c r="GU377" s="27"/>
      <c r="GV377" s="27"/>
      <c r="GW377" s="27"/>
      <c r="GX377" s="27"/>
      <c r="GY377" s="27"/>
      <c r="GZ377" s="27"/>
      <c r="HA377" s="27"/>
      <c r="HB377" s="27"/>
      <c r="HC377" s="27"/>
      <c r="HD377" s="27"/>
      <c r="HE377" s="27"/>
      <c r="HF377" s="27"/>
      <c r="HG377" s="27"/>
      <c r="HH377" s="27"/>
      <c r="HI377" s="27"/>
      <c r="HJ377" s="27"/>
    </row>
    <row r="378" spans="1:218">
      <c r="A378" s="8"/>
      <c r="B378" s="109"/>
      <c r="C378" s="109"/>
      <c r="D378" s="109"/>
      <c r="E378" s="109"/>
      <c r="F378" s="109"/>
      <c r="G378" s="109"/>
      <c r="H378" s="109"/>
      <c r="I378" s="109"/>
      <c r="J378" s="109"/>
      <c r="K378" s="120"/>
      <c r="L378" s="143"/>
      <c r="M378" s="120"/>
      <c r="N378" s="27"/>
      <c r="O378" s="27"/>
      <c r="P378" s="27"/>
      <c r="Q378" s="27"/>
      <c r="S378" s="27"/>
      <c r="T378" s="27"/>
      <c r="U378" s="27"/>
      <c r="V378" s="27"/>
      <c r="W378" s="27"/>
      <c r="X378" s="27"/>
      <c r="Y378" s="27"/>
      <c r="Z378" s="27"/>
      <c r="AA378" s="27"/>
      <c r="AB378" s="27"/>
      <c r="AC378" s="27"/>
      <c r="AD378" s="27"/>
      <c r="AF378" s="27"/>
      <c r="AG378" s="27"/>
      <c r="AH378" s="27"/>
      <c r="AI378" s="27"/>
      <c r="AJ378" s="27"/>
      <c r="AK378" s="27"/>
      <c r="AL378" s="27"/>
      <c r="AN378" s="27"/>
      <c r="AO378" s="27"/>
      <c r="AP378" s="27"/>
      <c r="AQ378" s="27"/>
      <c r="AR378" s="27"/>
      <c r="BQ378" s="27"/>
      <c r="BW378" s="27"/>
      <c r="BX378" s="27"/>
      <c r="BY378" s="27"/>
      <c r="BZ378" s="27"/>
      <c r="CA378" s="27"/>
      <c r="CB378" s="27"/>
      <c r="CC378" s="27"/>
      <c r="CD378" s="27"/>
      <c r="CE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EH378" s="27"/>
      <c r="EI378" s="27"/>
      <c r="EJ378" s="27"/>
      <c r="EK378" s="27"/>
      <c r="EL378" s="27"/>
      <c r="EM378" s="27"/>
      <c r="EN378" s="27"/>
      <c r="EO378" s="27"/>
      <c r="EP378" s="27"/>
      <c r="EQ378" s="27"/>
      <c r="ER378" s="27"/>
      <c r="ES378" s="27"/>
      <c r="ET378" s="27"/>
      <c r="EU378" s="27"/>
      <c r="EV378" s="27"/>
      <c r="EW378" s="27"/>
      <c r="EX378" s="27"/>
      <c r="EY378" s="27"/>
      <c r="EZ378" s="27"/>
      <c r="FA378" s="27"/>
      <c r="FB378" s="27"/>
      <c r="FC378" s="27"/>
      <c r="FD378" s="27"/>
      <c r="FE378" s="27"/>
      <c r="FH378" s="27"/>
      <c r="FI378" s="27"/>
      <c r="FJ378" s="27"/>
      <c r="FK378" s="27"/>
      <c r="FL378" s="27"/>
      <c r="FM378" s="27"/>
      <c r="FN378" s="27"/>
      <c r="FO378" s="27"/>
      <c r="FP378" s="27"/>
      <c r="FQ378" s="27"/>
      <c r="FR378" s="27"/>
      <c r="FS378" s="27"/>
      <c r="FT378" s="27"/>
      <c r="FU378" s="27"/>
      <c r="FV378" s="27"/>
      <c r="FW378" s="27"/>
      <c r="FX378" s="27"/>
      <c r="FY378" s="27"/>
      <c r="FZ378" s="27"/>
      <c r="GA378" s="27"/>
      <c r="GB378" s="27"/>
      <c r="GC378" s="27"/>
      <c r="GD378" s="27"/>
      <c r="GE378" s="27"/>
      <c r="GF378" s="27"/>
      <c r="GG378" s="27"/>
      <c r="GH378" s="27"/>
      <c r="GI378" s="27"/>
      <c r="GJ378" s="27"/>
      <c r="GK378" s="27"/>
      <c r="GL378" s="27"/>
      <c r="GM378" s="27"/>
      <c r="GN378" s="27"/>
      <c r="GO378" s="27"/>
      <c r="GP378" s="27"/>
      <c r="GQ378" s="27"/>
      <c r="GR378" s="27"/>
      <c r="GS378" s="27"/>
      <c r="GT378" s="27"/>
      <c r="GU378" s="27"/>
      <c r="GV378" s="27"/>
      <c r="GW378" s="27"/>
      <c r="GX378" s="27"/>
      <c r="GY378" s="27"/>
      <c r="GZ378" s="27"/>
      <c r="HA378" s="27"/>
      <c r="HB378" s="27"/>
      <c r="HC378" s="27"/>
      <c r="HD378" s="27"/>
      <c r="HE378" s="27"/>
      <c r="HF378" s="27"/>
      <c r="HG378" s="27"/>
      <c r="HH378" s="27"/>
      <c r="HI378" s="27"/>
      <c r="HJ378" s="27"/>
    </row>
    <row r="379" spans="1:218">
      <c r="A379" s="8"/>
      <c r="B379" s="109"/>
      <c r="C379" s="109"/>
      <c r="D379" s="109"/>
      <c r="E379" s="109"/>
      <c r="F379" s="109"/>
      <c r="G379" s="109"/>
      <c r="H379" s="109"/>
      <c r="I379" s="109"/>
      <c r="J379" s="109"/>
      <c r="K379" s="120"/>
      <c r="L379" s="143"/>
      <c r="M379" s="120"/>
      <c r="N379" s="27"/>
      <c r="O379" s="27"/>
      <c r="P379" s="27"/>
      <c r="Q379" s="27"/>
      <c r="S379" s="27"/>
      <c r="T379" s="27"/>
      <c r="U379" s="27"/>
      <c r="V379" s="27"/>
      <c r="W379" s="27"/>
      <c r="X379" s="27"/>
      <c r="Y379" s="27"/>
      <c r="Z379" s="27"/>
      <c r="AA379" s="27"/>
      <c r="AB379" s="27"/>
      <c r="AC379" s="27"/>
      <c r="AD379" s="27"/>
      <c r="AF379" s="27"/>
      <c r="AG379" s="27"/>
      <c r="AH379" s="27"/>
      <c r="AI379" s="27"/>
      <c r="AJ379" s="27"/>
      <c r="AK379" s="27"/>
      <c r="AL379" s="27"/>
      <c r="AN379" s="27"/>
      <c r="AO379" s="27"/>
      <c r="AP379" s="27"/>
      <c r="AQ379" s="27"/>
      <c r="AR379" s="27"/>
      <c r="BQ379" s="27"/>
      <c r="BW379" s="27"/>
      <c r="BX379" s="27"/>
      <c r="BY379" s="27"/>
      <c r="BZ379" s="27"/>
      <c r="CA379" s="27"/>
      <c r="CB379" s="27"/>
      <c r="CC379" s="27"/>
      <c r="CD379" s="27"/>
      <c r="CE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EH379" s="27"/>
      <c r="EI379" s="27"/>
      <c r="EJ379" s="27"/>
      <c r="EK379" s="27"/>
      <c r="EL379" s="27"/>
      <c r="EM379" s="27"/>
      <c r="EN379" s="27"/>
      <c r="EO379" s="27"/>
      <c r="EP379" s="27"/>
      <c r="EQ379" s="27"/>
      <c r="ER379" s="27"/>
      <c r="ES379" s="27"/>
      <c r="ET379" s="27"/>
      <c r="EU379" s="27"/>
      <c r="EV379" s="27"/>
      <c r="EW379" s="27"/>
      <c r="EX379" s="27"/>
      <c r="EY379" s="27"/>
      <c r="EZ379" s="27"/>
      <c r="FA379" s="27"/>
      <c r="FB379" s="27"/>
      <c r="FC379" s="27"/>
      <c r="FD379" s="27"/>
      <c r="FE379" s="27"/>
      <c r="FH379" s="27"/>
      <c r="FI379" s="27"/>
      <c r="FJ379" s="27"/>
      <c r="FK379" s="27"/>
      <c r="FL379" s="27"/>
      <c r="FM379" s="27"/>
      <c r="FN379" s="27"/>
      <c r="FO379" s="27"/>
      <c r="FP379" s="27"/>
      <c r="FQ379" s="27"/>
      <c r="FR379" s="27"/>
      <c r="FS379" s="27"/>
      <c r="FT379" s="27"/>
      <c r="FU379" s="27"/>
      <c r="FV379" s="27"/>
      <c r="FW379" s="27"/>
      <c r="FX379" s="27"/>
      <c r="FY379" s="27"/>
      <c r="FZ379" s="27"/>
      <c r="GA379" s="27"/>
      <c r="GB379" s="27"/>
      <c r="GC379" s="27"/>
      <c r="GD379" s="27"/>
      <c r="GE379" s="27"/>
      <c r="GF379" s="27"/>
      <c r="GG379" s="27"/>
      <c r="GH379" s="27"/>
      <c r="GI379" s="27"/>
      <c r="GJ379" s="27"/>
      <c r="GK379" s="27"/>
      <c r="GL379" s="27"/>
      <c r="GM379" s="27"/>
      <c r="GN379" s="27"/>
      <c r="GO379" s="27"/>
      <c r="GP379" s="27"/>
      <c r="GQ379" s="27"/>
      <c r="GR379" s="27"/>
      <c r="GS379" s="27"/>
      <c r="GT379" s="27"/>
      <c r="GU379" s="27"/>
      <c r="GV379" s="27"/>
      <c r="GW379" s="27"/>
      <c r="GX379" s="27"/>
      <c r="GY379" s="27"/>
      <c r="GZ379" s="27"/>
      <c r="HA379" s="27"/>
      <c r="HB379" s="27"/>
      <c r="HC379" s="27"/>
      <c r="HD379" s="27"/>
      <c r="HE379" s="27"/>
      <c r="HF379" s="27"/>
      <c r="HG379" s="27"/>
      <c r="HH379" s="27"/>
      <c r="HI379" s="27"/>
      <c r="HJ379" s="27"/>
    </row>
    <row r="380" spans="1:218">
      <c r="A380" s="8"/>
      <c r="B380" s="109"/>
      <c r="C380" s="109"/>
      <c r="D380" s="109"/>
      <c r="E380" s="109"/>
      <c r="F380" s="109"/>
      <c r="G380" s="109"/>
      <c r="H380" s="109"/>
      <c r="I380" s="109"/>
      <c r="J380" s="109"/>
      <c r="K380" s="120"/>
      <c r="L380" s="143"/>
      <c r="M380" s="120"/>
      <c r="N380" s="27"/>
      <c r="O380" s="27"/>
      <c r="P380" s="27"/>
      <c r="Q380" s="27"/>
      <c r="S380" s="27"/>
      <c r="T380" s="27"/>
      <c r="U380" s="27"/>
      <c r="V380" s="27"/>
      <c r="W380" s="27"/>
      <c r="X380" s="27"/>
      <c r="Y380" s="27"/>
      <c r="Z380" s="27"/>
      <c r="AA380" s="27"/>
      <c r="AB380" s="27"/>
      <c r="AC380" s="27"/>
      <c r="AD380" s="27"/>
      <c r="AF380" s="27"/>
      <c r="AG380" s="27"/>
      <c r="AH380" s="27"/>
      <c r="AI380" s="27"/>
      <c r="AJ380" s="27"/>
      <c r="AK380" s="27"/>
      <c r="AL380" s="27"/>
      <c r="AN380" s="27"/>
      <c r="AO380" s="27"/>
      <c r="AP380" s="27"/>
      <c r="AQ380" s="27"/>
      <c r="AR380" s="27"/>
      <c r="BQ380" s="27"/>
      <c r="BW380" s="27"/>
      <c r="BX380" s="27"/>
      <c r="BY380" s="27"/>
      <c r="BZ380" s="27"/>
      <c r="CA380" s="27"/>
      <c r="CB380" s="27"/>
      <c r="CC380" s="27"/>
      <c r="CD380" s="27"/>
      <c r="CE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EH380" s="27"/>
      <c r="EI380" s="27"/>
      <c r="EJ380" s="27"/>
      <c r="EK380" s="27"/>
      <c r="EL380" s="27"/>
      <c r="EM380" s="27"/>
      <c r="EN380" s="27"/>
      <c r="EO380" s="27"/>
      <c r="EP380" s="27"/>
      <c r="EQ380" s="27"/>
      <c r="ER380" s="27"/>
      <c r="ES380" s="27"/>
      <c r="ET380" s="27"/>
      <c r="EU380" s="27"/>
      <c r="EV380" s="27"/>
      <c r="EW380" s="27"/>
      <c r="EX380" s="27"/>
      <c r="EY380" s="27"/>
      <c r="EZ380" s="27"/>
      <c r="FA380" s="27"/>
      <c r="FB380" s="27"/>
      <c r="FC380" s="27"/>
      <c r="FD380" s="27"/>
      <c r="FE380" s="27"/>
      <c r="FH380" s="27"/>
      <c r="FI380" s="27"/>
      <c r="FJ380" s="27"/>
      <c r="FK380" s="27"/>
      <c r="FL380" s="27"/>
      <c r="FM380" s="27"/>
      <c r="FN380" s="27"/>
      <c r="FO380" s="27"/>
      <c r="FP380" s="27"/>
      <c r="FQ380" s="27"/>
      <c r="FR380" s="27"/>
      <c r="FS380" s="27"/>
      <c r="FT380" s="27"/>
      <c r="FU380" s="27"/>
      <c r="FV380" s="27"/>
      <c r="FW380" s="27"/>
      <c r="FX380" s="27"/>
      <c r="FY380" s="27"/>
      <c r="FZ380" s="27"/>
      <c r="GA380" s="27"/>
      <c r="GB380" s="27"/>
      <c r="GC380" s="27"/>
      <c r="GD380" s="27"/>
      <c r="GE380" s="27"/>
      <c r="GF380" s="27"/>
      <c r="GG380" s="27"/>
      <c r="GH380" s="27"/>
      <c r="GI380" s="27"/>
      <c r="GJ380" s="27"/>
      <c r="GK380" s="27"/>
      <c r="GL380" s="27"/>
      <c r="GM380" s="27"/>
      <c r="GN380" s="27"/>
      <c r="GO380" s="27"/>
      <c r="GP380" s="27"/>
      <c r="GQ380" s="27"/>
      <c r="GR380" s="27"/>
      <c r="GS380" s="27"/>
      <c r="GT380" s="27"/>
      <c r="GU380" s="27"/>
      <c r="GV380" s="27"/>
      <c r="GW380" s="27"/>
      <c r="GX380" s="27"/>
      <c r="GY380" s="27"/>
      <c r="GZ380" s="27"/>
      <c r="HA380" s="27"/>
      <c r="HB380" s="27"/>
      <c r="HC380" s="27"/>
      <c r="HD380" s="27"/>
      <c r="HE380" s="27"/>
      <c r="HF380" s="27"/>
      <c r="HG380" s="27"/>
      <c r="HH380" s="27"/>
      <c r="HI380" s="27"/>
      <c r="HJ380" s="27"/>
    </row>
    <row r="381" spans="1:218">
      <c r="A381" s="8"/>
      <c r="B381" s="109"/>
      <c r="C381" s="109"/>
      <c r="D381" s="109"/>
      <c r="E381" s="109"/>
      <c r="F381" s="109"/>
      <c r="G381" s="109"/>
      <c r="H381" s="109"/>
      <c r="I381" s="109"/>
      <c r="J381" s="109"/>
      <c r="K381" s="120"/>
      <c r="L381" s="143"/>
      <c r="M381" s="120"/>
      <c r="N381" s="27"/>
      <c r="O381" s="27"/>
      <c r="P381" s="27"/>
      <c r="Q381" s="27"/>
      <c r="S381" s="27"/>
      <c r="T381" s="27"/>
      <c r="U381" s="27"/>
      <c r="V381" s="27"/>
      <c r="W381" s="27"/>
      <c r="X381" s="27"/>
      <c r="Y381" s="27"/>
      <c r="Z381" s="27"/>
      <c r="AA381" s="27"/>
      <c r="AB381" s="27"/>
      <c r="AC381" s="27"/>
      <c r="AD381" s="27"/>
      <c r="AF381" s="27"/>
      <c r="AG381" s="27"/>
      <c r="AH381" s="27"/>
      <c r="AI381" s="27"/>
      <c r="AJ381" s="27"/>
      <c r="AK381" s="27"/>
      <c r="AL381" s="27"/>
      <c r="AN381" s="27"/>
      <c r="AO381" s="27"/>
      <c r="AP381" s="27"/>
      <c r="AQ381" s="27"/>
      <c r="AR381" s="27"/>
      <c r="BQ381" s="27"/>
      <c r="BW381" s="27"/>
      <c r="BX381" s="27"/>
      <c r="BY381" s="27"/>
      <c r="BZ381" s="27"/>
      <c r="CA381" s="27"/>
      <c r="CB381" s="27"/>
      <c r="CC381" s="27"/>
      <c r="CD381" s="27"/>
      <c r="CE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7"/>
      <c r="FD381" s="27"/>
      <c r="FE381" s="27"/>
      <c r="FH381" s="27"/>
      <c r="FI381" s="27"/>
      <c r="FJ381" s="27"/>
      <c r="FK381" s="27"/>
      <c r="FL381" s="27"/>
      <c r="FM381" s="27"/>
      <c r="FN381" s="27"/>
      <c r="FO381" s="27"/>
      <c r="FP381" s="27"/>
      <c r="FQ381" s="27"/>
      <c r="FR381" s="27"/>
      <c r="FS381" s="27"/>
      <c r="FT381" s="27"/>
      <c r="FU381" s="27"/>
      <c r="FV381" s="27"/>
      <c r="FW381" s="27"/>
      <c r="FX381" s="27"/>
      <c r="FY381" s="27"/>
      <c r="FZ381" s="27"/>
      <c r="GA381" s="27"/>
      <c r="GB381" s="27"/>
      <c r="GC381" s="27"/>
      <c r="GD381" s="27"/>
      <c r="GE381" s="27"/>
      <c r="GF381" s="27"/>
      <c r="GG381" s="27"/>
      <c r="GH381" s="27"/>
      <c r="GI381" s="27"/>
      <c r="GJ381" s="27"/>
      <c r="GK381" s="27"/>
      <c r="GL381" s="27"/>
      <c r="GM381" s="27"/>
      <c r="GN381" s="27"/>
      <c r="GO381" s="27"/>
      <c r="GP381" s="27"/>
      <c r="GQ381" s="27"/>
      <c r="GR381" s="27"/>
      <c r="GS381" s="27"/>
      <c r="GT381" s="27"/>
      <c r="GU381" s="27"/>
      <c r="GV381" s="27"/>
      <c r="GW381" s="27"/>
      <c r="GX381" s="27"/>
      <c r="GY381" s="27"/>
      <c r="GZ381" s="27"/>
      <c r="HA381" s="27"/>
      <c r="HB381" s="27"/>
      <c r="HC381" s="27"/>
      <c r="HD381" s="27"/>
      <c r="HE381" s="27"/>
      <c r="HF381" s="27"/>
      <c r="HG381" s="27"/>
      <c r="HH381" s="27"/>
      <c r="HI381" s="27"/>
      <c r="HJ381" s="27"/>
    </row>
    <row r="382" spans="1:218">
      <c r="A382" s="8"/>
      <c r="B382" s="109"/>
      <c r="C382" s="109"/>
      <c r="D382" s="109"/>
      <c r="E382" s="109"/>
      <c r="F382" s="109"/>
      <c r="G382" s="109"/>
      <c r="H382" s="109"/>
      <c r="I382" s="109"/>
      <c r="J382" s="109"/>
      <c r="K382" s="120"/>
      <c r="L382" s="143"/>
      <c r="M382" s="120"/>
      <c r="N382" s="27"/>
      <c r="O382" s="27"/>
      <c r="P382" s="27"/>
      <c r="Q382" s="27"/>
      <c r="S382" s="27"/>
      <c r="T382" s="27"/>
      <c r="U382" s="27"/>
      <c r="V382" s="27"/>
      <c r="W382" s="27"/>
      <c r="X382" s="27"/>
      <c r="Y382" s="27"/>
      <c r="Z382" s="27"/>
      <c r="AA382" s="27"/>
      <c r="AB382" s="27"/>
      <c r="AC382" s="27"/>
      <c r="AD382" s="27"/>
      <c r="AF382" s="27"/>
      <c r="AG382" s="27"/>
      <c r="AH382" s="27"/>
      <c r="AI382" s="27"/>
      <c r="AJ382" s="27"/>
      <c r="AK382" s="27"/>
      <c r="AL382" s="27"/>
      <c r="AN382" s="27"/>
      <c r="AO382" s="27"/>
      <c r="AP382" s="27"/>
      <c r="AQ382" s="27"/>
      <c r="AR382" s="27"/>
      <c r="BQ382" s="27"/>
      <c r="BW382" s="27"/>
      <c r="BX382" s="27"/>
      <c r="BY382" s="27"/>
      <c r="BZ382" s="27"/>
      <c r="CA382" s="27"/>
      <c r="CB382" s="27"/>
      <c r="CC382" s="27"/>
      <c r="CD382" s="27"/>
      <c r="CE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7"/>
      <c r="FD382" s="27"/>
      <c r="FE382" s="27"/>
      <c r="FH382" s="27"/>
      <c r="FI382" s="27"/>
      <c r="FJ382" s="27"/>
      <c r="FK382" s="27"/>
      <c r="FL382" s="27"/>
      <c r="FM382" s="27"/>
      <c r="FN382" s="27"/>
      <c r="FO382" s="27"/>
      <c r="FP382" s="27"/>
      <c r="FQ382" s="27"/>
      <c r="FR382" s="27"/>
      <c r="FS382" s="27"/>
      <c r="FT382" s="27"/>
      <c r="FU382" s="27"/>
      <c r="FV382" s="27"/>
      <c r="FW382" s="27"/>
      <c r="FX382" s="27"/>
      <c r="FY382" s="27"/>
      <c r="FZ382" s="27"/>
      <c r="GA382" s="27"/>
      <c r="GB382" s="27"/>
      <c r="GC382" s="27"/>
      <c r="GD382" s="27"/>
      <c r="GE382" s="27"/>
      <c r="GF382" s="27"/>
      <c r="GG382" s="27"/>
      <c r="GH382" s="27"/>
      <c r="GI382" s="27"/>
      <c r="GJ382" s="27"/>
      <c r="GK382" s="27"/>
      <c r="GL382" s="27"/>
      <c r="GM382" s="27"/>
      <c r="GN382" s="27"/>
      <c r="GO382" s="27"/>
      <c r="GP382" s="27"/>
      <c r="GQ382" s="27"/>
      <c r="GR382" s="27"/>
      <c r="GS382" s="27"/>
      <c r="GT382" s="27"/>
      <c r="GU382" s="27"/>
      <c r="GV382" s="27"/>
      <c r="GW382" s="27"/>
      <c r="GX382" s="27"/>
      <c r="GY382" s="27"/>
      <c r="GZ382" s="27"/>
      <c r="HA382" s="27"/>
      <c r="HB382" s="27"/>
      <c r="HC382" s="27"/>
      <c r="HD382" s="27"/>
      <c r="HE382" s="27"/>
      <c r="HF382" s="27"/>
      <c r="HG382" s="27"/>
      <c r="HH382" s="27"/>
      <c r="HI382" s="27"/>
      <c r="HJ382" s="27"/>
    </row>
    <row r="383" spans="1:218">
      <c r="A383" s="8"/>
      <c r="B383" s="109"/>
      <c r="C383" s="109"/>
      <c r="D383" s="109"/>
      <c r="E383" s="109"/>
      <c r="F383" s="109"/>
      <c r="G383" s="109"/>
      <c r="H383" s="109"/>
      <c r="I383" s="109"/>
      <c r="J383" s="109"/>
      <c r="K383" s="120"/>
      <c r="L383" s="143"/>
      <c r="M383" s="120"/>
      <c r="N383" s="27"/>
      <c r="O383" s="27"/>
      <c r="P383" s="27"/>
      <c r="Q383" s="27"/>
      <c r="S383" s="27"/>
      <c r="T383" s="27"/>
      <c r="U383" s="27"/>
      <c r="V383" s="27"/>
      <c r="W383" s="27"/>
      <c r="X383" s="27"/>
      <c r="Y383" s="27"/>
      <c r="Z383" s="27"/>
      <c r="AA383" s="27"/>
      <c r="AB383" s="27"/>
      <c r="AC383" s="27"/>
      <c r="AD383" s="27"/>
      <c r="AF383" s="27"/>
      <c r="AG383" s="27"/>
      <c r="AH383" s="27"/>
      <c r="AI383" s="27"/>
      <c r="AJ383" s="27"/>
      <c r="AK383" s="27"/>
      <c r="AL383" s="27"/>
      <c r="AN383" s="27"/>
      <c r="AO383" s="27"/>
      <c r="AP383" s="27"/>
      <c r="AQ383" s="27"/>
      <c r="AR383" s="27"/>
      <c r="BQ383" s="27"/>
      <c r="BW383" s="27"/>
      <c r="BX383" s="27"/>
      <c r="BY383" s="27"/>
      <c r="BZ383" s="27"/>
      <c r="CA383" s="27"/>
      <c r="CB383" s="27"/>
      <c r="CC383" s="27"/>
      <c r="CD383" s="27"/>
      <c r="CE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EH383" s="27"/>
      <c r="EI383" s="27"/>
      <c r="EJ383" s="27"/>
      <c r="EK383" s="27"/>
      <c r="EL383" s="27"/>
      <c r="EM383" s="27"/>
      <c r="EN383" s="27"/>
      <c r="EO383" s="27"/>
      <c r="EP383" s="27"/>
      <c r="EQ383" s="27"/>
      <c r="ER383" s="27"/>
      <c r="ES383" s="27"/>
      <c r="ET383" s="27"/>
      <c r="EU383" s="27"/>
      <c r="EV383" s="27"/>
      <c r="EW383" s="27"/>
      <c r="EX383" s="27"/>
      <c r="EY383" s="27"/>
      <c r="EZ383" s="27"/>
      <c r="FA383" s="27"/>
      <c r="FB383" s="27"/>
      <c r="FC383" s="27"/>
      <c r="FD383" s="27"/>
      <c r="FE383" s="27"/>
      <c r="FH383" s="27"/>
      <c r="FI383" s="27"/>
      <c r="FJ383" s="27"/>
      <c r="FK383" s="27"/>
      <c r="FL383" s="27"/>
      <c r="FM383" s="27"/>
      <c r="FN383" s="27"/>
      <c r="FO383" s="27"/>
      <c r="FP383" s="27"/>
      <c r="FQ383" s="27"/>
      <c r="FR383" s="27"/>
      <c r="FS383" s="27"/>
      <c r="FT383" s="27"/>
      <c r="FU383" s="27"/>
      <c r="FV383" s="27"/>
      <c r="FW383" s="27"/>
      <c r="FX383" s="27"/>
      <c r="FY383" s="27"/>
      <c r="FZ383" s="27"/>
      <c r="GA383" s="27"/>
      <c r="GB383" s="27"/>
      <c r="GC383" s="27"/>
      <c r="GD383" s="27"/>
      <c r="GE383" s="27"/>
      <c r="GF383" s="27"/>
      <c r="GG383" s="27"/>
      <c r="GH383" s="27"/>
      <c r="GI383" s="27"/>
      <c r="GJ383" s="27"/>
      <c r="GK383" s="27"/>
      <c r="GL383" s="27"/>
      <c r="GM383" s="27"/>
      <c r="GN383" s="27"/>
      <c r="GO383" s="27"/>
      <c r="GP383" s="27"/>
      <c r="GQ383" s="27"/>
      <c r="GR383" s="27"/>
      <c r="GS383" s="27"/>
      <c r="GT383" s="27"/>
      <c r="GU383" s="27"/>
      <c r="GV383" s="27"/>
      <c r="GW383" s="27"/>
      <c r="GX383" s="27"/>
      <c r="GY383" s="27"/>
      <c r="GZ383" s="27"/>
      <c r="HA383" s="27"/>
      <c r="HB383" s="27"/>
      <c r="HC383" s="27"/>
      <c r="HD383" s="27"/>
      <c r="HE383" s="27"/>
      <c r="HF383" s="27"/>
      <c r="HG383" s="27"/>
      <c r="HH383" s="27"/>
      <c r="HI383" s="27"/>
      <c r="HJ383" s="27"/>
    </row>
    <row r="384" spans="1:218">
      <c r="A384" s="8"/>
      <c r="B384" s="109"/>
      <c r="C384" s="109"/>
      <c r="D384" s="109"/>
      <c r="E384" s="109"/>
      <c r="F384" s="109"/>
      <c r="G384" s="109"/>
      <c r="H384" s="109"/>
      <c r="I384" s="109"/>
      <c r="J384" s="109"/>
      <c r="K384" s="120"/>
      <c r="L384" s="143"/>
      <c r="M384" s="120"/>
      <c r="N384" s="27"/>
      <c r="O384" s="27"/>
      <c r="P384" s="27"/>
      <c r="Q384" s="27"/>
      <c r="S384" s="27"/>
      <c r="T384" s="27"/>
      <c r="U384" s="27"/>
      <c r="V384" s="27"/>
      <c r="W384" s="27"/>
      <c r="X384" s="27"/>
      <c r="Y384" s="27"/>
      <c r="Z384" s="27"/>
      <c r="AA384" s="27"/>
      <c r="AB384" s="27"/>
      <c r="AC384" s="27"/>
      <c r="AD384" s="27"/>
      <c r="AF384" s="27"/>
      <c r="AG384" s="27"/>
      <c r="AH384" s="27"/>
      <c r="AI384" s="27"/>
      <c r="AJ384" s="27"/>
      <c r="AK384" s="27"/>
      <c r="AL384" s="27"/>
      <c r="AN384" s="27"/>
      <c r="AO384" s="27"/>
      <c r="AP384" s="27"/>
      <c r="AQ384" s="27"/>
      <c r="AR384" s="27"/>
      <c r="BQ384" s="27"/>
      <c r="BW384" s="27"/>
      <c r="BX384" s="27"/>
      <c r="BY384" s="27"/>
      <c r="BZ384" s="27"/>
      <c r="CA384" s="27"/>
      <c r="CB384" s="27"/>
      <c r="CC384" s="27"/>
      <c r="CD384" s="27"/>
      <c r="CE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EH384" s="27"/>
      <c r="EI384" s="27"/>
      <c r="EJ384" s="27"/>
      <c r="EK384" s="27"/>
      <c r="EL384" s="27"/>
      <c r="EM384" s="27"/>
      <c r="EN384" s="27"/>
      <c r="EO384" s="27"/>
      <c r="EP384" s="27"/>
      <c r="EQ384" s="27"/>
      <c r="ER384" s="27"/>
      <c r="ES384" s="27"/>
      <c r="ET384" s="27"/>
      <c r="EU384" s="27"/>
      <c r="EV384" s="27"/>
      <c r="EW384" s="27"/>
      <c r="EX384" s="27"/>
      <c r="EY384" s="27"/>
      <c r="EZ384" s="27"/>
      <c r="FA384" s="27"/>
      <c r="FB384" s="27"/>
      <c r="FC384" s="27"/>
      <c r="FD384" s="27"/>
      <c r="FE384" s="27"/>
      <c r="FH384" s="27"/>
      <c r="FI384" s="27"/>
      <c r="FJ384" s="27"/>
      <c r="FK384" s="27"/>
      <c r="FL384" s="27"/>
      <c r="FM384" s="27"/>
      <c r="FN384" s="27"/>
      <c r="FO384" s="27"/>
      <c r="FP384" s="27"/>
      <c r="FQ384" s="27"/>
      <c r="FR384" s="27"/>
      <c r="FS384" s="27"/>
      <c r="FT384" s="27"/>
      <c r="FU384" s="27"/>
      <c r="FV384" s="27"/>
      <c r="FW384" s="27"/>
      <c r="FX384" s="27"/>
      <c r="FY384" s="27"/>
      <c r="FZ384" s="27"/>
      <c r="GA384" s="27"/>
      <c r="GB384" s="27"/>
      <c r="GC384" s="27"/>
      <c r="GD384" s="27"/>
      <c r="GE384" s="27"/>
      <c r="GF384" s="27"/>
      <c r="GG384" s="27"/>
      <c r="GH384" s="27"/>
      <c r="GI384" s="27"/>
      <c r="GJ384" s="27"/>
      <c r="GK384" s="27"/>
      <c r="GL384" s="27"/>
      <c r="GM384" s="27"/>
      <c r="GN384" s="27"/>
      <c r="GO384" s="27"/>
      <c r="GP384" s="27"/>
      <c r="GQ384" s="27"/>
      <c r="GR384" s="27"/>
      <c r="GS384" s="27"/>
      <c r="GT384" s="27"/>
      <c r="GU384" s="27"/>
      <c r="GV384" s="27"/>
      <c r="GW384" s="27"/>
      <c r="GX384" s="27"/>
      <c r="GY384" s="27"/>
      <c r="GZ384" s="27"/>
      <c r="HA384" s="27"/>
      <c r="HB384" s="27"/>
      <c r="HC384" s="27"/>
      <c r="HD384" s="27"/>
      <c r="HE384" s="27"/>
      <c r="HF384" s="27"/>
      <c r="HG384" s="27"/>
      <c r="HH384" s="27"/>
      <c r="HI384" s="27"/>
      <c r="HJ384" s="27"/>
    </row>
    <row r="385" spans="1:218">
      <c r="A385" s="8"/>
      <c r="B385" s="109"/>
      <c r="C385" s="109"/>
      <c r="D385" s="109"/>
      <c r="E385" s="109"/>
      <c r="F385" s="109"/>
      <c r="G385" s="109"/>
      <c r="H385" s="109"/>
      <c r="I385" s="109"/>
      <c r="J385" s="109"/>
      <c r="K385" s="120"/>
      <c r="L385" s="143"/>
      <c r="M385" s="120"/>
      <c r="N385" s="27"/>
      <c r="O385" s="27"/>
      <c r="P385" s="27"/>
      <c r="Q385" s="27"/>
      <c r="S385" s="27"/>
      <c r="T385" s="27"/>
      <c r="U385" s="27"/>
      <c r="V385" s="27"/>
      <c r="W385" s="27"/>
      <c r="X385" s="27"/>
      <c r="Y385" s="27"/>
      <c r="Z385" s="27"/>
      <c r="AA385" s="27"/>
      <c r="AB385" s="27"/>
      <c r="AC385" s="27"/>
      <c r="AD385" s="27"/>
      <c r="AF385" s="27"/>
      <c r="AG385" s="27"/>
      <c r="AH385" s="27"/>
      <c r="AI385" s="27"/>
      <c r="AJ385" s="27"/>
      <c r="AK385" s="27"/>
      <c r="AL385" s="27"/>
      <c r="AN385" s="27"/>
      <c r="AO385" s="27"/>
      <c r="AP385" s="27"/>
      <c r="AQ385" s="27"/>
      <c r="AR385" s="27"/>
      <c r="BQ385" s="27"/>
      <c r="BW385" s="27"/>
      <c r="BX385" s="27"/>
      <c r="BY385" s="27"/>
      <c r="BZ385" s="27"/>
      <c r="CA385" s="27"/>
      <c r="CB385" s="27"/>
      <c r="CC385" s="27"/>
      <c r="CD385" s="27"/>
      <c r="CE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EH385" s="27"/>
      <c r="EI385" s="27"/>
      <c r="EJ385" s="27"/>
      <c r="EK385" s="27"/>
      <c r="EL385" s="27"/>
      <c r="EM385" s="27"/>
      <c r="EN385" s="27"/>
      <c r="EO385" s="27"/>
      <c r="EP385" s="27"/>
      <c r="EQ385" s="27"/>
      <c r="ER385" s="27"/>
      <c r="ES385" s="27"/>
      <c r="ET385" s="27"/>
      <c r="EU385" s="27"/>
      <c r="EV385" s="27"/>
      <c r="EW385" s="27"/>
      <c r="EX385" s="27"/>
      <c r="EY385" s="27"/>
      <c r="EZ385" s="27"/>
      <c r="FA385" s="27"/>
      <c r="FB385" s="27"/>
      <c r="FC385" s="27"/>
      <c r="FD385" s="27"/>
      <c r="FE385" s="27"/>
      <c r="FH385" s="27"/>
      <c r="FI385" s="27"/>
      <c r="FJ385" s="27"/>
      <c r="FK385" s="27"/>
      <c r="FL385" s="27"/>
      <c r="FM385" s="27"/>
      <c r="FN385" s="27"/>
      <c r="FO385" s="27"/>
      <c r="FP385" s="27"/>
      <c r="FQ385" s="27"/>
      <c r="FR385" s="27"/>
      <c r="FS385" s="27"/>
      <c r="FT385" s="27"/>
      <c r="FU385" s="27"/>
      <c r="FV385" s="27"/>
      <c r="FW385" s="27"/>
      <c r="FX385" s="27"/>
      <c r="FY385" s="27"/>
      <c r="FZ385" s="27"/>
      <c r="GA385" s="27"/>
      <c r="GB385" s="27"/>
      <c r="GC385" s="27"/>
      <c r="GD385" s="27"/>
      <c r="GE385" s="27"/>
      <c r="GF385" s="27"/>
      <c r="GG385" s="27"/>
      <c r="GH385" s="27"/>
      <c r="GI385" s="27"/>
      <c r="GJ385" s="27"/>
      <c r="GK385" s="27"/>
      <c r="GL385" s="27"/>
      <c r="GM385" s="27"/>
      <c r="GN385" s="27"/>
      <c r="GO385" s="27"/>
      <c r="GP385" s="27"/>
      <c r="GQ385" s="27"/>
      <c r="GR385" s="27"/>
      <c r="GS385" s="27"/>
      <c r="GT385" s="27"/>
      <c r="GU385" s="27"/>
      <c r="GV385" s="27"/>
      <c r="GW385" s="27"/>
      <c r="GX385" s="27"/>
      <c r="GY385" s="27"/>
      <c r="GZ385" s="27"/>
      <c r="HA385" s="27"/>
      <c r="HB385" s="27"/>
      <c r="HC385" s="27"/>
      <c r="HD385" s="27"/>
      <c r="HE385" s="27"/>
      <c r="HF385" s="27"/>
      <c r="HG385" s="27"/>
      <c r="HH385" s="27"/>
      <c r="HI385" s="27"/>
      <c r="HJ385" s="27"/>
    </row>
    <row r="386" spans="1:218">
      <c r="A386" s="8"/>
      <c r="B386" s="109"/>
      <c r="C386" s="109"/>
      <c r="D386" s="109"/>
      <c r="E386" s="109"/>
      <c r="F386" s="109"/>
      <c r="G386" s="109"/>
      <c r="H386" s="109"/>
      <c r="I386" s="109"/>
      <c r="J386" s="109"/>
      <c r="K386" s="120"/>
      <c r="L386" s="143"/>
      <c r="M386" s="120"/>
      <c r="N386" s="27"/>
      <c r="O386" s="27"/>
      <c r="P386" s="27"/>
      <c r="Q386" s="27"/>
      <c r="S386" s="27"/>
      <c r="T386" s="27"/>
      <c r="U386" s="27"/>
      <c r="V386" s="27"/>
      <c r="W386" s="27"/>
      <c r="X386" s="27"/>
      <c r="Y386" s="27"/>
      <c r="Z386" s="27"/>
      <c r="AA386" s="27"/>
      <c r="AB386" s="27"/>
      <c r="AC386" s="27"/>
      <c r="AD386" s="27"/>
      <c r="AF386" s="27"/>
      <c r="AG386" s="27"/>
      <c r="AH386" s="27"/>
      <c r="AI386" s="27"/>
      <c r="AJ386" s="27"/>
      <c r="AK386" s="27"/>
      <c r="AL386" s="27"/>
      <c r="AN386" s="27"/>
      <c r="AO386" s="27"/>
      <c r="AP386" s="27"/>
      <c r="AQ386" s="27"/>
      <c r="AR386" s="27"/>
      <c r="BQ386" s="27"/>
      <c r="BW386" s="27"/>
      <c r="BX386" s="27"/>
      <c r="BY386" s="27"/>
      <c r="BZ386" s="27"/>
      <c r="CA386" s="27"/>
      <c r="CB386" s="27"/>
      <c r="CC386" s="27"/>
      <c r="CD386" s="27"/>
      <c r="CE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EH386" s="27"/>
      <c r="EI386" s="27"/>
      <c r="EJ386" s="27"/>
      <c r="EK386" s="27"/>
      <c r="EL386" s="27"/>
      <c r="EM386" s="27"/>
      <c r="EN386" s="27"/>
      <c r="EO386" s="27"/>
      <c r="EP386" s="27"/>
      <c r="EQ386" s="27"/>
      <c r="ER386" s="27"/>
      <c r="ES386" s="27"/>
      <c r="ET386" s="27"/>
      <c r="EU386" s="27"/>
      <c r="EV386" s="27"/>
      <c r="EW386" s="27"/>
      <c r="EX386" s="27"/>
      <c r="EY386" s="27"/>
      <c r="EZ386" s="27"/>
      <c r="FA386" s="27"/>
      <c r="FB386" s="27"/>
      <c r="FC386" s="27"/>
      <c r="FD386" s="27"/>
      <c r="FE386" s="27"/>
      <c r="FH386" s="27"/>
      <c r="FI386" s="27"/>
      <c r="FJ386" s="27"/>
      <c r="FK386" s="27"/>
      <c r="FL386" s="27"/>
      <c r="FM386" s="27"/>
      <c r="FN386" s="27"/>
      <c r="FO386" s="27"/>
      <c r="FP386" s="27"/>
      <c r="FQ386" s="27"/>
      <c r="FR386" s="27"/>
      <c r="FS386" s="27"/>
      <c r="FT386" s="27"/>
      <c r="FU386" s="27"/>
      <c r="FV386" s="27"/>
      <c r="FW386" s="27"/>
      <c r="FX386" s="27"/>
      <c r="FY386" s="27"/>
      <c r="FZ386" s="27"/>
      <c r="GA386" s="27"/>
      <c r="GB386" s="27"/>
      <c r="GC386" s="27"/>
      <c r="GD386" s="27"/>
      <c r="GE386" s="27"/>
      <c r="GF386" s="27"/>
      <c r="GG386" s="27"/>
      <c r="GH386" s="27"/>
      <c r="GI386" s="27"/>
      <c r="GJ386" s="27"/>
      <c r="GK386" s="27"/>
      <c r="GL386" s="27"/>
      <c r="GM386" s="27"/>
      <c r="GN386" s="27"/>
      <c r="GO386" s="27"/>
      <c r="GP386" s="27"/>
      <c r="GQ386" s="27"/>
      <c r="GR386" s="27"/>
      <c r="GS386" s="27"/>
      <c r="GT386" s="27"/>
      <c r="GU386" s="27"/>
      <c r="GV386" s="27"/>
      <c r="GW386" s="27"/>
      <c r="GX386" s="27"/>
      <c r="GY386" s="27"/>
      <c r="GZ386" s="27"/>
      <c r="HA386" s="27"/>
      <c r="HB386" s="27"/>
      <c r="HC386" s="27"/>
      <c r="HD386" s="27"/>
      <c r="HE386" s="27"/>
      <c r="HF386" s="27"/>
      <c r="HG386" s="27"/>
      <c r="HH386" s="27"/>
      <c r="HI386" s="27"/>
      <c r="HJ386" s="27"/>
    </row>
    <row r="387" spans="1:218">
      <c r="A387" s="8"/>
      <c r="B387" s="109"/>
      <c r="C387" s="109"/>
      <c r="D387" s="109"/>
      <c r="E387" s="109"/>
      <c r="F387" s="109"/>
      <c r="G387" s="109"/>
      <c r="H387" s="109"/>
      <c r="I387" s="109"/>
      <c r="J387" s="109"/>
      <c r="K387" s="120"/>
      <c r="L387" s="143"/>
      <c r="M387" s="120"/>
      <c r="N387" s="27"/>
      <c r="O387" s="27"/>
      <c r="P387" s="27"/>
      <c r="Q387" s="27"/>
      <c r="S387" s="27"/>
      <c r="T387" s="27"/>
      <c r="U387" s="27"/>
      <c r="V387" s="27"/>
      <c r="W387" s="27"/>
      <c r="X387" s="27"/>
      <c r="Y387" s="27"/>
      <c r="Z387" s="27"/>
      <c r="AA387" s="27"/>
      <c r="AB387" s="27"/>
      <c r="AC387" s="27"/>
      <c r="AD387" s="27"/>
      <c r="AF387" s="27"/>
      <c r="AG387" s="27"/>
      <c r="AH387" s="27"/>
      <c r="AI387" s="27"/>
      <c r="AJ387" s="27"/>
      <c r="AK387" s="27"/>
      <c r="AL387" s="27"/>
      <c r="AN387" s="27"/>
      <c r="AO387" s="27"/>
      <c r="AP387" s="27"/>
      <c r="AQ387" s="27"/>
      <c r="AR387" s="27"/>
      <c r="BQ387" s="27"/>
      <c r="BW387" s="27"/>
      <c r="BX387" s="27"/>
      <c r="BY387" s="27"/>
      <c r="BZ387" s="27"/>
      <c r="CA387" s="27"/>
      <c r="CB387" s="27"/>
      <c r="CC387" s="27"/>
      <c r="CD387" s="27"/>
      <c r="CE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EH387" s="27"/>
      <c r="EI387" s="27"/>
      <c r="EJ387" s="27"/>
      <c r="EK387" s="27"/>
      <c r="EL387" s="27"/>
      <c r="EM387" s="27"/>
      <c r="EN387" s="27"/>
      <c r="EO387" s="27"/>
      <c r="EP387" s="27"/>
      <c r="EQ387" s="27"/>
      <c r="ER387" s="27"/>
      <c r="ES387" s="27"/>
      <c r="ET387" s="27"/>
      <c r="EU387" s="27"/>
      <c r="EV387" s="27"/>
      <c r="EW387" s="27"/>
      <c r="EX387" s="27"/>
      <c r="EY387" s="27"/>
      <c r="EZ387" s="27"/>
      <c r="FA387" s="27"/>
      <c r="FB387" s="27"/>
      <c r="FC387" s="27"/>
      <c r="FD387" s="27"/>
      <c r="FE387" s="27"/>
      <c r="FH387" s="27"/>
      <c r="FI387" s="27"/>
      <c r="FJ387" s="27"/>
      <c r="FK387" s="27"/>
      <c r="FL387" s="27"/>
      <c r="FM387" s="27"/>
      <c r="FN387" s="27"/>
      <c r="FO387" s="27"/>
      <c r="FP387" s="27"/>
      <c r="FQ387" s="27"/>
      <c r="FR387" s="27"/>
      <c r="FS387" s="27"/>
      <c r="FT387" s="27"/>
      <c r="FU387" s="27"/>
      <c r="FV387" s="27"/>
      <c r="FW387" s="27"/>
      <c r="FX387" s="27"/>
      <c r="FY387" s="27"/>
      <c r="FZ387" s="27"/>
      <c r="GA387" s="27"/>
      <c r="GB387" s="27"/>
      <c r="GC387" s="27"/>
      <c r="GD387" s="27"/>
      <c r="GE387" s="27"/>
      <c r="GF387" s="27"/>
      <c r="GG387" s="27"/>
      <c r="GH387" s="27"/>
      <c r="GI387" s="27"/>
      <c r="GJ387" s="27"/>
      <c r="GK387" s="27"/>
      <c r="GL387" s="27"/>
      <c r="GM387" s="27"/>
      <c r="GN387" s="27"/>
      <c r="GO387" s="27"/>
      <c r="GP387" s="27"/>
      <c r="GQ387" s="27"/>
      <c r="GR387" s="27"/>
      <c r="GS387" s="27"/>
      <c r="GT387" s="27"/>
      <c r="GU387" s="27"/>
      <c r="GV387" s="27"/>
      <c r="GW387" s="27"/>
      <c r="GX387" s="27"/>
      <c r="GY387" s="27"/>
      <c r="GZ387" s="27"/>
      <c r="HA387" s="27"/>
      <c r="HB387" s="27"/>
      <c r="HC387" s="27"/>
      <c r="HD387" s="27"/>
      <c r="HE387" s="27"/>
      <c r="HF387" s="27"/>
      <c r="HG387" s="27"/>
      <c r="HH387" s="27"/>
      <c r="HI387" s="27"/>
      <c r="HJ387" s="27"/>
    </row>
    <row r="388" spans="1:218">
      <c r="A388" s="8"/>
      <c r="B388" s="109"/>
      <c r="C388" s="109"/>
      <c r="D388" s="109"/>
      <c r="E388" s="109"/>
      <c r="F388" s="109"/>
      <c r="G388" s="109"/>
      <c r="H388" s="109"/>
      <c r="I388" s="109"/>
      <c r="J388" s="109"/>
      <c r="K388" s="120"/>
      <c r="L388" s="143"/>
      <c r="M388" s="120"/>
      <c r="N388" s="27"/>
      <c r="O388" s="27"/>
      <c r="P388" s="27"/>
      <c r="Q388" s="27"/>
      <c r="S388" s="27"/>
      <c r="T388" s="27"/>
      <c r="U388" s="27"/>
      <c r="V388" s="27"/>
      <c r="W388" s="27"/>
      <c r="X388" s="27"/>
      <c r="Y388" s="27"/>
      <c r="Z388" s="27"/>
      <c r="AA388" s="27"/>
      <c r="AB388" s="27"/>
      <c r="AC388" s="27"/>
      <c r="AD388" s="27"/>
      <c r="AF388" s="27"/>
      <c r="AG388" s="27"/>
      <c r="AH388" s="27"/>
      <c r="AI388" s="27"/>
      <c r="AJ388" s="27"/>
      <c r="AK388" s="27"/>
      <c r="AL388" s="27"/>
      <c r="AN388" s="27"/>
      <c r="AO388" s="27"/>
      <c r="AP388" s="27"/>
      <c r="AQ388" s="27"/>
      <c r="AR388" s="27"/>
      <c r="BQ388" s="27"/>
      <c r="BW388" s="27"/>
      <c r="BX388" s="27"/>
      <c r="BY388" s="27"/>
      <c r="BZ388" s="27"/>
      <c r="CA388" s="27"/>
      <c r="CB388" s="27"/>
      <c r="CC388" s="27"/>
      <c r="CD388" s="27"/>
      <c r="CE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EH388" s="27"/>
      <c r="EI388" s="27"/>
      <c r="EJ388" s="27"/>
      <c r="EK388" s="27"/>
      <c r="EL388" s="27"/>
      <c r="EM388" s="27"/>
      <c r="EN388" s="27"/>
      <c r="EO388" s="27"/>
      <c r="EP388" s="27"/>
      <c r="EQ388" s="27"/>
      <c r="ER388" s="27"/>
      <c r="ES388" s="27"/>
      <c r="ET388" s="27"/>
      <c r="EU388" s="27"/>
      <c r="EV388" s="27"/>
      <c r="EW388" s="27"/>
      <c r="EX388" s="27"/>
      <c r="EY388" s="27"/>
      <c r="EZ388" s="27"/>
      <c r="FA388" s="27"/>
      <c r="FB388" s="27"/>
      <c r="FC388" s="27"/>
      <c r="FD388" s="27"/>
      <c r="FE388" s="27"/>
      <c r="FH388" s="27"/>
      <c r="FI388" s="27"/>
      <c r="FJ388" s="27"/>
      <c r="FK388" s="27"/>
      <c r="FL388" s="27"/>
      <c r="FM388" s="27"/>
      <c r="FN388" s="27"/>
      <c r="FO388" s="27"/>
      <c r="FP388" s="27"/>
      <c r="FQ388" s="27"/>
      <c r="FR388" s="27"/>
      <c r="FS388" s="27"/>
      <c r="FT388" s="27"/>
      <c r="FU388" s="27"/>
      <c r="FV388" s="27"/>
      <c r="FW388" s="27"/>
      <c r="FX388" s="27"/>
      <c r="FY388" s="27"/>
      <c r="FZ388" s="27"/>
      <c r="GA388" s="27"/>
      <c r="GB388" s="27"/>
      <c r="GC388" s="27"/>
      <c r="GD388" s="27"/>
      <c r="GE388" s="27"/>
      <c r="GF388" s="27"/>
      <c r="GG388" s="27"/>
      <c r="GH388" s="27"/>
      <c r="GI388" s="27"/>
      <c r="GJ388" s="27"/>
      <c r="GK388" s="27"/>
      <c r="GL388" s="27"/>
      <c r="GM388" s="27"/>
      <c r="GN388" s="27"/>
      <c r="GO388" s="27"/>
      <c r="GP388" s="27"/>
      <c r="GQ388" s="27"/>
      <c r="GR388" s="27"/>
      <c r="GS388" s="27"/>
      <c r="GT388" s="27"/>
      <c r="GU388" s="27"/>
      <c r="GV388" s="27"/>
      <c r="GW388" s="27"/>
      <c r="GX388" s="27"/>
      <c r="GY388" s="27"/>
      <c r="GZ388" s="27"/>
      <c r="HA388" s="27"/>
      <c r="HB388" s="27"/>
      <c r="HC388" s="27"/>
      <c r="HD388" s="27"/>
      <c r="HE388" s="27"/>
      <c r="HF388" s="27"/>
      <c r="HG388" s="27"/>
      <c r="HH388" s="27"/>
      <c r="HI388" s="27"/>
      <c r="HJ388" s="27"/>
    </row>
    <row r="389" spans="1:218">
      <c r="A389" s="8"/>
      <c r="B389" s="109"/>
      <c r="C389" s="109"/>
      <c r="D389" s="109"/>
      <c r="E389" s="109"/>
      <c r="F389" s="109"/>
      <c r="G389" s="109"/>
      <c r="H389" s="109"/>
      <c r="I389" s="109"/>
      <c r="J389" s="109"/>
      <c r="K389" s="120"/>
      <c r="L389" s="143"/>
      <c r="M389" s="120"/>
      <c r="N389" s="27"/>
      <c r="O389" s="27"/>
      <c r="P389" s="27"/>
      <c r="Q389" s="27"/>
      <c r="S389" s="27"/>
      <c r="T389" s="27"/>
      <c r="U389" s="27"/>
      <c r="V389" s="27"/>
      <c r="W389" s="27"/>
      <c r="X389" s="27"/>
      <c r="Y389" s="27"/>
      <c r="Z389" s="27"/>
      <c r="AA389" s="27"/>
      <c r="AB389" s="27"/>
      <c r="AC389" s="27"/>
      <c r="AD389" s="27"/>
      <c r="AF389" s="27"/>
      <c r="AG389" s="27"/>
      <c r="AH389" s="27"/>
      <c r="AI389" s="27"/>
      <c r="AJ389" s="27"/>
      <c r="AK389" s="27"/>
      <c r="AL389" s="27"/>
      <c r="AN389" s="27"/>
      <c r="AO389" s="27"/>
      <c r="AP389" s="27"/>
      <c r="AQ389" s="27"/>
      <c r="AR389" s="27"/>
      <c r="BQ389" s="27"/>
      <c r="BW389" s="27"/>
      <c r="BX389" s="27"/>
      <c r="BY389" s="27"/>
      <c r="BZ389" s="27"/>
      <c r="CA389" s="27"/>
      <c r="CB389" s="27"/>
      <c r="CC389" s="27"/>
      <c r="CD389" s="27"/>
      <c r="CE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EH389" s="27"/>
      <c r="EI389" s="27"/>
      <c r="EJ389" s="27"/>
      <c r="EK389" s="27"/>
      <c r="EL389" s="27"/>
      <c r="EM389" s="27"/>
      <c r="EN389" s="27"/>
      <c r="EO389" s="27"/>
      <c r="EP389" s="27"/>
      <c r="EQ389" s="27"/>
      <c r="ER389" s="27"/>
      <c r="ES389" s="27"/>
      <c r="ET389" s="27"/>
      <c r="EU389" s="27"/>
      <c r="EV389" s="27"/>
      <c r="EW389" s="27"/>
      <c r="EX389" s="27"/>
      <c r="EY389" s="27"/>
      <c r="EZ389" s="27"/>
      <c r="FA389" s="27"/>
      <c r="FB389" s="27"/>
      <c r="FC389" s="27"/>
      <c r="FD389" s="27"/>
      <c r="FE389" s="27"/>
      <c r="FH389" s="27"/>
      <c r="FI389" s="27"/>
      <c r="FJ389" s="27"/>
      <c r="FK389" s="27"/>
      <c r="FL389" s="27"/>
      <c r="FM389" s="27"/>
      <c r="FN389" s="27"/>
      <c r="FO389" s="27"/>
      <c r="FP389" s="27"/>
      <c r="FQ389" s="27"/>
      <c r="FR389" s="27"/>
      <c r="FS389" s="27"/>
      <c r="FT389" s="27"/>
      <c r="FU389" s="27"/>
      <c r="FV389" s="27"/>
      <c r="FW389" s="27"/>
      <c r="FX389" s="27"/>
      <c r="FY389" s="27"/>
      <c r="FZ389" s="27"/>
      <c r="GA389" s="27"/>
      <c r="GB389" s="27"/>
      <c r="GC389" s="27"/>
      <c r="GD389" s="27"/>
      <c r="GE389" s="27"/>
      <c r="GF389" s="27"/>
      <c r="GG389" s="27"/>
      <c r="GH389" s="27"/>
      <c r="GI389" s="27"/>
      <c r="GJ389" s="27"/>
      <c r="GK389" s="27"/>
      <c r="GL389" s="27"/>
      <c r="GM389" s="27"/>
      <c r="GN389" s="27"/>
      <c r="GO389" s="27"/>
      <c r="GP389" s="27"/>
      <c r="GQ389" s="27"/>
      <c r="GR389" s="27"/>
      <c r="GS389" s="27"/>
      <c r="GT389" s="27"/>
      <c r="GU389" s="27"/>
      <c r="GV389" s="27"/>
      <c r="GW389" s="27"/>
      <c r="GX389" s="27"/>
      <c r="GY389" s="27"/>
      <c r="GZ389" s="27"/>
      <c r="HA389" s="27"/>
      <c r="HB389" s="27"/>
      <c r="HC389" s="27"/>
      <c r="HD389" s="27"/>
      <c r="HE389" s="27"/>
      <c r="HF389" s="27"/>
      <c r="HG389" s="27"/>
      <c r="HH389" s="27"/>
      <c r="HI389" s="27"/>
      <c r="HJ389" s="27"/>
    </row>
    <row r="390" spans="1:218">
      <c r="A390" s="8"/>
      <c r="B390" s="109"/>
      <c r="C390" s="109"/>
      <c r="D390" s="109"/>
      <c r="E390" s="109"/>
      <c r="F390" s="109"/>
      <c r="G390" s="109"/>
      <c r="H390" s="109"/>
      <c r="I390" s="109"/>
      <c r="J390" s="109"/>
      <c r="K390" s="120"/>
      <c r="L390" s="143"/>
      <c r="M390" s="120"/>
      <c r="N390" s="27"/>
      <c r="O390" s="27"/>
      <c r="P390" s="27"/>
      <c r="Q390" s="27"/>
      <c r="S390" s="27"/>
      <c r="T390" s="27"/>
      <c r="U390" s="27"/>
      <c r="V390" s="27"/>
      <c r="W390" s="27"/>
      <c r="X390" s="27"/>
      <c r="Y390" s="27"/>
      <c r="Z390" s="27"/>
      <c r="AA390" s="27"/>
      <c r="AB390" s="27"/>
      <c r="AC390" s="27"/>
      <c r="AD390" s="27"/>
      <c r="AF390" s="27"/>
      <c r="AG390" s="27"/>
      <c r="AH390" s="27"/>
      <c r="AI390" s="27"/>
      <c r="AJ390" s="27"/>
      <c r="AK390" s="27"/>
      <c r="AL390" s="27"/>
      <c r="AN390" s="27"/>
      <c r="AO390" s="27"/>
      <c r="AP390" s="27"/>
      <c r="AQ390" s="27"/>
      <c r="AR390" s="27"/>
      <c r="BQ390" s="27"/>
      <c r="BW390" s="27"/>
      <c r="BX390" s="27"/>
      <c r="BY390" s="27"/>
      <c r="BZ390" s="27"/>
      <c r="CA390" s="27"/>
      <c r="CB390" s="27"/>
      <c r="CC390" s="27"/>
      <c r="CD390" s="27"/>
      <c r="CE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EH390" s="27"/>
      <c r="EI390" s="27"/>
      <c r="EJ390" s="27"/>
      <c r="EK390" s="27"/>
      <c r="EL390" s="27"/>
      <c r="EM390" s="27"/>
      <c r="EN390" s="27"/>
      <c r="EO390" s="27"/>
      <c r="EP390" s="27"/>
      <c r="EQ390" s="27"/>
      <c r="ER390" s="27"/>
      <c r="ES390" s="27"/>
      <c r="ET390" s="27"/>
      <c r="EU390" s="27"/>
      <c r="EV390" s="27"/>
      <c r="EW390" s="27"/>
      <c r="EX390" s="27"/>
      <c r="EY390" s="27"/>
      <c r="EZ390" s="27"/>
      <c r="FA390" s="27"/>
      <c r="FB390" s="27"/>
      <c r="FC390" s="27"/>
      <c r="FD390" s="27"/>
      <c r="FE390" s="27"/>
      <c r="FH390" s="27"/>
      <c r="FI390" s="27"/>
      <c r="FJ390" s="27"/>
      <c r="FK390" s="27"/>
      <c r="FL390" s="27"/>
      <c r="FM390" s="27"/>
      <c r="FN390" s="27"/>
      <c r="FO390" s="27"/>
      <c r="FP390" s="27"/>
      <c r="FQ390" s="27"/>
      <c r="FR390" s="27"/>
      <c r="FS390" s="27"/>
      <c r="FT390" s="27"/>
      <c r="FU390" s="27"/>
      <c r="FV390" s="27"/>
      <c r="FW390" s="27"/>
      <c r="FX390" s="27"/>
      <c r="FY390" s="27"/>
      <c r="FZ390" s="27"/>
      <c r="GA390" s="27"/>
      <c r="GB390" s="27"/>
      <c r="GC390" s="27"/>
      <c r="GD390" s="27"/>
      <c r="GE390" s="27"/>
      <c r="GF390" s="27"/>
      <c r="GG390" s="27"/>
      <c r="GH390" s="27"/>
      <c r="GI390" s="27"/>
      <c r="GJ390" s="27"/>
      <c r="GK390" s="27"/>
      <c r="GL390" s="27"/>
      <c r="GM390" s="27"/>
      <c r="GN390" s="27"/>
      <c r="GO390" s="27"/>
      <c r="GP390" s="27"/>
      <c r="GQ390" s="27"/>
      <c r="GR390" s="27"/>
      <c r="GS390" s="27"/>
      <c r="GT390" s="27"/>
      <c r="GU390" s="27"/>
      <c r="GV390" s="27"/>
      <c r="GW390" s="27"/>
      <c r="GX390" s="27"/>
      <c r="GY390" s="27"/>
      <c r="GZ390" s="27"/>
      <c r="HA390" s="27"/>
      <c r="HB390" s="27"/>
      <c r="HC390" s="27"/>
      <c r="HD390" s="27"/>
      <c r="HE390" s="27"/>
      <c r="HF390" s="27"/>
      <c r="HG390" s="27"/>
      <c r="HH390" s="27"/>
      <c r="HI390" s="27"/>
      <c r="HJ390" s="27"/>
    </row>
    <row r="391" spans="1:218">
      <c r="A391" s="8"/>
      <c r="B391" s="109"/>
      <c r="C391" s="109"/>
      <c r="D391" s="109"/>
      <c r="E391" s="109"/>
      <c r="F391" s="109"/>
      <c r="G391" s="109"/>
      <c r="H391" s="109"/>
      <c r="I391" s="109"/>
      <c r="J391" s="109"/>
      <c r="K391" s="120"/>
      <c r="L391" s="143"/>
      <c r="M391" s="120"/>
      <c r="N391" s="27"/>
      <c r="O391" s="27"/>
      <c r="P391" s="27"/>
      <c r="Q391" s="27"/>
      <c r="S391" s="27"/>
      <c r="T391" s="27"/>
      <c r="U391" s="27"/>
      <c r="V391" s="27"/>
      <c r="W391" s="27"/>
      <c r="X391" s="27"/>
      <c r="Y391" s="27"/>
      <c r="Z391" s="27"/>
      <c r="AA391" s="27"/>
      <c r="AB391" s="27"/>
      <c r="AC391" s="27"/>
      <c r="AD391" s="27"/>
      <c r="AF391" s="27"/>
      <c r="AG391" s="27"/>
      <c r="AH391" s="27"/>
      <c r="AI391" s="27"/>
      <c r="AJ391" s="27"/>
      <c r="AK391" s="27"/>
      <c r="AL391" s="27"/>
      <c r="AN391" s="27"/>
      <c r="AO391" s="27"/>
      <c r="AP391" s="27"/>
      <c r="AQ391" s="27"/>
      <c r="AR391" s="27"/>
      <c r="BQ391" s="27"/>
      <c r="BW391" s="27"/>
      <c r="BX391" s="27"/>
      <c r="BY391" s="27"/>
      <c r="BZ391" s="27"/>
      <c r="CA391" s="27"/>
      <c r="CB391" s="27"/>
      <c r="CC391" s="27"/>
      <c r="CD391" s="27"/>
      <c r="CE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EH391" s="27"/>
      <c r="EI391" s="27"/>
      <c r="EJ391" s="27"/>
      <c r="EK391" s="27"/>
      <c r="EL391" s="27"/>
      <c r="EM391" s="27"/>
      <c r="EN391" s="27"/>
      <c r="EO391" s="27"/>
      <c r="EP391" s="27"/>
      <c r="EQ391" s="27"/>
      <c r="ER391" s="27"/>
      <c r="ES391" s="27"/>
      <c r="ET391" s="27"/>
      <c r="EU391" s="27"/>
      <c r="EV391" s="27"/>
      <c r="EW391" s="27"/>
      <c r="EX391" s="27"/>
      <c r="EY391" s="27"/>
      <c r="EZ391" s="27"/>
      <c r="FA391" s="27"/>
      <c r="FB391" s="27"/>
      <c r="FC391" s="27"/>
      <c r="FD391" s="27"/>
      <c r="FE391" s="27"/>
      <c r="FH391" s="27"/>
      <c r="FI391" s="27"/>
      <c r="FJ391" s="27"/>
      <c r="FK391" s="27"/>
      <c r="FL391" s="27"/>
      <c r="FM391" s="27"/>
      <c r="FN391" s="27"/>
      <c r="FO391" s="27"/>
      <c r="FP391" s="27"/>
      <c r="FQ391" s="27"/>
      <c r="FR391" s="27"/>
      <c r="FS391" s="27"/>
      <c r="FT391" s="27"/>
      <c r="FU391" s="27"/>
      <c r="FV391" s="27"/>
      <c r="FW391" s="27"/>
      <c r="FX391" s="27"/>
      <c r="FY391" s="27"/>
      <c r="FZ391" s="27"/>
      <c r="GA391" s="27"/>
      <c r="GB391" s="27"/>
      <c r="GC391" s="27"/>
      <c r="GD391" s="27"/>
      <c r="GE391" s="27"/>
      <c r="GF391" s="27"/>
      <c r="GG391" s="27"/>
      <c r="GH391" s="27"/>
      <c r="GI391" s="27"/>
      <c r="GJ391" s="27"/>
      <c r="GK391" s="27"/>
      <c r="GL391" s="27"/>
      <c r="GM391" s="27"/>
      <c r="GN391" s="27"/>
      <c r="GO391" s="27"/>
      <c r="GP391" s="27"/>
      <c r="GQ391" s="27"/>
      <c r="GR391" s="27"/>
      <c r="GS391" s="27"/>
      <c r="GT391" s="27"/>
      <c r="GU391" s="27"/>
      <c r="GV391" s="27"/>
      <c r="GW391" s="27"/>
      <c r="GX391" s="27"/>
      <c r="GY391" s="27"/>
      <c r="GZ391" s="27"/>
      <c r="HA391" s="27"/>
      <c r="HB391" s="27"/>
      <c r="HC391" s="27"/>
      <c r="HD391" s="27"/>
      <c r="HE391" s="27"/>
      <c r="HF391" s="27"/>
      <c r="HG391" s="27"/>
      <c r="HH391" s="27"/>
      <c r="HI391" s="27"/>
      <c r="HJ391" s="27"/>
    </row>
    <row r="392" spans="1:218">
      <c r="A392" s="8"/>
      <c r="B392" s="109"/>
      <c r="C392" s="109"/>
      <c r="D392" s="109"/>
      <c r="E392" s="109"/>
      <c r="F392" s="109"/>
      <c r="G392" s="109"/>
      <c r="H392" s="109"/>
      <c r="I392" s="109"/>
      <c r="J392" s="109"/>
      <c r="K392" s="120"/>
      <c r="L392" s="143"/>
      <c r="M392" s="120"/>
      <c r="N392" s="27"/>
      <c r="O392" s="27"/>
      <c r="P392" s="27"/>
      <c r="Q392" s="27"/>
      <c r="S392" s="27"/>
      <c r="T392" s="27"/>
      <c r="U392" s="27"/>
      <c r="V392" s="27"/>
      <c r="W392" s="27"/>
      <c r="X392" s="27"/>
      <c r="Y392" s="27"/>
      <c r="Z392" s="27"/>
      <c r="AA392" s="27"/>
      <c r="AB392" s="27"/>
      <c r="AC392" s="27"/>
      <c r="AD392" s="27"/>
      <c r="AF392" s="27"/>
      <c r="AG392" s="27"/>
      <c r="AH392" s="27"/>
      <c r="AI392" s="27"/>
      <c r="AJ392" s="27"/>
      <c r="AK392" s="27"/>
      <c r="AL392" s="27"/>
      <c r="AN392" s="27"/>
      <c r="AO392" s="27"/>
      <c r="AP392" s="27"/>
      <c r="AQ392" s="27"/>
      <c r="AR392" s="27"/>
      <c r="BQ392" s="27"/>
      <c r="BW392" s="27"/>
      <c r="BX392" s="27"/>
      <c r="BY392" s="27"/>
      <c r="BZ392" s="27"/>
      <c r="CA392" s="27"/>
      <c r="CB392" s="27"/>
      <c r="CC392" s="27"/>
      <c r="CD392" s="27"/>
      <c r="CE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27"/>
      <c r="FH392" s="27"/>
      <c r="FI392" s="27"/>
      <c r="FJ392" s="27"/>
      <c r="FK392" s="27"/>
      <c r="FL392" s="27"/>
      <c r="FM392" s="27"/>
      <c r="FN392" s="27"/>
      <c r="FO392" s="27"/>
      <c r="FP392" s="27"/>
      <c r="FQ392" s="27"/>
      <c r="FR392" s="27"/>
      <c r="FS392" s="27"/>
      <c r="FT392" s="27"/>
      <c r="FU392" s="27"/>
      <c r="FV392" s="27"/>
      <c r="FW392" s="27"/>
      <c r="FX392" s="27"/>
      <c r="FY392" s="27"/>
      <c r="FZ392" s="27"/>
      <c r="GA392" s="27"/>
      <c r="GB392" s="27"/>
      <c r="GC392" s="27"/>
      <c r="GD392" s="27"/>
      <c r="GE392" s="27"/>
      <c r="GF392" s="27"/>
      <c r="GG392" s="27"/>
      <c r="GH392" s="27"/>
      <c r="GI392" s="27"/>
      <c r="GJ392" s="27"/>
      <c r="GK392" s="27"/>
      <c r="GL392" s="27"/>
      <c r="GM392" s="27"/>
      <c r="GN392" s="27"/>
      <c r="GO392" s="27"/>
      <c r="GP392" s="27"/>
      <c r="GQ392" s="27"/>
      <c r="GR392" s="27"/>
      <c r="GS392" s="27"/>
      <c r="GT392" s="27"/>
      <c r="GU392" s="27"/>
      <c r="GV392" s="27"/>
      <c r="GW392" s="27"/>
      <c r="GX392" s="27"/>
      <c r="GY392" s="27"/>
      <c r="GZ392" s="27"/>
      <c r="HA392" s="27"/>
      <c r="HB392" s="27"/>
      <c r="HC392" s="27"/>
      <c r="HD392" s="27"/>
      <c r="HE392" s="27"/>
      <c r="HF392" s="27"/>
      <c r="HG392" s="27"/>
      <c r="HH392" s="27"/>
      <c r="HI392" s="27"/>
      <c r="HJ392" s="27"/>
    </row>
    <row r="393" spans="1:218">
      <c r="A393" s="8"/>
      <c r="B393" s="109"/>
      <c r="C393" s="109"/>
      <c r="D393" s="109"/>
      <c r="E393" s="109"/>
      <c r="F393" s="109"/>
      <c r="G393" s="109"/>
      <c r="H393" s="109"/>
      <c r="I393" s="109"/>
      <c r="J393" s="109"/>
      <c r="K393" s="120"/>
      <c r="L393" s="143"/>
      <c r="M393" s="120"/>
      <c r="N393" s="27"/>
      <c r="O393" s="27"/>
      <c r="P393" s="27"/>
      <c r="Q393" s="27"/>
      <c r="S393" s="27"/>
      <c r="T393" s="27"/>
      <c r="U393" s="27"/>
      <c r="V393" s="27"/>
      <c r="W393" s="27"/>
      <c r="X393" s="27"/>
      <c r="Y393" s="27"/>
      <c r="Z393" s="27"/>
      <c r="AA393" s="27"/>
      <c r="AB393" s="27"/>
      <c r="AC393" s="27"/>
      <c r="AD393" s="27"/>
      <c r="AF393" s="27"/>
      <c r="AG393" s="27"/>
      <c r="AH393" s="27"/>
      <c r="AI393" s="27"/>
      <c r="AJ393" s="27"/>
      <c r="AK393" s="27"/>
      <c r="AL393" s="27"/>
      <c r="AN393" s="27"/>
      <c r="AO393" s="27"/>
      <c r="AP393" s="27"/>
      <c r="AQ393" s="27"/>
      <c r="AR393" s="27"/>
      <c r="BQ393" s="27"/>
      <c r="BW393" s="27"/>
      <c r="BX393" s="27"/>
      <c r="BY393" s="27"/>
      <c r="BZ393" s="27"/>
      <c r="CA393" s="27"/>
      <c r="CB393" s="27"/>
      <c r="CC393" s="27"/>
      <c r="CD393" s="27"/>
      <c r="CE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H393" s="27"/>
      <c r="FI393" s="27"/>
      <c r="FJ393" s="27"/>
      <c r="FK393" s="27"/>
      <c r="FL393" s="27"/>
      <c r="FM393" s="27"/>
      <c r="FN393" s="27"/>
      <c r="FO393" s="27"/>
      <c r="FP393" s="27"/>
      <c r="FQ393" s="27"/>
      <c r="FR393" s="27"/>
      <c r="FS393" s="27"/>
      <c r="FT393" s="27"/>
      <c r="FU393" s="27"/>
      <c r="FV393" s="27"/>
      <c r="FW393" s="27"/>
      <c r="FX393" s="27"/>
      <c r="FY393" s="27"/>
      <c r="FZ393" s="27"/>
      <c r="GA393" s="27"/>
      <c r="GB393" s="27"/>
      <c r="GC393" s="27"/>
      <c r="GD393" s="27"/>
      <c r="GE393" s="27"/>
      <c r="GF393" s="27"/>
      <c r="GG393" s="27"/>
      <c r="GH393" s="27"/>
      <c r="GI393" s="27"/>
      <c r="GJ393" s="27"/>
      <c r="GK393" s="27"/>
      <c r="GL393" s="27"/>
      <c r="GM393" s="27"/>
      <c r="GN393" s="27"/>
      <c r="GO393" s="27"/>
      <c r="GP393" s="27"/>
      <c r="GQ393" s="27"/>
      <c r="GR393" s="27"/>
      <c r="GS393" s="27"/>
      <c r="GT393" s="27"/>
      <c r="GU393" s="27"/>
      <c r="GV393" s="27"/>
      <c r="GW393" s="27"/>
      <c r="GX393" s="27"/>
      <c r="GY393" s="27"/>
      <c r="GZ393" s="27"/>
      <c r="HA393" s="27"/>
      <c r="HB393" s="27"/>
      <c r="HC393" s="27"/>
      <c r="HD393" s="27"/>
      <c r="HE393" s="27"/>
      <c r="HF393" s="27"/>
      <c r="HG393" s="27"/>
      <c r="HH393" s="27"/>
      <c r="HI393" s="27"/>
      <c r="HJ393" s="27"/>
    </row>
    <row r="394" spans="1:218">
      <c r="A394" s="8"/>
      <c r="B394" s="109"/>
      <c r="C394" s="109"/>
      <c r="D394" s="109"/>
      <c r="E394" s="109"/>
      <c r="F394" s="109"/>
      <c r="G394" s="109"/>
      <c r="H394" s="109"/>
      <c r="I394" s="109"/>
      <c r="J394" s="109"/>
      <c r="K394" s="120"/>
      <c r="L394" s="143"/>
      <c r="M394" s="120"/>
      <c r="N394" s="27"/>
      <c r="O394" s="27"/>
      <c r="P394" s="27"/>
      <c r="Q394" s="27"/>
      <c r="S394" s="27"/>
      <c r="T394" s="27"/>
      <c r="U394" s="27"/>
      <c r="V394" s="27"/>
      <c r="W394" s="27"/>
      <c r="X394" s="27"/>
      <c r="Y394" s="27"/>
      <c r="Z394" s="27"/>
      <c r="AA394" s="27"/>
      <c r="AB394" s="27"/>
      <c r="AC394" s="27"/>
      <c r="AD394" s="27"/>
      <c r="AF394" s="27"/>
      <c r="AG394" s="27"/>
      <c r="AH394" s="27"/>
      <c r="AI394" s="27"/>
      <c r="AJ394" s="27"/>
      <c r="AK394" s="27"/>
      <c r="AL394" s="27"/>
      <c r="AN394" s="27"/>
      <c r="AO394" s="27"/>
      <c r="AP394" s="27"/>
      <c r="AQ394" s="27"/>
      <c r="AR394" s="27"/>
      <c r="BQ394" s="27"/>
      <c r="BW394" s="27"/>
      <c r="BX394" s="27"/>
      <c r="BY394" s="27"/>
      <c r="BZ394" s="27"/>
      <c r="CA394" s="27"/>
      <c r="CB394" s="27"/>
      <c r="CC394" s="27"/>
      <c r="CD394" s="27"/>
      <c r="CE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EH394" s="27"/>
      <c r="EI394" s="27"/>
      <c r="EJ394" s="27"/>
      <c r="EK394" s="27"/>
      <c r="EL394" s="27"/>
      <c r="EM394" s="27"/>
      <c r="EN394" s="27"/>
      <c r="EO394" s="27"/>
      <c r="EP394" s="27"/>
      <c r="EQ394" s="27"/>
      <c r="ER394" s="27"/>
      <c r="ES394" s="27"/>
      <c r="ET394" s="27"/>
      <c r="EU394" s="27"/>
      <c r="EV394" s="27"/>
      <c r="EW394" s="27"/>
      <c r="EX394" s="27"/>
      <c r="EY394" s="27"/>
      <c r="EZ394" s="27"/>
      <c r="FA394" s="27"/>
      <c r="FB394" s="27"/>
      <c r="FC394" s="27"/>
      <c r="FD394" s="27"/>
      <c r="FE394" s="27"/>
      <c r="FH394" s="27"/>
      <c r="FI394" s="27"/>
      <c r="FJ394" s="27"/>
      <c r="FK394" s="27"/>
      <c r="FL394" s="27"/>
      <c r="FM394" s="27"/>
      <c r="FN394" s="27"/>
      <c r="FO394" s="27"/>
      <c r="FP394" s="27"/>
      <c r="FQ394" s="27"/>
      <c r="FR394" s="27"/>
      <c r="FS394" s="27"/>
      <c r="FT394" s="27"/>
      <c r="FU394" s="27"/>
      <c r="FV394" s="27"/>
      <c r="FW394" s="27"/>
      <c r="FX394" s="27"/>
      <c r="FY394" s="27"/>
      <c r="FZ394" s="27"/>
      <c r="GA394" s="27"/>
      <c r="GB394" s="27"/>
      <c r="GC394" s="27"/>
      <c r="GD394" s="27"/>
      <c r="GE394" s="27"/>
      <c r="GF394" s="27"/>
      <c r="GG394" s="27"/>
      <c r="GH394" s="27"/>
      <c r="GI394" s="27"/>
      <c r="GJ394" s="27"/>
      <c r="GK394" s="27"/>
      <c r="GL394" s="27"/>
      <c r="GM394" s="27"/>
      <c r="GN394" s="27"/>
      <c r="GO394" s="27"/>
      <c r="GP394" s="27"/>
      <c r="GQ394" s="27"/>
      <c r="GR394" s="27"/>
      <c r="GS394" s="27"/>
      <c r="GT394" s="27"/>
      <c r="GU394" s="27"/>
      <c r="GV394" s="27"/>
      <c r="GW394" s="27"/>
      <c r="GX394" s="27"/>
      <c r="GY394" s="27"/>
      <c r="GZ394" s="27"/>
      <c r="HA394" s="27"/>
      <c r="HB394" s="27"/>
      <c r="HC394" s="27"/>
      <c r="HD394" s="27"/>
      <c r="HE394" s="27"/>
      <c r="HF394" s="27"/>
      <c r="HG394" s="27"/>
      <c r="HH394" s="27"/>
      <c r="HI394" s="27"/>
      <c r="HJ394" s="27"/>
    </row>
    <row r="395" spans="1:218">
      <c r="A395" s="8"/>
      <c r="B395" s="109"/>
      <c r="C395" s="109"/>
      <c r="D395" s="109"/>
      <c r="E395" s="109"/>
      <c r="F395" s="109"/>
      <c r="G395" s="109"/>
      <c r="H395" s="109"/>
      <c r="I395" s="109"/>
      <c r="J395" s="109"/>
      <c r="K395" s="120"/>
      <c r="L395" s="143"/>
      <c r="M395" s="120"/>
      <c r="N395" s="27"/>
      <c r="O395" s="27"/>
      <c r="P395" s="27"/>
      <c r="Q395" s="27"/>
      <c r="S395" s="27"/>
      <c r="T395" s="27"/>
      <c r="U395" s="27"/>
      <c r="V395" s="27"/>
      <c r="W395" s="27"/>
      <c r="X395" s="27"/>
      <c r="Y395" s="27"/>
      <c r="Z395" s="27"/>
      <c r="AA395" s="27"/>
      <c r="AB395" s="27"/>
      <c r="AC395" s="27"/>
      <c r="AD395" s="27"/>
      <c r="AF395" s="27"/>
      <c r="AG395" s="27"/>
      <c r="AH395" s="27"/>
      <c r="AI395" s="27"/>
      <c r="AJ395" s="27"/>
      <c r="AK395" s="27"/>
      <c r="AL395" s="27"/>
      <c r="AN395" s="27"/>
      <c r="AO395" s="27"/>
      <c r="AP395" s="27"/>
      <c r="AQ395" s="27"/>
      <c r="AR395" s="27"/>
      <c r="BQ395" s="27"/>
      <c r="BW395" s="27"/>
      <c r="BX395" s="27"/>
      <c r="BY395" s="27"/>
      <c r="BZ395" s="27"/>
      <c r="CA395" s="27"/>
      <c r="CB395" s="27"/>
      <c r="CC395" s="27"/>
      <c r="CD395" s="27"/>
      <c r="CE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H395" s="27"/>
      <c r="FI395" s="27"/>
      <c r="FJ395" s="27"/>
      <c r="FK395" s="27"/>
      <c r="FL395" s="27"/>
      <c r="FM395" s="27"/>
      <c r="FN395" s="27"/>
      <c r="FO395" s="27"/>
      <c r="FP395" s="27"/>
      <c r="FQ395" s="27"/>
      <c r="FR395" s="27"/>
      <c r="FS395" s="27"/>
      <c r="FT395" s="27"/>
      <c r="FU395" s="27"/>
      <c r="FV395" s="27"/>
      <c r="FW395" s="27"/>
      <c r="FX395" s="27"/>
      <c r="FY395" s="27"/>
      <c r="FZ395" s="27"/>
      <c r="GA395" s="27"/>
      <c r="GB395" s="27"/>
      <c r="GC395" s="27"/>
      <c r="GD395" s="27"/>
      <c r="GE395" s="27"/>
      <c r="GF395" s="27"/>
      <c r="GG395" s="27"/>
      <c r="GH395" s="27"/>
      <c r="GI395" s="27"/>
      <c r="GJ395" s="27"/>
      <c r="GK395" s="27"/>
      <c r="GL395" s="27"/>
      <c r="GM395" s="27"/>
      <c r="GN395" s="27"/>
      <c r="GO395" s="27"/>
      <c r="GP395" s="27"/>
      <c r="GQ395" s="27"/>
      <c r="GR395" s="27"/>
      <c r="GS395" s="27"/>
      <c r="GT395" s="27"/>
      <c r="GU395" s="27"/>
      <c r="GV395" s="27"/>
      <c r="GW395" s="27"/>
      <c r="GX395" s="27"/>
      <c r="GY395" s="27"/>
      <c r="GZ395" s="27"/>
      <c r="HA395" s="27"/>
      <c r="HB395" s="27"/>
      <c r="HC395" s="27"/>
      <c r="HD395" s="27"/>
      <c r="HE395" s="27"/>
      <c r="HF395" s="27"/>
      <c r="HG395" s="27"/>
      <c r="HH395" s="27"/>
      <c r="HI395" s="27"/>
      <c r="HJ395" s="27"/>
    </row>
    <row r="396" spans="1:218">
      <c r="A396" s="8"/>
      <c r="B396" s="109"/>
      <c r="C396" s="109"/>
      <c r="D396" s="109"/>
      <c r="E396" s="109"/>
      <c r="F396" s="109"/>
      <c r="G396" s="109"/>
      <c r="H396" s="109"/>
      <c r="I396" s="109"/>
      <c r="J396" s="109"/>
      <c r="K396" s="120"/>
      <c r="L396" s="143"/>
      <c r="M396" s="120"/>
      <c r="N396" s="27"/>
      <c r="O396" s="27"/>
      <c r="P396" s="27"/>
      <c r="Q396" s="27"/>
      <c r="S396" s="27"/>
      <c r="T396" s="27"/>
      <c r="U396" s="27"/>
      <c r="V396" s="27"/>
      <c r="W396" s="27"/>
      <c r="X396" s="27"/>
      <c r="Y396" s="27"/>
      <c r="Z396" s="27"/>
      <c r="AA396" s="27"/>
      <c r="AB396" s="27"/>
      <c r="AC396" s="27"/>
      <c r="AD396" s="27"/>
      <c r="AF396" s="27"/>
      <c r="AG396" s="27"/>
      <c r="AH396" s="27"/>
      <c r="AI396" s="27"/>
      <c r="AJ396" s="27"/>
      <c r="AK396" s="27"/>
      <c r="AL396" s="27"/>
      <c r="AN396" s="27"/>
      <c r="AO396" s="27"/>
      <c r="AP396" s="27"/>
      <c r="AQ396" s="27"/>
      <c r="AR396" s="27"/>
      <c r="BQ396" s="27"/>
      <c r="BW396" s="27"/>
      <c r="BX396" s="27"/>
      <c r="BY396" s="27"/>
      <c r="BZ396" s="27"/>
      <c r="CA396" s="27"/>
      <c r="CB396" s="27"/>
      <c r="CC396" s="27"/>
      <c r="CD396" s="27"/>
      <c r="CE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H396" s="27"/>
      <c r="FI396" s="27"/>
      <c r="FJ396" s="27"/>
      <c r="FK396" s="27"/>
      <c r="FL396" s="27"/>
      <c r="FM396" s="27"/>
      <c r="FN396" s="27"/>
      <c r="FO396" s="27"/>
      <c r="FP396" s="27"/>
      <c r="FQ396" s="27"/>
      <c r="FR396" s="27"/>
      <c r="FS396" s="27"/>
      <c r="FT396" s="27"/>
      <c r="FU396" s="27"/>
      <c r="FV396" s="27"/>
      <c r="FW396" s="27"/>
      <c r="FX396" s="27"/>
      <c r="FY396" s="27"/>
      <c r="FZ396" s="27"/>
      <c r="GA396" s="27"/>
      <c r="GB396" s="27"/>
      <c r="GC396" s="27"/>
      <c r="GD396" s="27"/>
      <c r="GE396" s="27"/>
      <c r="GF396" s="27"/>
      <c r="GG396" s="27"/>
      <c r="GH396" s="27"/>
      <c r="GI396" s="27"/>
      <c r="GJ396" s="27"/>
      <c r="GK396" s="27"/>
      <c r="GL396" s="27"/>
      <c r="GM396" s="27"/>
      <c r="GN396" s="27"/>
      <c r="GO396" s="27"/>
      <c r="GP396" s="27"/>
      <c r="GQ396" s="27"/>
      <c r="GR396" s="27"/>
      <c r="GS396" s="27"/>
      <c r="GT396" s="27"/>
      <c r="GU396" s="27"/>
      <c r="GV396" s="27"/>
      <c r="GW396" s="27"/>
      <c r="GX396" s="27"/>
      <c r="GY396" s="27"/>
      <c r="GZ396" s="27"/>
      <c r="HA396" s="27"/>
      <c r="HB396" s="27"/>
      <c r="HC396" s="27"/>
      <c r="HD396" s="27"/>
      <c r="HE396" s="27"/>
      <c r="HF396" s="27"/>
      <c r="HG396" s="27"/>
      <c r="HH396" s="27"/>
      <c r="HI396" s="27"/>
      <c r="HJ396" s="27"/>
    </row>
    <row r="397" spans="1:218">
      <c r="A397" s="8"/>
      <c r="B397" s="109"/>
      <c r="C397" s="109"/>
      <c r="D397" s="109"/>
      <c r="E397" s="109"/>
      <c r="F397" s="109"/>
      <c r="G397" s="109"/>
      <c r="H397" s="109"/>
      <c r="I397" s="109"/>
      <c r="J397" s="109"/>
      <c r="K397" s="120"/>
      <c r="L397" s="143"/>
      <c r="M397" s="120"/>
      <c r="N397" s="27"/>
      <c r="O397" s="27"/>
      <c r="P397" s="27"/>
      <c r="Q397" s="27"/>
      <c r="S397" s="27"/>
      <c r="T397" s="27"/>
      <c r="U397" s="27"/>
      <c r="V397" s="27"/>
      <c r="W397" s="27"/>
      <c r="X397" s="27"/>
      <c r="Y397" s="27"/>
      <c r="Z397" s="27"/>
      <c r="AA397" s="27"/>
      <c r="AB397" s="27"/>
      <c r="AC397" s="27"/>
      <c r="AD397" s="27"/>
      <c r="AF397" s="27"/>
      <c r="AG397" s="27"/>
      <c r="AH397" s="27"/>
      <c r="AI397" s="27"/>
      <c r="AJ397" s="27"/>
      <c r="AK397" s="27"/>
      <c r="AL397" s="27"/>
      <c r="AN397" s="27"/>
      <c r="AO397" s="27"/>
      <c r="AP397" s="27"/>
      <c r="AQ397" s="27"/>
      <c r="AR397" s="27"/>
      <c r="BQ397" s="27"/>
      <c r="BW397" s="27"/>
      <c r="BX397" s="27"/>
      <c r="BY397" s="27"/>
      <c r="BZ397" s="27"/>
      <c r="CA397" s="27"/>
      <c r="CB397" s="27"/>
      <c r="CC397" s="27"/>
      <c r="CD397" s="27"/>
      <c r="CE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EH397" s="27"/>
      <c r="EI397" s="27"/>
      <c r="EJ397" s="27"/>
      <c r="EK397" s="27"/>
      <c r="EL397" s="27"/>
      <c r="EM397" s="27"/>
      <c r="EN397" s="27"/>
      <c r="EO397" s="27"/>
      <c r="EP397" s="27"/>
      <c r="EQ397" s="27"/>
      <c r="ER397" s="27"/>
      <c r="ES397" s="27"/>
      <c r="ET397" s="27"/>
      <c r="EU397" s="27"/>
      <c r="EV397" s="27"/>
      <c r="EW397" s="27"/>
      <c r="EX397" s="27"/>
      <c r="EY397" s="27"/>
      <c r="EZ397" s="27"/>
      <c r="FA397" s="27"/>
      <c r="FB397" s="27"/>
      <c r="FC397" s="27"/>
      <c r="FD397" s="27"/>
      <c r="FE397" s="27"/>
      <c r="FH397" s="27"/>
      <c r="FI397" s="27"/>
      <c r="FJ397" s="27"/>
      <c r="FK397" s="27"/>
      <c r="FL397" s="27"/>
      <c r="FM397" s="27"/>
      <c r="FN397" s="27"/>
      <c r="FO397" s="27"/>
      <c r="FP397" s="27"/>
      <c r="FQ397" s="27"/>
      <c r="FR397" s="27"/>
      <c r="FS397" s="27"/>
      <c r="FT397" s="27"/>
      <c r="FU397" s="27"/>
      <c r="FV397" s="27"/>
      <c r="FW397" s="27"/>
      <c r="FX397" s="27"/>
      <c r="FY397" s="27"/>
      <c r="FZ397" s="27"/>
      <c r="GA397" s="27"/>
      <c r="GB397" s="27"/>
      <c r="GC397" s="27"/>
      <c r="GD397" s="27"/>
      <c r="GE397" s="27"/>
      <c r="GF397" s="27"/>
      <c r="GG397" s="27"/>
      <c r="GH397" s="27"/>
      <c r="GI397" s="27"/>
      <c r="GJ397" s="27"/>
      <c r="GK397" s="27"/>
      <c r="GL397" s="27"/>
      <c r="GM397" s="27"/>
      <c r="GN397" s="27"/>
      <c r="GO397" s="27"/>
      <c r="GP397" s="27"/>
      <c r="GQ397" s="27"/>
      <c r="GR397" s="27"/>
      <c r="GS397" s="27"/>
      <c r="GT397" s="27"/>
      <c r="GU397" s="27"/>
      <c r="GV397" s="27"/>
      <c r="GW397" s="27"/>
      <c r="GX397" s="27"/>
      <c r="GY397" s="27"/>
      <c r="GZ397" s="27"/>
      <c r="HA397" s="27"/>
      <c r="HB397" s="27"/>
      <c r="HC397" s="27"/>
      <c r="HD397" s="27"/>
      <c r="HE397" s="27"/>
      <c r="HF397" s="27"/>
      <c r="HG397" s="27"/>
      <c r="HH397" s="27"/>
      <c r="HI397" s="27"/>
      <c r="HJ397" s="27"/>
    </row>
    <row r="398" spans="1:218">
      <c r="A398" s="8"/>
      <c r="B398" s="109"/>
      <c r="C398" s="109"/>
      <c r="D398" s="109"/>
      <c r="E398" s="109"/>
      <c r="F398" s="109"/>
      <c r="G398" s="109"/>
      <c r="H398" s="109"/>
      <c r="I398" s="109"/>
      <c r="J398" s="109"/>
      <c r="K398" s="120"/>
      <c r="L398" s="143"/>
      <c r="M398" s="120"/>
      <c r="N398" s="27"/>
      <c r="O398" s="27"/>
      <c r="P398" s="27"/>
      <c r="Q398" s="27"/>
      <c r="S398" s="27"/>
      <c r="T398" s="27"/>
      <c r="U398" s="27"/>
      <c r="V398" s="27"/>
      <c r="W398" s="27"/>
      <c r="X398" s="27"/>
      <c r="Y398" s="27"/>
      <c r="Z398" s="27"/>
      <c r="AA398" s="27"/>
      <c r="AB398" s="27"/>
      <c r="AC398" s="27"/>
      <c r="AD398" s="27"/>
      <c r="AF398" s="27"/>
      <c r="AG398" s="27"/>
      <c r="AH398" s="27"/>
      <c r="AI398" s="27"/>
      <c r="AJ398" s="27"/>
      <c r="AK398" s="27"/>
      <c r="AL398" s="27"/>
      <c r="AN398" s="27"/>
      <c r="AO398" s="27"/>
      <c r="AP398" s="27"/>
      <c r="AQ398" s="27"/>
      <c r="AR398" s="27"/>
      <c r="BQ398" s="27"/>
      <c r="BW398" s="27"/>
      <c r="BX398" s="27"/>
      <c r="BY398" s="27"/>
      <c r="BZ398" s="27"/>
      <c r="CA398" s="27"/>
      <c r="CB398" s="27"/>
      <c r="CC398" s="27"/>
      <c r="CD398" s="27"/>
      <c r="CE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EH398" s="27"/>
      <c r="EI398" s="27"/>
      <c r="EJ398" s="27"/>
      <c r="EK398" s="27"/>
      <c r="EL398" s="27"/>
      <c r="EM398" s="27"/>
      <c r="EN398" s="27"/>
      <c r="EO398" s="27"/>
      <c r="EP398" s="27"/>
      <c r="EQ398" s="27"/>
      <c r="ER398" s="27"/>
      <c r="ES398" s="27"/>
      <c r="ET398" s="27"/>
      <c r="EU398" s="27"/>
      <c r="EV398" s="27"/>
      <c r="EW398" s="27"/>
      <c r="EX398" s="27"/>
      <c r="EY398" s="27"/>
      <c r="EZ398" s="27"/>
      <c r="FA398" s="27"/>
      <c r="FB398" s="27"/>
      <c r="FC398" s="27"/>
      <c r="FD398" s="27"/>
      <c r="FE398" s="27"/>
      <c r="FH398" s="27"/>
      <c r="FI398" s="27"/>
      <c r="FJ398" s="27"/>
      <c r="FK398" s="27"/>
      <c r="FL398" s="27"/>
      <c r="FM398" s="27"/>
      <c r="FN398" s="27"/>
      <c r="FO398" s="27"/>
      <c r="FP398" s="27"/>
      <c r="FQ398" s="27"/>
      <c r="FR398" s="27"/>
      <c r="FS398" s="27"/>
      <c r="FT398" s="27"/>
      <c r="FU398" s="27"/>
      <c r="FV398" s="27"/>
      <c r="FW398" s="27"/>
      <c r="FX398" s="27"/>
      <c r="FY398" s="27"/>
      <c r="FZ398" s="27"/>
      <c r="GA398" s="27"/>
      <c r="GB398" s="27"/>
      <c r="GC398" s="27"/>
      <c r="GD398" s="27"/>
      <c r="GE398" s="27"/>
      <c r="GF398" s="27"/>
      <c r="GG398" s="27"/>
      <c r="GH398" s="27"/>
      <c r="GI398" s="27"/>
      <c r="GJ398" s="27"/>
      <c r="GK398" s="27"/>
      <c r="GL398" s="27"/>
      <c r="GM398" s="27"/>
      <c r="GN398" s="27"/>
      <c r="GO398" s="27"/>
      <c r="GP398" s="27"/>
      <c r="GQ398" s="27"/>
      <c r="GR398" s="27"/>
      <c r="GS398" s="27"/>
      <c r="GT398" s="27"/>
      <c r="GU398" s="27"/>
      <c r="GV398" s="27"/>
      <c r="GW398" s="27"/>
      <c r="GX398" s="27"/>
      <c r="GY398" s="27"/>
      <c r="GZ398" s="27"/>
      <c r="HA398" s="27"/>
      <c r="HB398" s="27"/>
      <c r="HC398" s="27"/>
      <c r="HD398" s="27"/>
      <c r="HE398" s="27"/>
      <c r="HF398" s="27"/>
      <c r="HG398" s="27"/>
      <c r="HH398" s="27"/>
      <c r="HI398" s="27"/>
      <c r="HJ398" s="27"/>
    </row>
    <row r="399" spans="1:218">
      <c r="A399" s="8"/>
      <c r="B399" s="109"/>
      <c r="C399" s="109"/>
      <c r="D399" s="109"/>
      <c r="E399" s="109"/>
      <c r="F399" s="109"/>
      <c r="G399" s="109"/>
      <c r="H399" s="109"/>
      <c r="I399" s="109"/>
      <c r="J399" s="109"/>
      <c r="K399" s="120"/>
      <c r="L399" s="143"/>
      <c r="M399" s="120"/>
      <c r="N399" s="27"/>
      <c r="O399" s="27"/>
      <c r="P399" s="27"/>
      <c r="Q399" s="27"/>
      <c r="S399" s="27"/>
      <c r="T399" s="27"/>
      <c r="U399" s="27"/>
      <c r="V399" s="27"/>
      <c r="W399" s="27"/>
      <c r="X399" s="27"/>
      <c r="Y399" s="27"/>
      <c r="Z399" s="27"/>
      <c r="AA399" s="27"/>
      <c r="AB399" s="27"/>
      <c r="AC399" s="27"/>
      <c r="AD399" s="27"/>
      <c r="AF399" s="27"/>
      <c r="AG399" s="27"/>
      <c r="AH399" s="27"/>
      <c r="AI399" s="27"/>
      <c r="AJ399" s="27"/>
      <c r="AK399" s="27"/>
      <c r="AL399" s="27"/>
      <c r="AN399" s="27"/>
      <c r="AO399" s="27"/>
      <c r="AP399" s="27"/>
      <c r="AQ399" s="27"/>
      <c r="AR399" s="27"/>
      <c r="BQ399" s="27"/>
      <c r="BW399" s="27"/>
      <c r="BX399" s="27"/>
      <c r="BY399" s="27"/>
      <c r="BZ399" s="27"/>
      <c r="CA399" s="27"/>
      <c r="CB399" s="27"/>
      <c r="CC399" s="27"/>
      <c r="CD399" s="27"/>
      <c r="CE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EH399" s="27"/>
      <c r="EI399" s="27"/>
      <c r="EJ399" s="27"/>
      <c r="EK399" s="27"/>
      <c r="EL399" s="27"/>
      <c r="EM399" s="27"/>
      <c r="EN399" s="27"/>
      <c r="EO399" s="27"/>
      <c r="EP399" s="27"/>
      <c r="EQ399" s="27"/>
      <c r="ER399" s="27"/>
      <c r="ES399" s="27"/>
      <c r="ET399" s="27"/>
      <c r="EU399" s="27"/>
      <c r="EV399" s="27"/>
      <c r="EW399" s="27"/>
      <c r="EX399" s="27"/>
      <c r="EY399" s="27"/>
      <c r="EZ399" s="27"/>
      <c r="FA399" s="27"/>
      <c r="FB399" s="27"/>
      <c r="FC399" s="27"/>
      <c r="FD399" s="27"/>
      <c r="FE399" s="27"/>
      <c r="FH399" s="27"/>
      <c r="FI399" s="27"/>
      <c r="FJ399" s="27"/>
      <c r="FK399" s="27"/>
      <c r="FL399" s="27"/>
      <c r="FM399" s="27"/>
      <c r="FN399" s="27"/>
      <c r="FO399" s="27"/>
      <c r="FP399" s="27"/>
      <c r="FQ399" s="27"/>
      <c r="FR399" s="27"/>
      <c r="FS399" s="27"/>
      <c r="FT399" s="27"/>
      <c r="FU399" s="27"/>
      <c r="FV399" s="27"/>
      <c r="FW399" s="27"/>
      <c r="FX399" s="27"/>
      <c r="FY399" s="27"/>
      <c r="FZ399" s="27"/>
      <c r="GA399" s="27"/>
      <c r="GB399" s="27"/>
      <c r="GC399" s="27"/>
      <c r="GD399" s="27"/>
      <c r="GE399" s="27"/>
      <c r="GF399" s="27"/>
      <c r="GG399" s="27"/>
      <c r="GH399" s="27"/>
      <c r="GI399" s="27"/>
      <c r="GJ399" s="27"/>
      <c r="GK399" s="27"/>
      <c r="GL399" s="27"/>
      <c r="GM399" s="27"/>
      <c r="GN399" s="27"/>
      <c r="GO399" s="27"/>
      <c r="GP399" s="27"/>
      <c r="GQ399" s="27"/>
      <c r="GR399" s="27"/>
      <c r="GS399" s="27"/>
      <c r="GT399" s="27"/>
      <c r="GU399" s="27"/>
      <c r="GV399" s="27"/>
      <c r="GW399" s="27"/>
      <c r="GX399" s="27"/>
      <c r="GY399" s="27"/>
      <c r="GZ399" s="27"/>
      <c r="HA399" s="27"/>
      <c r="HB399" s="27"/>
      <c r="HC399" s="27"/>
      <c r="HD399" s="27"/>
      <c r="HE399" s="27"/>
      <c r="HF399" s="27"/>
      <c r="HG399" s="27"/>
      <c r="HH399" s="27"/>
      <c r="HI399" s="27"/>
      <c r="HJ399" s="27"/>
    </row>
    <row r="400" spans="1:218">
      <c r="A400" s="8"/>
      <c r="B400" s="109"/>
      <c r="C400" s="109"/>
      <c r="D400" s="109"/>
      <c r="E400" s="109"/>
      <c r="F400" s="109"/>
      <c r="G400" s="109"/>
      <c r="H400" s="109"/>
      <c r="I400" s="109"/>
      <c r="J400" s="109"/>
      <c r="K400" s="120"/>
      <c r="L400" s="143"/>
      <c r="M400" s="120"/>
      <c r="N400" s="27"/>
      <c r="O400" s="27"/>
      <c r="P400" s="27"/>
      <c r="Q400" s="27"/>
      <c r="S400" s="27"/>
      <c r="T400" s="27"/>
      <c r="U400" s="27"/>
      <c r="V400" s="27"/>
      <c r="W400" s="27"/>
      <c r="X400" s="27"/>
      <c r="Y400" s="27"/>
      <c r="Z400" s="27"/>
      <c r="AA400" s="27"/>
      <c r="AB400" s="27"/>
      <c r="AC400" s="27"/>
      <c r="AD400" s="27"/>
      <c r="AF400" s="27"/>
      <c r="AG400" s="27"/>
      <c r="AH400" s="27"/>
      <c r="AI400" s="27"/>
      <c r="AJ400" s="27"/>
      <c r="AK400" s="27"/>
      <c r="AL400" s="27"/>
      <c r="AN400" s="27"/>
      <c r="AO400" s="27"/>
      <c r="AP400" s="27"/>
      <c r="AQ400" s="27"/>
      <c r="AR400" s="27"/>
      <c r="BQ400" s="27"/>
      <c r="BW400" s="27"/>
      <c r="BX400" s="27"/>
      <c r="BY400" s="27"/>
      <c r="BZ400" s="27"/>
      <c r="CA400" s="27"/>
      <c r="CB400" s="27"/>
      <c r="CC400" s="27"/>
      <c r="CD400" s="27"/>
      <c r="CE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EH400" s="27"/>
      <c r="EI400" s="27"/>
      <c r="EJ400" s="27"/>
      <c r="EK400" s="27"/>
      <c r="EL400" s="27"/>
      <c r="EM400" s="27"/>
      <c r="EN400" s="27"/>
      <c r="EO400" s="27"/>
      <c r="EP400" s="27"/>
      <c r="EQ400" s="27"/>
      <c r="ER400" s="27"/>
      <c r="ES400" s="27"/>
      <c r="ET400" s="27"/>
      <c r="EU400" s="27"/>
      <c r="EV400" s="27"/>
      <c r="EW400" s="27"/>
      <c r="EX400" s="27"/>
      <c r="EY400" s="27"/>
      <c r="EZ400" s="27"/>
      <c r="FA400" s="27"/>
      <c r="FB400" s="27"/>
      <c r="FC400" s="27"/>
      <c r="FD400" s="27"/>
      <c r="FE400" s="27"/>
      <c r="FH400" s="27"/>
      <c r="FI400" s="27"/>
      <c r="FJ400" s="27"/>
      <c r="FK400" s="27"/>
      <c r="FL400" s="27"/>
      <c r="FM400" s="27"/>
      <c r="FN400" s="27"/>
      <c r="FO400" s="27"/>
      <c r="FP400" s="27"/>
      <c r="FQ400" s="27"/>
      <c r="FR400" s="27"/>
      <c r="FS400" s="27"/>
      <c r="FT400" s="27"/>
      <c r="FU400" s="27"/>
      <c r="FV400" s="27"/>
      <c r="FW400" s="27"/>
      <c r="FX400" s="27"/>
      <c r="FY400" s="27"/>
      <c r="FZ400" s="27"/>
      <c r="GA400" s="27"/>
      <c r="GB400" s="27"/>
      <c r="GC400" s="27"/>
      <c r="GD400" s="27"/>
      <c r="GE400" s="27"/>
      <c r="GF400" s="27"/>
      <c r="GG400" s="27"/>
      <c r="GH400" s="27"/>
      <c r="GI400" s="27"/>
      <c r="GJ400" s="27"/>
      <c r="GK400" s="27"/>
      <c r="GL400" s="27"/>
      <c r="GM400" s="27"/>
      <c r="GN400" s="27"/>
      <c r="GO400" s="27"/>
      <c r="GP400" s="27"/>
      <c r="GQ400" s="27"/>
      <c r="GR400" s="27"/>
      <c r="GS400" s="27"/>
      <c r="GT400" s="27"/>
      <c r="GU400" s="27"/>
      <c r="GV400" s="27"/>
      <c r="GW400" s="27"/>
      <c r="GX400" s="27"/>
      <c r="GY400" s="27"/>
      <c r="GZ400" s="27"/>
      <c r="HA400" s="27"/>
      <c r="HB400" s="27"/>
      <c r="HC400" s="27"/>
      <c r="HD400" s="27"/>
      <c r="HE400" s="27"/>
      <c r="HF400" s="27"/>
      <c r="HG400" s="27"/>
      <c r="HH400" s="27"/>
      <c r="HI400" s="27"/>
      <c r="HJ400" s="27"/>
    </row>
    <row r="401" spans="1:218">
      <c r="A401" s="8"/>
      <c r="B401" s="109"/>
      <c r="C401" s="109"/>
      <c r="D401" s="109"/>
      <c r="E401" s="109"/>
      <c r="F401" s="109"/>
      <c r="G401" s="109"/>
      <c r="H401" s="109"/>
      <c r="I401" s="109"/>
      <c r="J401" s="109"/>
      <c r="K401" s="120"/>
      <c r="L401" s="143"/>
      <c r="M401" s="120"/>
      <c r="N401" s="27"/>
      <c r="O401" s="27"/>
      <c r="P401" s="27"/>
      <c r="Q401" s="27"/>
      <c r="S401" s="27"/>
      <c r="T401" s="27"/>
      <c r="U401" s="27"/>
      <c r="V401" s="27"/>
      <c r="W401" s="27"/>
      <c r="X401" s="27"/>
      <c r="Y401" s="27"/>
      <c r="Z401" s="27"/>
      <c r="AA401" s="27"/>
      <c r="AB401" s="27"/>
      <c r="AC401" s="27"/>
      <c r="AD401" s="27"/>
      <c r="AF401" s="27"/>
      <c r="AG401" s="27"/>
      <c r="AH401" s="27"/>
      <c r="AI401" s="27"/>
      <c r="AJ401" s="27"/>
      <c r="AK401" s="27"/>
      <c r="AL401" s="27"/>
      <c r="AN401" s="27"/>
      <c r="AO401" s="27"/>
      <c r="AP401" s="27"/>
      <c r="AQ401" s="27"/>
      <c r="AR401" s="27"/>
      <c r="BQ401" s="27"/>
      <c r="BW401" s="27"/>
      <c r="BX401" s="27"/>
      <c r="BY401" s="27"/>
      <c r="BZ401" s="27"/>
      <c r="CA401" s="27"/>
      <c r="CB401" s="27"/>
      <c r="CC401" s="27"/>
      <c r="CD401" s="27"/>
      <c r="CE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EH401" s="27"/>
      <c r="EI401" s="27"/>
      <c r="EJ401" s="27"/>
      <c r="EK401" s="27"/>
      <c r="EL401" s="27"/>
      <c r="EM401" s="27"/>
      <c r="EN401" s="27"/>
      <c r="EO401" s="27"/>
      <c r="EP401" s="27"/>
      <c r="EQ401" s="27"/>
      <c r="ER401" s="27"/>
      <c r="ES401" s="27"/>
      <c r="ET401" s="27"/>
      <c r="EU401" s="27"/>
      <c r="EV401" s="27"/>
      <c r="EW401" s="27"/>
      <c r="EX401" s="27"/>
      <c r="EY401" s="27"/>
      <c r="EZ401" s="27"/>
      <c r="FA401" s="27"/>
      <c r="FB401" s="27"/>
      <c r="FC401" s="27"/>
      <c r="FD401" s="27"/>
      <c r="FE401" s="27"/>
      <c r="FH401" s="27"/>
      <c r="FI401" s="27"/>
      <c r="FJ401" s="27"/>
      <c r="FK401" s="27"/>
      <c r="FL401" s="27"/>
      <c r="FM401" s="27"/>
      <c r="FN401" s="27"/>
      <c r="FO401" s="27"/>
      <c r="FP401" s="27"/>
      <c r="FQ401" s="27"/>
      <c r="FR401" s="27"/>
      <c r="FS401" s="27"/>
      <c r="FT401" s="27"/>
      <c r="FU401" s="27"/>
      <c r="FV401" s="27"/>
      <c r="FW401" s="27"/>
      <c r="FX401" s="27"/>
      <c r="FY401" s="27"/>
      <c r="FZ401" s="27"/>
      <c r="GA401" s="27"/>
      <c r="GB401" s="27"/>
      <c r="GC401" s="27"/>
      <c r="GD401" s="27"/>
      <c r="GE401" s="27"/>
      <c r="GF401" s="27"/>
      <c r="GG401" s="27"/>
      <c r="GH401" s="27"/>
      <c r="GI401" s="27"/>
      <c r="GJ401" s="27"/>
      <c r="GK401" s="27"/>
      <c r="GL401" s="27"/>
      <c r="GM401" s="27"/>
      <c r="GN401" s="27"/>
      <c r="GO401" s="27"/>
      <c r="GP401" s="27"/>
      <c r="GQ401" s="27"/>
      <c r="GR401" s="27"/>
      <c r="GS401" s="27"/>
      <c r="GT401" s="27"/>
      <c r="GU401" s="27"/>
      <c r="GV401" s="27"/>
      <c r="GW401" s="27"/>
      <c r="GX401" s="27"/>
      <c r="GY401" s="27"/>
      <c r="GZ401" s="27"/>
      <c r="HA401" s="27"/>
      <c r="HB401" s="27"/>
      <c r="HC401" s="27"/>
      <c r="HD401" s="27"/>
      <c r="HE401" s="27"/>
      <c r="HF401" s="27"/>
      <c r="HG401" s="27"/>
      <c r="HH401" s="27"/>
      <c r="HI401" s="27"/>
      <c r="HJ401" s="27"/>
    </row>
    <row r="402" spans="1:218">
      <c r="A402" s="8"/>
      <c r="B402" s="109"/>
      <c r="C402" s="109"/>
      <c r="D402" s="109"/>
      <c r="E402" s="109"/>
      <c r="F402" s="109"/>
      <c r="G402" s="109"/>
      <c r="H402" s="109"/>
      <c r="I402" s="109"/>
      <c r="J402" s="109"/>
      <c r="K402" s="120"/>
      <c r="L402" s="143"/>
      <c r="M402" s="120"/>
      <c r="N402" s="27"/>
      <c r="O402" s="27"/>
      <c r="P402" s="27"/>
      <c r="Q402" s="27"/>
      <c r="S402" s="27"/>
      <c r="T402" s="27"/>
      <c r="U402" s="27"/>
      <c r="V402" s="27"/>
      <c r="W402" s="27"/>
      <c r="X402" s="27"/>
      <c r="Y402" s="27"/>
      <c r="Z402" s="27"/>
      <c r="AA402" s="27"/>
      <c r="AB402" s="27"/>
      <c r="AC402" s="27"/>
      <c r="AD402" s="27"/>
      <c r="AF402" s="27"/>
      <c r="AG402" s="27"/>
      <c r="AH402" s="27"/>
      <c r="AI402" s="27"/>
      <c r="AJ402" s="27"/>
      <c r="AK402" s="27"/>
      <c r="AL402" s="27"/>
      <c r="AN402" s="27"/>
      <c r="AO402" s="27"/>
      <c r="AP402" s="27"/>
      <c r="AQ402" s="27"/>
      <c r="AR402" s="27"/>
      <c r="BQ402" s="27"/>
      <c r="BW402" s="27"/>
      <c r="BX402" s="27"/>
      <c r="BY402" s="27"/>
      <c r="BZ402" s="27"/>
      <c r="CA402" s="27"/>
      <c r="CB402" s="27"/>
      <c r="CC402" s="27"/>
      <c r="CD402" s="27"/>
      <c r="CE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EH402" s="27"/>
      <c r="EI402" s="27"/>
      <c r="EJ402" s="27"/>
      <c r="EK402" s="27"/>
      <c r="EL402" s="27"/>
      <c r="EM402" s="27"/>
      <c r="EN402" s="27"/>
      <c r="EO402" s="27"/>
      <c r="EP402" s="27"/>
      <c r="EQ402" s="27"/>
      <c r="ER402" s="27"/>
      <c r="ES402" s="27"/>
      <c r="ET402" s="27"/>
      <c r="EU402" s="27"/>
      <c r="EV402" s="27"/>
      <c r="EW402" s="27"/>
      <c r="EX402" s="27"/>
      <c r="EY402" s="27"/>
      <c r="EZ402" s="27"/>
      <c r="FA402" s="27"/>
      <c r="FB402" s="27"/>
      <c r="FC402" s="27"/>
      <c r="FD402" s="27"/>
      <c r="FE402" s="27"/>
      <c r="FH402" s="27"/>
      <c r="FI402" s="27"/>
      <c r="FJ402" s="27"/>
      <c r="FK402" s="27"/>
      <c r="FL402" s="27"/>
      <c r="FM402" s="27"/>
      <c r="FN402" s="27"/>
      <c r="FO402" s="27"/>
      <c r="FP402" s="27"/>
      <c r="FQ402" s="27"/>
      <c r="FR402" s="27"/>
      <c r="FS402" s="27"/>
      <c r="FT402" s="27"/>
      <c r="FU402" s="27"/>
      <c r="FV402" s="27"/>
      <c r="FW402" s="27"/>
      <c r="FX402" s="27"/>
      <c r="FY402" s="27"/>
      <c r="FZ402" s="27"/>
      <c r="GA402" s="27"/>
      <c r="GB402" s="27"/>
      <c r="GC402" s="27"/>
      <c r="GD402" s="27"/>
      <c r="GE402" s="27"/>
      <c r="GF402" s="27"/>
      <c r="GG402" s="27"/>
      <c r="GH402" s="27"/>
      <c r="GI402" s="27"/>
      <c r="GJ402" s="27"/>
      <c r="GK402" s="27"/>
      <c r="GL402" s="27"/>
      <c r="GM402" s="27"/>
      <c r="GN402" s="27"/>
      <c r="GO402" s="27"/>
      <c r="GP402" s="27"/>
      <c r="GQ402" s="27"/>
      <c r="GR402" s="27"/>
      <c r="GS402" s="27"/>
      <c r="GT402" s="27"/>
      <c r="GU402" s="27"/>
      <c r="GV402" s="27"/>
      <c r="GW402" s="27"/>
      <c r="GX402" s="27"/>
      <c r="GY402" s="27"/>
      <c r="GZ402" s="27"/>
      <c r="HA402" s="27"/>
      <c r="HB402" s="27"/>
      <c r="HC402" s="27"/>
      <c r="HD402" s="27"/>
      <c r="HE402" s="27"/>
      <c r="HF402" s="27"/>
      <c r="HG402" s="27"/>
      <c r="HH402" s="27"/>
      <c r="HI402" s="27"/>
      <c r="HJ402" s="27"/>
    </row>
    <row r="403" spans="1:218">
      <c r="A403" s="8"/>
      <c r="B403" s="109"/>
      <c r="C403" s="109"/>
      <c r="D403" s="109"/>
      <c r="E403" s="109"/>
      <c r="F403" s="109"/>
      <c r="G403" s="109"/>
      <c r="H403" s="109"/>
      <c r="I403" s="109"/>
      <c r="J403" s="109"/>
      <c r="K403" s="120"/>
      <c r="L403" s="143"/>
      <c r="M403" s="120"/>
      <c r="N403" s="27"/>
      <c r="O403" s="27"/>
      <c r="P403" s="27"/>
      <c r="Q403" s="27"/>
      <c r="S403" s="27"/>
      <c r="T403" s="27"/>
      <c r="U403" s="27"/>
      <c r="V403" s="27"/>
      <c r="W403" s="27"/>
      <c r="X403" s="27"/>
      <c r="Y403" s="27"/>
      <c r="Z403" s="27"/>
      <c r="AA403" s="27"/>
      <c r="AB403" s="27"/>
      <c r="AC403" s="27"/>
      <c r="AD403" s="27"/>
      <c r="AF403" s="27"/>
      <c r="AG403" s="27"/>
      <c r="AH403" s="27"/>
      <c r="AI403" s="27"/>
      <c r="AJ403" s="27"/>
      <c r="AK403" s="27"/>
      <c r="AL403" s="27"/>
      <c r="AN403" s="27"/>
      <c r="AO403" s="27"/>
      <c r="AP403" s="27"/>
      <c r="AQ403" s="27"/>
      <c r="AR403" s="27"/>
      <c r="BQ403" s="27"/>
      <c r="BW403" s="27"/>
      <c r="BX403" s="27"/>
      <c r="BY403" s="27"/>
      <c r="BZ403" s="27"/>
      <c r="CA403" s="27"/>
      <c r="CB403" s="27"/>
      <c r="CC403" s="27"/>
      <c r="CD403" s="27"/>
      <c r="CE403" s="27"/>
      <c r="CK403" s="27"/>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c r="DU403" s="27"/>
      <c r="EH403" s="27"/>
      <c r="EI403" s="27"/>
      <c r="EJ403" s="27"/>
      <c r="EK403" s="27"/>
      <c r="EL403" s="27"/>
      <c r="EM403" s="27"/>
      <c r="EN403" s="27"/>
      <c r="EO403" s="27"/>
      <c r="EP403" s="27"/>
      <c r="EQ403" s="27"/>
      <c r="ER403" s="27"/>
      <c r="ES403" s="27"/>
      <c r="ET403" s="27"/>
      <c r="EU403" s="27"/>
      <c r="EV403" s="27"/>
      <c r="EW403" s="27"/>
      <c r="EX403" s="27"/>
      <c r="EY403" s="27"/>
      <c r="EZ403" s="27"/>
      <c r="FA403" s="27"/>
      <c r="FB403" s="27"/>
      <c r="FC403" s="27"/>
      <c r="FD403" s="27"/>
      <c r="FE403" s="27"/>
      <c r="FH403" s="27"/>
      <c r="FI403" s="27"/>
      <c r="FJ403" s="27"/>
      <c r="FK403" s="27"/>
      <c r="FL403" s="27"/>
      <c r="FM403" s="27"/>
      <c r="FN403" s="27"/>
      <c r="FO403" s="27"/>
      <c r="FP403" s="27"/>
      <c r="FQ403" s="27"/>
      <c r="FR403" s="27"/>
      <c r="FS403" s="27"/>
      <c r="FT403" s="27"/>
      <c r="FU403" s="27"/>
      <c r="FV403" s="27"/>
      <c r="FW403" s="27"/>
      <c r="FX403" s="27"/>
      <c r="FY403" s="27"/>
      <c r="FZ403" s="27"/>
      <c r="GA403" s="27"/>
      <c r="GB403" s="27"/>
      <c r="GC403" s="27"/>
      <c r="GD403" s="27"/>
      <c r="GE403" s="27"/>
      <c r="GF403" s="27"/>
      <c r="GG403" s="27"/>
      <c r="GH403" s="27"/>
      <c r="GI403" s="27"/>
      <c r="GJ403" s="27"/>
      <c r="GK403" s="27"/>
      <c r="GL403" s="27"/>
      <c r="GM403" s="27"/>
      <c r="GN403" s="27"/>
      <c r="GO403" s="27"/>
      <c r="GP403" s="27"/>
      <c r="GQ403" s="27"/>
      <c r="GR403" s="27"/>
      <c r="GS403" s="27"/>
      <c r="GT403" s="27"/>
      <c r="GU403" s="27"/>
      <c r="GV403" s="27"/>
      <c r="GW403" s="27"/>
      <c r="GX403" s="27"/>
      <c r="GY403" s="27"/>
      <c r="GZ403" s="27"/>
      <c r="HA403" s="27"/>
      <c r="HB403" s="27"/>
      <c r="HC403" s="27"/>
      <c r="HD403" s="27"/>
      <c r="HE403" s="27"/>
      <c r="HF403" s="27"/>
      <c r="HG403" s="27"/>
      <c r="HH403" s="27"/>
      <c r="HI403" s="27"/>
      <c r="HJ403" s="27"/>
    </row>
    <row r="404" spans="1:218">
      <c r="A404" s="8"/>
      <c r="B404" s="109"/>
      <c r="C404" s="109"/>
      <c r="D404" s="109"/>
      <c r="E404" s="109"/>
      <c r="F404" s="109"/>
      <c r="G404" s="109"/>
      <c r="H404" s="109"/>
      <c r="I404" s="109"/>
      <c r="J404" s="109"/>
      <c r="K404" s="120"/>
      <c r="L404" s="143"/>
      <c r="M404" s="120"/>
      <c r="N404" s="27"/>
      <c r="O404" s="27"/>
      <c r="P404" s="27"/>
      <c r="Q404" s="27"/>
      <c r="S404" s="27"/>
      <c r="T404" s="27"/>
      <c r="U404" s="27"/>
      <c r="V404" s="27"/>
      <c r="W404" s="27"/>
      <c r="X404" s="27"/>
      <c r="Y404" s="27"/>
      <c r="Z404" s="27"/>
      <c r="AA404" s="27"/>
      <c r="AB404" s="27"/>
      <c r="AC404" s="27"/>
      <c r="AD404" s="27"/>
      <c r="AF404" s="27"/>
      <c r="AG404" s="27"/>
      <c r="AH404" s="27"/>
      <c r="AI404" s="27"/>
      <c r="AJ404" s="27"/>
      <c r="AK404" s="27"/>
      <c r="AL404" s="27"/>
      <c r="AN404" s="27"/>
      <c r="AO404" s="27"/>
      <c r="AP404" s="27"/>
      <c r="AQ404" s="27"/>
      <c r="AR404" s="27"/>
      <c r="BQ404" s="27"/>
      <c r="BW404" s="27"/>
      <c r="BX404" s="27"/>
      <c r="BY404" s="27"/>
      <c r="BZ404" s="27"/>
      <c r="CA404" s="27"/>
      <c r="CB404" s="27"/>
      <c r="CC404" s="27"/>
      <c r="CD404" s="27"/>
      <c r="CE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EH404" s="27"/>
      <c r="EI404" s="27"/>
      <c r="EJ404" s="27"/>
      <c r="EK404" s="27"/>
      <c r="EL404" s="27"/>
      <c r="EM404" s="27"/>
      <c r="EN404" s="27"/>
      <c r="EO404" s="27"/>
      <c r="EP404" s="27"/>
      <c r="EQ404" s="27"/>
      <c r="ER404" s="27"/>
      <c r="ES404" s="27"/>
      <c r="ET404" s="27"/>
      <c r="EU404" s="27"/>
      <c r="EV404" s="27"/>
      <c r="EW404" s="27"/>
      <c r="EX404" s="27"/>
      <c r="EY404" s="27"/>
      <c r="EZ404" s="27"/>
      <c r="FA404" s="27"/>
      <c r="FB404" s="27"/>
      <c r="FC404" s="27"/>
      <c r="FD404" s="27"/>
      <c r="FE404" s="27"/>
      <c r="FH404" s="27"/>
      <c r="FI404" s="27"/>
      <c r="FJ404" s="27"/>
      <c r="FK404" s="27"/>
      <c r="FL404" s="27"/>
      <c r="FM404" s="27"/>
      <c r="FN404" s="27"/>
      <c r="FO404" s="27"/>
      <c r="FP404" s="27"/>
      <c r="FQ404" s="27"/>
      <c r="FR404" s="27"/>
      <c r="FS404" s="27"/>
      <c r="FT404" s="27"/>
      <c r="FU404" s="27"/>
      <c r="FV404" s="27"/>
      <c r="FW404" s="27"/>
      <c r="FX404" s="27"/>
      <c r="FY404" s="27"/>
      <c r="FZ404" s="27"/>
      <c r="GA404" s="27"/>
      <c r="GB404" s="27"/>
      <c r="GC404" s="27"/>
      <c r="GD404" s="27"/>
      <c r="GE404" s="27"/>
      <c r="GF404" s="27"/>
      <c r="GG404" s="27"/>
      <c r="GH404" s="27"/>
      <c r="GI404" s="27"/>
      <c r="GJ404" s="27"/>
      <c r="GK404" s="27"/>
      <c r="GL404" s="27"/>
      <c r="GM404" s="27"/>
      <c r="GN404" s="27"/>
      <c r="GO404" s="27"/>
      <c r="GP404" s="27"/>
      <c r="GQ404" s="27"/>
      <c r="GR404" s="27"/>
      <c r="GS404" s="27"/>
      <c r="GT404" s="27"/>
      <c r="GU404" s="27"/>
      <c r="GV404" s="27"/>
      <c r="GW404" s="27"/>
      <c r="GX404" s="27"/>
      <c r="GY404" s="27"/>
      <c r="GZ404" s="27"/>
      <c r="HA404" s="27"/>
      <c r="HB404" s="27"/>
      <c r="HC404" s="27"/>
      <c r="HD404" s="27"/>
      <c r="HE404" s="27"/>
      <c r="HF404" s="27"/>
      <c r="HG404" s="27"/>
      <c r="HH404" s="27"/>
      <c r="HI404" s="27"/>
      <c r="HJ404" s="27"/>
    </row>
    <row r="405" spans="1:218">
      <c r="A405" s="8"/>
      <c r="B405" s="109"/>
      <c r="C405" s="109"/>
      <c r="D405" s="109"/>
      <c r="E405" s="109"/>
      <c r="F405" s="109"/>
      <c r="G405" s="109"/>
      <c r="H405" s="109"/>
      <c r="I405" s="109"/>
      <c r="J405" s="109"/>
      <c r="K405" s="120"/>
      <c r="L405" s="143"/>
      <c r="M405" s="120"/>
      <c r="N405" s="27"/>
      <c r="O405" s="27"/>
      <c r="P405" s="27"/>
      <c r="Q405" s="27"/>
      <c r="S405" s="27"/>
      <c r="T405" s="27"/>
      <c r="U405" s="27"/>
      <c r="V405" s="27"/>
      <c r="W405" s="27"/>
      <c r="X405" s="27"/>
      <c r="Y405" s="27"/>
      <c r="Z405" s="27"/>
      <c r="AA405" s="27"/>
      <c r="AB405" s="27"/>
      <c r="AC405" s="27"/>
      <c r="AD405" s="27"/>
      <c r="AF405" s="27"/>
      <c r="AG405" s="27"/>
      <c r="AH405" s="27"/>
      <c r="AI405" s="27"/>
      <c r="AJ405" s="27"/>
      <c r="AK405" s="27"/>
      <c r="AL405" s="27"/>
      <c r="AN405" s="27"/>
      <c r="AO405" s="27"/>
      <c r="AP405" s="27"/>
      <c r="AQ405" s="27"/>
      <c r="AR405" s="27"/>
      <c r="BQ405" s="27"/>
      <c r="BW405" s="27"/>
      <c r="BX405" s="27"/>
      <c r="BY405" s="27"/>
      <c r="BZ405" s="27"/>
      <c r="CA405" s="27"/>
      <c r="CB405" s="27"/>
      <c r="CC405" s="27"/>
      <c r="CD405" s="27"/>
      <c r="CE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EH405" s="27"/>
      <c r="EI405" s="27"/>
      <c r="EJ405" s="27"/>
      <c r="EK405" s="27"/>
      <c r="EL405" s="27"/>
      <c r="EM405" s="27"/>
      <c r="EN405" s="27"/>
      <c r="EO405" s="27"/>
      <c r="EP405" s="27"/>
      <c r="EQ405" s="27"/>
      <c r="ER405" s="27"/>
      <c r="ES405" s="27"/>
      <c r="ET405" s="27"/>
      <c r="EU405" s="27"/>
      <c r="EV405" s="27"/>
      <c r="EW405" s="27"/>
      <c r="EX405" s="27"/>
      <c r="EY405" s="27"/>
      <c r="EZ405" s="27"/>
      <c r="FA405" s="27"/>
      <c r="FB405" s="27"/>
      <c r="FC405" s="27"/>
      <c r="FD405" s="27"/>
      <c r="FE405" s="27"/>
      <c r="FH405" s="27"/>
      <c r="FI405" s="27"/>
      <c r="FJ405" s="27"/>
      <c r="FK405" s="27"/>
      <c r="FL405" s="27"/>
      <c r="FM405" s="27"/>
      <c r="FN405" s="27"/>
      <c r="FO405" s="27"/>
      <c r="FP405" s="27"/>
      <c r="FQ405" s="27"/>
      <c r="FR405" s="27"/>
      <c r="FS405" s="27"/>
      <c r="FT405" s="27"/>
      <c r="FU405" s="27"/>
      <c r="FV405" s="27"/>
      <c r="FW405" s="27"/>
      <c r="FX405" s="27"/>
      <c r="FY405" s="27"/>
      <c r="FZ405" s="27"/>
      <c r="GA405" s="27"/>
      <c r="GB405" s="27"/>
      <c r="GC405" s="27"/>
      <c r="GD405" s="27"/>
      <c r="GE405" s="27"/>
      <c r="GF405" s="27"/>
      <c r="GG405" s="27"/>
      <c r="GH405" s="27"/>
      <c r="GI405" s="27"/>
      <c r="GJ405" s="27"/>
      <c r="GK405" s="27"/>
      <c r="GL405" s="27"/>
      <c r="GM405" s="27"/>
      <c r="GN405" s="27"/>
      <c r="GO405" s="27"/>
      <c r="GP405" s="27"/>
      <c r="GQ405" s="27"/>
      <c r="GR405" s="27"/>
      <c r="GS405" s="27"/>
      <c r="GT405" s="27"/>
      <c r="GU405" s="27"/>
      <c r="GV405" s="27"/>
      <c r="GW405" s="27"/>
      <c r="GX405" s="27"/>
      <c r="GY405" s="27"/>
      <c r="GZ405" s="27"/>
      <c r="HA405" s="27"/>
      <c r="HB405" s="27"/>
      <c r="HC405" s="27"/>
      <c r="HD405" s="27"/>
      <c r="HE405" s="27"/>
      <c r="HF405" s="27"/>
      <c r="HG405" s="27"/>
      <c r="HH405" s="27"/>
      <c r="HI405" s="27"/>
      <c r="HJ405" s="27"/>
    </row>
    <row r="406" spans="1:218">
      <c r="A406" s="8"/>
      <c r="B406" s="109"/>
      <c r="C406" s="109"/>
      <c r="D406" s="109"/>
      <c r="E406" s="109"/>
      <c r="F406" s="109"/>
      <c r="G406" s="109"/>
      <c r="H406" s="109"/>
      <c r="I406" s="109"/>
      <c r="J406" s="109"/>
      <c r="K406" s="120"/>
      <c r="L406" s="143"/>
      <c r="M406" s="120"/>
      <c r="N406" s="27"/>
      <c r="O406" s="27"/>
      <c r="P406" s="27"/>
      <c r="Q406" s="27"/>
      <c r="S406" s="27"/>
      <c r="T406" s="27"/>
      <c r="U406" s="27"/>
      <c r="V406" s="27"/>
      <c r="W406" s="27"/>
      <c r="X406" s="27"/>
      <c r="Y406" s="27"/>
      <c r="Z406" s="27"/>
      <c r="AA406" s="27"/>
      <c r="AB406" s="27"/>
      <c r="AC406" s="27"/>
      <c r="AD406" s="27"/>
      <c r="AF406" s="27"/>
      <c r="AG406" s="27"/>
      <c r="AH406" s="27"/>
      <c r="AI406" s="27"/>
      <c r="AJ406" s="27"/>
      <c r="AK406" s="27"/>
      <c r="AL406" s="27"/>
      <c r="AN406" s="27"/>
      <c r="AO406" s="27"/>
      <c r="AP406" s="27"/>
      <c r="AQ406" s="27"/>
      <c r="AR406" s="27"/>
      <c r="BQ406" s="27"/>
      <c r="BW406" s="27"/>
      <c r="BX406" s="27"/>
      <c r="BY406" s="27"/>
      <c r="BZ406" s="27"/>
      <c r="CA406" s="27"/>
      <c r="CB406" s="27"/>
      <c r="CC406" s="27"/>
      <c r="CD406" s="27"/>
      <c r="CE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EH406" s="27"/>
      <c r="EI406" s="27"/>
      <c r="EJ406" s="27"/>
      <c r="EK406" s="27"/>
      <c r="EL406" s="27"/>
      <c r="EM406" s="27"/>
      <c r="EN406" s="27"/>
      <c r="EO406" s="27"/>
      <c r="EP406" s="27"/>
      <c r="EQ406" s="27"/>
      <c r="ER406" s="27"/>
      <c r="ES406" s="27"/>
      <c r="ET406" s="27"/>
      <c r="EU406" s="27"/>
      <c r="EV406" s="27"/>
      <c r="EW406" s="27"/>
      <c r="EX406" s="27"/>
      <c r="EY406" s="27"/>
      <c r="EZ406" s="27"/>
      <c r="FA406" s="27"/>
      <c r="FB406" s="27"/>
      <c r="FC406" s="27"/>
      <c r="FD406" s="27"/>
      <c r="FE406" s="27"/>
      <c r="FH406" s="27"/>
      <c r="FI406" s="27"/>
      <c r="FJ406" s="27"/>
      <c r="FK406" s="27"/>
      <c r="FL406" s="27"/>
      <c r="FM406" s="27"/>
      <c r="FN406" s="27"/>
      <c r="FO406" s="27"/>
      <c r="FP406" s="27"/>
      <c r="FQ406" s="27"/>
      <c r="FR406" s="27"/>
      <c r="FS406" s="27"/>
      <c r="FT406" s="27"/>
      <c r="FU406" s="27"/>
      <c r="FV406" s="27"/>
      <c r="FW406" s="27"/>
      <c r="FX406" s="27"/>
      <c r="FY406" s="27"/>
      <c r="FZ406" s="27"/>
      <c r="GA406" s="27"/>
      <c r="GB406" s="27"/>
      <c r="GC406" s="27"/>
      <c r="GD406" s="27"/>
      <c r="GE406" s="27"/>
      <c r="GF406" s="27"/>
      <c r="GG406" s="27"/>
      <c r="GH406" s="27"/>
      <c r="GI406" s="27"/>
      <c r="GJ406" s="27"/>
      <c r="GK406" s="27"/>
      <c r="GL406" s="27"/>
      <c r="GM406" s="27"/>
      <c r="GN406" s="27"/>
      <c r="GO406" s="27"/>
      <c r="GP406" s="27"/>
      <c r="GQ406" s="27"/>
      <c r="GR406" s="27"/>
      <c r="GS406" s="27"/>
      <c r="GT406" s="27"/>
      <c r="GU406" s="27"/>
      <c r="GV406" s="27"/>
      <c r="GW406" s="27"/>
      <c r="GX406" s="27"/>
      <c r="GY406" s="27"/>
      <c r="GZ406" s="27"/>
      <c r="HA406" s="27"/>
      <c r="HB406" s="27"/>
      <c r="HC406" s="27"/>
      <c r="HD406" s="27"/>
      <c r="HE406" s="27"/>
      <c r="HF406" s="27"/>
      <c r="HG406" s="27"/>
      <c r="HH406" s="27"/>
      <c r="HI406" s="27"/>
      <c r="HJ406" s="27"/>
    </row>
    <row r="407" spans="1:218">
      <c r="A407" s="8"/>
      <c r="B407" s="109"/>
      <c r="C407" s="109"/>
      <c r="D407" s="109"/>
      <c r="E407" s="109"/>
      <c r="F407" s="109"/>
      <c r="G407" s="109"/>
      <c r="H407" s="109"/>
      <c r="I407" s="109"/>
      <c r="J407" s="109"/>
      <c r="K407" s="120"/>
      <c r="L407" s="143"/>
      <c r="M407" s="120"/>
      <c r="N407" s="27"/>
      <c r="O407" s="27"/>
      <c r="P407" s="27"/>
      <c r="Q407" s="27"/>
      <c r="S407" s="27"/>
      <c r="T407" s="27"/>
      <c r="U407" s="27"/>
      <c r="V407" s="27"/>
      <c r="W407" s="27"/>
      <c r="X407" s="27"/>
      <c r="Y407" s="27"/>
      <c r="Z407" s="27"/>
      <c r="AA407" s="27"/>
      <c r="AB407" s="27"/>
      <c r="AC407" s="27"/>
      <c r="AD407" s="27"/>
      <c r="AF407" s="27"/>
      <c r="AG407" s="27"/>
      <c r="AH407" s="27"/>
      <c r="AI407" s="27"/>
      <c r="AJ407" s="27"/>
      <c r="AK407" s="27"/>
      <c r="AL407" s="27"/>
      <c r="AN407" s="27"/>
      <c r="AO407" s="27"/>
      <c r="AP407" s="27"/>
      <c r="AQ407" s="27"/>
      <c r="AR407" s="27"/>
      <c r="BQ407" s="27"/>
      <c r="BW407" s="27"/>
      <c r="BX407" s="27"/>
      <c r="BY407" s="27"/>
      <c r="BZ407" s="27"/>
      <c r="CA407" s="27"/>
      <c r="CB407" s="27"/>
      <c r="CC407" s="27"/>
      <c r="CD407" s="27"/>
      <c r="CE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EH407" s="27"/>
      <c r="EI407" s="27"/>
      <c r="EJ407" s="27"/>
      <c r="EK407" s="27"/>
      <c r="EL407" s="27"/>
      <c r="EM407" s="27"/>
      <c r="EN407" s="27"/>
      <c r="EO407" s="27"/>
      <c r="EP407" s="27"/>
      <c r="EQ407" s="27"/>
      <c r="ER407" s="27"/>
      <c r="ES407" s="27"/>
      <c r="ET407" s="27"/>
      <c r="EU407" s="27"/>
      <c r="EV407" s="27"/>
      <c r="EW407" s="27"/>
      <c r="EX407" s="27"/>
      <c r="EY407" s="27"/>
      <c r="EZ407" s="27"/>
      <c r="FA407" s="27"/>
      <c r="FB407" s="27"/>
      <c r="FC407" s="27"/>
      <c r="FD407" s="27"/>
      <c r="FE407" s="27"/>
      <c r="FH407" s="27"/>
      <c r="FI407" s="27"/>
      <c r="FJ407" s="27"/>
      <c r="FK407" s="27"/>
      <c r="FL407" s="27"/>
      <c r="FM407" s="27"/>
      <c r="FN407" s="27"/>
      <c r="FO407" s="27"/>
      <c r="FP407" s="27"/>
      <c r="FQ407" s="27"/>
      <c r="FR407" s="27"/>
      <c r="FS407" s="27"/>
      <c r="FT407" s="27"/>
      <c r="FU407" s="27"/>
      <c r="FV407" s="27"/>
      <c r="FW407" s="27"/>
      <c r="FX407" s="27"/>
      <c r="FY407" s="27"/>
      <c r="FZ407" s="27"/>
      <c r="GA407" s="27"/>
      <c r="GB407" s="27"/>
      <c r="GC407" s="27"/>
      <c r="GD407" s="27"/>
      <c r="GE407" s="27"/>
      <c r="GF407" s="27"/>
      <c r="GG407" s="27"/>
      <c r="GH407" s="27"/>
      <c r="GI407" s="27"/>
      <c r="GJ407" s="27"/>
      <c r="GK407" s="27"/>
      <c r="GL407" s="27"/>
      <c r="GM407" s="27"/>
      <c r="GN407" s="27"/>
      <c r="GO407" s="27"/>
      <c r="GP407" s="27"/>
      <c r="GQ407" s="27"/>
      <c r="GR407" s="27"/>
      <c r="GS407" s="27"/>
      <c r="GT407" s="27"/>
      <c r="GU407" s="27"/>
      <c r="GV407" s="27"/>
      <c r="GW407" s="27"/>
      <c r="GX407" s="27"/>
      <c r="GY407" s="27"/>
      <c r="GZ407" s="27"/>
      <c r="HA407" s="27"/>
      <c r="HB407" s="27"/>
      <c r="HC407" s="27"/>
      <c r="HD407" s="27"/>
      <c r="HE407" s="27"/>
      <c r="HF407" s="27"/>
      <c r="HG407" s="27"/>
      <c r="HH407" s="27"/>
      <c r="HI407" s="27"/>
      <c r="HJ407" s="27"/>
    </row>
    <row r="408" spans="1:218">
      <c r="A408" s="8"/>
      <c r="B408" s="109"/>
      <c r="C408" s="109"/>
      <c r="D408" s="109"/>
      <c r="E408" s="109"/>
      <c r="F408" s="109"/>
      <c r="G408" s="109"/>
      <c r="H408" s="109"/>
      <c r="I408" s="109"/>
      <c r="J408" s="109"/>
      <c r="K408" s="120"/>
      <c r="L408" s="143"/>
      <c r="M408" s="120"/>
      <c r="N408" s="27"/>
      <c r="O408" s="27"/>
      <c r="P408" s="27"/>
      <c r="Q408" s="27"/>
      <c r="S408" s="27"/>
      <c r="T408" s="27"/>
      <c r="U408" s="27"/>
      <c r="V408" s="27"/>
      <c r="W408" s="27"/>
      <c r="X408" s="27"/>
      <c r="Y408" s="27"/>
      <c r="Z408" s="27"/>
      <c r="AA408" s="27"/>
      <c r="AB408" s="27"/>
      <c r="AC408" s="27"/>
      <c r="AD408" s="27"/>
      <c r="AF408" s="27"/>
      <c r="AG408" s="27"/>
      <c r="AH408" s="27"/>
      <c r="AI408" s="27"/>
      <c r="AJ408" s="27"/>
      <c r="AK408" s="27"/>
      <c r="AL408" s="27"/>
      <c r="AN408" s="27"/>
      <c r="AO408" s="27"/>
      <c r="AP408" s="27"/>
      <c r="AQ408" s="27"/>
      <c r="AR408" s="27"/>
      <c r="BQ408" s="27"/>
      <c r="BW408" s="27"/>
      <c r="BX408" s="27"/>
      <c r="BY408" s="27"/>
      <c r="BZ408" s="27"/>
      <c r="CA408" s="27"/>
      <c r="CB408" s="27"/>
      <c r="CC408" s="27"/>
      <c r="CD408" s="27"/>
      <c r="CE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EH408" s="27"/>
      <c r="EI408" s="27"/>
      <c r="EJ408" s="27"/>
      <c r="EK408" s="27"/>
      <c r="EL408" s="27"/>
      <c r="EM408" s="27"/>
      <c r="EN408" s="27"/>
      <c r="EO408" s="27"/>
      <c r="EP408" s="27"/>
      <c r="EQ408" s="27"/>
      <c r="ER408" s="27"/>
      <c r="ES408" s="27"/>
      <c r="ET408" s="27"/>
      <c r="EU408" s="27"/>
      <c r="EV408" s="27"/>
      <c r="EW408" s="27"/>
      <c r="EX408" s="27"/>
      <c r="EY408" s="27"/>
      <c r="EZ408" s="27"/>
      <c r="FA408" s="27"/>
      <c r="FB408" s="27"/>
      <c r="FC408" s="27"/>
      <c r="FD408" s="27"/>
      <c r="FE408" s="27"/>
      <c r="FH408" s="27"/>
      <c r="FI408" s="27"/>
      <c r="FJ408" s="27"/>
      <c r="FK408" s="27"/>
      <c r="FL408" s="27"/>
      <c r="FM408" s="27"/>
      <c r="FN408" s="27"/>
      <c r="FO408" s="27"/>
      <c r="FP408" s="27"/>
      <c r="FQ408" s="27"/>
      <c r="FR408" s="27"/>
      <c r="FS408" s="27"/>
      <c r="FT408" s="27"/>
      <c r="FU408" s="27"/>
      <c r="FV408" s="27"/>
      <c r="FW408" s="27"/>
      <c r="FX408" s="27"/>
      <c r="FY408" s="27"/>
      <c r="FZ408" s="27"/>
      <c r="GA408" s="27"/>
      <c r="GB408" s="27"/>
      <c r="GC408" s="27"/>
      <c r="GD408" s="27"/>
      <c r="GE408" s="27"/>
      <c r="GF408" s="27"/>
      <c r="GG408" s="27"/>
      <c r="GH408" s="27"/>
      <c r="GI408" s="27"/>
      <c r="GJ408" s="27"/>
      <c r="GK408" s="27"/>
      <c r="GL408" s="27"/>
      <c r="GM408" s="27"/>
      <c r="GN408" s="27"/>
      <c r="GO408" s="27"/>
      <c r="GP408" s="27"/>
      <c r="GQ408" s="27"/>
      <c r="GR408" s="27"/>
      <c r="GS408" s="27"/>
      <c r="GT408" s="27"/>
      <c r="GU408" s="27"/>
      <c r="GV408" s="27"/>
      <c r="GW408" s="27"/>
      <c r="GX408" s="27"/>
      <c r="GY408" s="27"/>
      <c r="GZ408" s="27"/>
      <c r="HA408" s="27"/>
      <c r="HB408" s="27"/>
      <c r="HC408" s="27"/>
      <c r="HD408" s="27"/>
      <c r="HE408" s="27"/>
      <c r="HF408" s="27"/>
      <c r="HG408" s="27"/>
      <c r="HH408" s="27"/>
      <c r="HI408" s="27"/>
      <c r="HJ408" s="27"/>
    </row>
    <row r="409" spans="1:218">
      <c r="A409" s="8"/>
      <c r="B409" s="109"/>
      <c r="C409" s="109"/>
      <c r="D409" s="109"/>
      <c r="E409" s="109"/>
      <c r="F409" s="109"/>
      <c r="G409" s="109"/>
      <c r="H409" s="109"/>
      <c r="I409" s="109"/>
      <c r="J409" s="109"/>
      <c r="K409" s="120"/>
      <c r="L409" s="143"/>
      <c r="M409" s="120"/>
      <c r="N409" s="27"/>
      <c r="O409" s="27"/>
      <c r="P409" s="27"/>
      <c r="Q409" s="27"/>
      <c r="S409" s="27"/>
      <c r="T409" s="27"/>
      <c r="U409" s="27"/>
      <c r="V409" s="27"/>
      <c r="W409" s="27"/>
      <c r="X409" s="27"/>
      <c r="Y409" s="27"/>
      <c r="Z409" s="27"/>
      <c r="AA409" s="27"/>
      <c r="AB409" s="27"/>
      <c r="AC409" s="27"/>
      <c r="AD409" s="27"/>
      <c r="AF409" s="27"/>
      <c r="AG409" s="27"/>
      <c r="AH409" s="27"/>
      <c r="AI409" s="27"/>
      <c r="AJ409" s="27"/>
      <c r="AK409" s="27"/>
      <c r="AL409" s="27"/>
      <c r="AN409" s="27"/>
      <c r="AO409" s="27"/>
      <c r="AP409" s="27"/>
      <c r="AQ409" s="27"/>
      <c r="AR409" s="27"/>
      <c r="BQ409" s="27"/>
      <c r="BW409" s="27"/>
      <c r="BX409" s="27"/>
      <c r="BY409" s="27"/>
      <c r="BZ409" s="27"/>
      <c r="CA409" s="27"/>
      <c r="CB409" s="27"/>
      <c r="CC409" s="27"/>
      <c r="CD409" s="27"/>
      <c r="CE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EH409" s="27"/>
      <c r="EI409" s="27"/>
      <c r="EJ409" s="27"/>
      <c r="EK409" s="27"/>
      <c r="EL409" s="27"/>
      <c r="EM409" s="27"/>
      <c r="EN409" s="27"/>
      <c r="EO409" s="27"/>
      <c r="EP409" s="27"/>
      <c r="EQ409" s="27"/>
      <c r="ER409" s="27"/>
      <c r="ES409" s="27"/>
      <c r="ET409" s="27"/>
      <c r="EU409" s="27"/>
      <c r="EV409" s="27"/>
      <c r="EW409" s="27"/>
      <c r="EX409" s="27"/>
      <c r="EY409" s="27"/>
      <c r="EZ409" s="27"/>
      <c r="FA409" s="27"/>
      <c r="FB409" s="27"/>
      <c r="FC409" s="27"/>
      <c r="FD409" s="27"/>
      <c r="FE409" s="27"/>
      <c r="FH409" s="27"/>
      <c r="FI409" s="27"/>
      <c r="FJ409" s="27"/>
      <c r="FK409" s="27"/>
      <c r="FL409" s="27"/>
      <c r="FM409" s="27"/>
      <c r="FN409" s="27"/>
      <c r="FO409" s="27"/>
      <c r="FP409" s="27"/>
      <c r="FQ409" s="27"/>
      <c r="FR409" s="27"/>
      <c r="FS409" s="27"/>
      <c r="FT409" s="27"/>
      <c r="FU409" s="27"/>
      <c r="FV409" s="27"/>
      <c r="FW409" s="27"/>
      <c r="FX409" s="27"/>
      <c r="FY409" s="27"/>
      <c r="FZ409" s="27"/>
      <c r="GA409" s="27"/>
      <c r="GB409" s="27"/>
      <c r="GC409" s="27"/>
      <c r="GD409" s="27"/>
      <c r="GE409" s="27"/>
      <c r="GF409" s="27"/>
      <c r="GG409" s="27"/>
      <c r="GH409" s="27"/>
      <c r="GI409" s="27"/>
      <c r="GJ409" s="27"/>
      <c r="GK409" s="27"/>
      <c r="GL409" s="27"/>
      <c r="GM409" s="27"/>
      <c r="GN409" s="27"/>
      <c r="GO409" s="27"/>
      <c r="GP409" s="27"/>
      <c r="GQ409" s="27"/>
      <c r="GR409" s="27"/>
      <c r="GS409" s="27"/>
      <c r="GT409" s="27"/>
      <c r="GU409" s="27"/>
      <c r="GV409" s="27"/>
      <c r="GW409" s="27"/>
      <c r="GX409" s="27"/>
      <c r="GY409" s="27"/>
      <c r="GZ409" s="27"/>
      <c r="HA409" s="27"/>
      <c r="HB409" s="27"/>
      <c r="HC409" s="27"/>
      <c r="HD409" s="27"/>
      <c r="HE409" s="27"/>
      <c r="HF409" s="27"/>
      <c r="HG409" s="27"/>
      <c r="HH409" s="27"/>
      <c r="HI409" s="27"/>
      <c r="HJ409" s="27"/>
    </row>
    <row r="410" spans="1:218">
      <c r="A410" s="8"/>
      <c r="B410" s="109"/>
      <c r="C410" s="109"/>
      <c r="D410" s="109"/>
      <c r="E410" s="109"/>
      <c r="F410" s="109"/>
      <c r="G410" s="109"/>
      <c r="H410" s="109"/>
      <c r="I410" s="109"/>
      <c r="J410" s="109"/>
      <c r="K410" s="120"/>
      <c r="L410" s="143"/>
      <c r="M410" s="120"/>
      <c r="N410" s="27"/>
      <c r="O410" s="27"/>
      <c r="P410" s="27"/>
      <c r="Q410" s="27"/>
      <c r="S410" s="27"/>
      <c r="T410" s="27"/>
      <c r="U410" s="27"/>
      <c r="V410" s="27"/>
      <c r="W410" s="27"/>
      <c r="X410" s="27"/>
      <c r="Y410" s="27"/>
      <c r="Z410" s="27"/>
      <c r="AA410" s="27"/>
      <c r="AB410" s="27"/>
      <c r="AC410" s="27"/>
      <c r="AD410" s="27"/>
      <c r="AF410" s="27"/>
      <c r="AG410" s="27"/>
      <c r="AH410" s="27"/>
      <c r="AI410" s="27"/>
      <c r="AJ410" s="27"/>
      <c r="AK410" s="27"/>
      <c r="AL410" s="27"/>
      <c r="AN410" s="27"/>
      <c r="AO410" s="27"/>
      <c r="AP410" s="27"/>
      <c r="AQ410" s="27"/>
      <c r="AR410" s="27"/>
      <c r="BQ410" s="27"/>
      <c r="BW410" s="27"/>
      <c r="BX410" s="27"/>
      <c r="BY410" s="27"/>
      <c r="BZ410" s="27"/>
      <c r="CA410" s="27"/>
      <c r="CB410" s="27"/>
      <c r="CC410" s="27"/>
      <c r="CD410" s="27"/>
      <c r="CE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EH410" s="27"/>
      <c r="EI410" s="27"/>
      <c r="EJ410" s="27"/>
      <c r="EK410" s="27"/>
      <c r="EL410" s="27"/>
      <c r="EM410" s="27"/>
      <c r="EN410" s="27"/>
      <c r="EO410" s="27"/>
      <c r="EP410" s="27"/>
      <c r="EQ410" s="27"/>
      <c r="ER410" s="27"/>
      <c r="ES410" s="27"/>
      <c r="ET410" s="27"/>
      <c r="EU410" s="27"/>
      <c r="EV410" s="27"/>
      <c r="EW410" s="27"/>
      <c r="EX410" s="27"/>
      <c r="EY410" s="27"/>
      <c r="EZ410" s="27"/>
      <c r="FA410" s="27"/>
      <c r="FB410" s="27"/>
      <c r="FC410" s="27"/>
      <c r="FD410" s="27"/>
      <c r="FE410" s="27"/>
      <c r="FH410" s="27"/>
      <c r="FI410" s="27"/>
      <c r="FJ410" s="27"/>
      <c r="FK410" s="27"/>
      <c r="FL410" s="27"/>
      <c r="FM410" s="27"/>
      <c r="FN410" s="27"/>
      <c r="FO410" s="27"/>
      <c r="FP410" s="27"/>
      <c r="FQ410" s="27"/>
      <c r="FR410" s="27"/>
      <c r="FS410" s="27"/>
      <c r="FT410" s="27"/>
      <c r="FU410" s="27"/>
      <c r="FV410" s="27"/>
      <c r="FW410" s="27"/>
      <c r="FX410" s="27"/>
      <c r="FY410" s="27"/>
      <c r="FZ410" s="27"/>
      <c r="GA410" s="27"/>
      <c r="GB410" s="27"/>
      <c r="GC410" s="27"/>
      <c r="GD410" s="27"/>
      <c r="GE410" s="27"/>
      <c r="GF410" s="27"/>
      <c r="GG410" s="27"/>
      <c r="GH410" s="27"/>
      <c r="GI410" s="27"/>
      <c r="GJ410" s="27"/>
      <c r="GK410" s="27"/>
      <c r="GL410" s="27"/>
      <c r="GM410" s="27"/>
      <c r="GN410" s="27"/>
      <c r="GO410" s="27"/>
      <c r="GP410" s="27"/>
      <c r="GQ410" s="27"/>
      <c r="GR410" s="27"/>
      <c r="GS410" s="27"/>
      <c r="GT410" s="27"/>
      <c r="GU410" s="27"/>
      <c r="GV410" s="27"/>
      <c r="GW410" s="27"/>
      <c r="GX410" s="27"/>
      <c r="GY410" s="27"/>
      <c r="GZ410" s="27"/>
      <c r="HA410" s="27"/>
      <c r="HB410" s="27"/>
      <c r="HC410" s="27"/>
      <c r="HD410" s="27"/>
      <c r="HE410" s="27"/>
      <c r="HF410" s="27"/>
      <c r="HG410" s="27"/>
      <c r="HH410" s="27"/>
      <c r="HI410" s="27"/>
      <c r="HJ410" s="27"/>
    </row>
    <row r="411" spans="1:218">
      <c r="A411" s="8"/>
      <c r="B411" s="109"/>
      <c r="C411" s="109"/>
      <c r="D411" s="109"/>
      <c r="E411" s="109"/>
      <c r="F411" s="109"/>
      <c r="G411" s="109"/>
      <c r="H411" s="109"/>
      <c r="I411" s="109"/>
      <c r="J411" s="109"/>
      <c r="K411" s="120"/>
      <c r="L411" s="143"/>
      <c r="M411" s="120"/>
      <c r="N411" s="27"/>
      <c r="O411" s="27"/>
      <c r="P411" s="27"/>
      <c r="Q411" s="27"/>
      <c r="S411" s="27"/>
      <c r="T411" s="27"/>
      <c r="U411" s="27"/>
      <c r="V411" s="27"/>
      <c r="W411" s="27"/>
      <c r="X411" s="27"/>
      <c r="Y411" s="27"/>
      <c r="Z411" s="27"/>
      <c r="AA411" s="27"/>
      <c r="AB411" s="27"/>
      <c r="AC411" s="27"/>
      <c r="AD411" s="27"/>
      <c r="AF411" s="27"/>
      <c r="AG411" s="27"/>
      <c r="AH411" s="27"/>
      <c r="AI411" s="27"/>
      <c r="AJ411" s="27"/>
      <c r="AK411" s="27"/>
      <c r="AL411" s="27"/>
      <c r="AN411" s="27"/>
      <c r="AO411" s="27"/>
      <c r="AP411" s="27"/>
      <c r="AQ411" s="27"/>
      <c r="AR411" s="27"/>
      <c r="BQ411" s="27"/>
      <c r="BW411" s="27"/>
      <c r="BX411" s="27"/>
      <c r="BY411" s="27"/>
      <c r="BZ411" s="27"/>
      <c r="CA411" s="27"/>
      <c r="CB411" s="27"/>
      <c r="CC411" s="27"/>
      <c r="CD411" s="27"/>
      <c r="CE411" s="27"/>
      <c r="CK411" s="27"/>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EH411" s="27"/>
      <c r="EI411" s="27"/>
      <c r="EJ411" s="27"/>
      <c r="EK411" s="27"/>
      <c r="EL411" s="27"/>
      <c r="EM411" s="27"/>
      <c r="EN411" s="27"/>
      <c r="EO411" s="27"/>
      <c r="EP411" s="27"/>
      <c r="EQ411" s="27"/>
      <c r="ER411" s="27"/>
      <c r="ES411" s="27"/>
      <c r="ET411" s="27"/>
      <c r="EU411" s="27"/>
      <c r="EV411" s="27"/>
      <c r="EW411" s="27"/>
      <c r="EX411" s="27"/>
      <c r="EY411" s="27"/>
      <c r="EZ411" s="27"/>
      <c r="FA411" s="27"/>
      <c r="FB411" s="27"/>
      <c r="FC411" s="27"/>
      <c r="FD411" s="27"/>
      <c r="FE411" s="27"/>
      <c r="FH411" s="27"/>
      <c r="FI411" s="27"/>
      <c r="FJ411" s="27"/>
      <c r="FK411" s="27"/>
      <c r="FL411" s="27"/>
      <c r="FM411" s="27"/>
      <c r="FN411" s="27"/>
      <c r="FO411" s="27"/>
      <c r="FP411" s="27"/>
      <c r="FQ411" s="27"/>
      <c r="FR411" s="27"/>
      <c r="FS411" s="27"/>
      <c r="FT411" s="27"/>
      <c r="FU411" s="27"/>
      <c r="FV411" s="27"/>
      <c r="FW411" s="27"/>
      <c r="FX411" s="27"/>
      <c r="FY411" s="27"/>
      <c r="FZ411" s="27"/>
      <c r="GA411" s="27"/>
      <c r="GB411" s="27"/>
      <c r="GC411" s="27"/>
      <c r="GD411" s="27"/>
      <c r="GE411" s="27"/>
      <c r="GF411" s="27"/>
      <c r="GG411" s="27"/>
      <c r="GH411" s="27"/>
      <c r="GI411" s="27"/>
      <c r="GJ411" s="27"/>
      <c r="GK411" s="27"/>
      <c r="GL411" s="27"/>
      <c r="GM411" s="27"/>
      <c r="GN411" s="27"/>
      <c r="GO411" s="27"/>
      <c r="GP411" s="27"/>
      <c r="GQ411" s="27"/>
      <c r="GR411" s="27"/>
      <c r="GS411" s="27"/>
      <c r="GT411" s="27"/>
      <c r="GU411" s="27"/>
      <c r="GV411" s="27"/>
      <c r="GW411" s="27"/>
      <c r="GX411" s="27"/>
      <c r="GY411" s="27"/>
      <c r="GZ411" s="27"/>
      <c r="HA411" s="27"/>
      <c r="HB411" s="27"/>
      <c r="HC411" s="27"/>
      <c r="HD411" s="27"/>
      <c r="HE411" s="27"/>
      <c r="HF411" s="27"/>
      <c r="HG411" s="27"/>
      <c r="HH411" s="27"/>
      <c r="HI411" s="27"/>
      <c r="HJ411" s="27"/>
    </row>
    <row r="412" spans="1:218">
      <c r="A412" s="8"/>
      <c r="B412" s="109"/>
      <c r="C412" s="109"/>
      <c r="D412" s="109"/>
      <c r="E412" s="109"/>
      <c r="F412" s="109"/>
      <c r="G412" s="109"/>
      <c r="H412" s="109"/>
      <c r="I412" s="109"/>
      <c r="J412" s="109"/>
      <c r="K412" s="120"/>
      <c r="L412" s="143"/>
      <c r="M412" s="120"/>
      <c r="N412" s="27"/>
      <c r="O412" s="27"/>
      <c r="P412" s="27"/>
      <c r="Q412" s="27"/>
      <c r="S412" s="27"/>
      <c r="T412" s="27"/>
      <c r="U412" s="27"/>
      <c r="V412" s="27"/>
      <c r="W412" s="27"/>
      <c r="X412" s="27"/>
      <c r="Y412" s="27"/>
      <c r="Z412" s="27"/>
      <c r="AA412" s="27"/>
      <c r="AB412" s="27"/>
      <c r="AC412" s="27"/>
      <c r="AD412" s="27"/>
      <c r="AF412" s="27"/>
      <c r="AG412" s="27"/>
      <c r="AH412" s="27"/>
      <c r="AI412" s="27"/>
      <c r="AJ412" s="27"/>
      <c r="AK412" s="27"/>
      <c r="AL412" s="27"/>
      <c r="AN412" s="27"/>
      <c r="AO412" s="27"/>
      <c r="AP412" s="27"/>
      <c r="AQ412" s="27"/>
      <c r="AR412" s="27"/>
      <c r="BQ412" s="27"/>
      <c r="BW412" s="27"/>
      <c r="BX412" s="27"/>
      <c r="BY412" s="27"/>
      <c r="BZ412" s="27"/>
      <c r="CA412" s="27"/>
      <c r="CB412" s="27"/>
      <c r="CC412" s="27"/>
      <c r="CD412" s="27"/>
      <c r="CE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EH412" s="27"/>
      <c r="EI412" s="27"/>
      <c r="EJ412" s="27"/>
      <c r="EK412" s="27"/>
      <c r="EL412" s="27"/>
      <c r="EM412" s="27"/>
      <c r="EN412" s="27"/>
      <c r="EO412" s="27"/>
      <c r="EP412" s="27"/>
      <c r="EQ412" s="27"/>
      <c r="ER412" s="27"/>
      <c r="ES412" s="27"/>
      <c r="ET412" s="27"/>
      <c r="EU412" s="27"/>
      <c r="EV412" s="27"/>
      <c r="EW412" s="27"/>
      <c r="EX412" s="27"/>
      <c r="EY412" s="27"/>
      <c r="EZ412" s="27"/>
      <c r="FA412" s="27"/>
      <c r="FB412" s="27"/>
      <c r="FC412" s="27"/>
      <c r="FD412" s="27"/>
      <c r="FE412" s="27"/>
      <c r="FH412" s="27"/>
      <c r="FI412" s="27"/>
      <c r="FJ412" s="27"/>
      <c r="FK412" s="27"/>
      <c r="FL412" s="27"/>
      <c r="FM412" s="27"/>
      <c r="FN412" s="27"/>
      <c r="FO412" s="27"/>
      <c r="FP412" s="27"/>
      <c r="FQ412" s="27"/>
      <c r="FR412" s="27"/>
      <c r="FS412" s="27"/>
      <c r="FT412" s="27"/>
      <c r="FU412" s="27"/>
      <c r="FV412" s="27"/>
      <c r="FW412" s="27"/>
      <c r="FX412" s="27"/>
      <c r="FY412" s="27"/>
      <c r="FZ412" s="27"/>
      <c r="GA412" s="27"/>
      <c r="GB412" s="27"/>
      <c r="GC412" s="27"/>
      <c r="GD412" s="27"/>
      <c r="GE412" s="27"/>
      <c r="GF412" s="27"/>
      <c r="GG412" s="27"/>
      <c r="GH412" s="27"/>
      <c r="GI412" s="27"/>
      <c r="GJ412" s="27"/>
      <c r="GK412" s="27"/>
      <c r="GL412" s="27"/>
      <c r="GM412" s="27"/>
      <c r="GN412" s="27"/>
      <c r="GO412" s="27"/>
      <c r="GP412" s="27"/>
      <c r="GQ412" s="27"/>
      <c r="GR412" s="27"/>
      <c r="GS412" s="27"/>
      <c r="GT412" s="27"/>
      <c r="GU412" s="27"/>
      <c r="GV412" s="27"/>
      <c r="GW412" s="27"/>
      <c r="GX412" s="27"/>
      <c r="GY412" s="27"/>
      <c r="GZ412" s="27"/>
      <c r="HA412" s="27"/>
      <c r="HB412" s="27"/>
      <c r="HC412" s="27"/>
      <c r="HD412" s="27"/>
      <c r="HE412" s="27"/>
      <c r="HF412" s="27"/>
      <c r="HG412" s="27"/>
      <c r="HH412" s="27"/>
      <c r="HI412" s="27"/>
      <c r="HJ412" s="27"/>
    </row>
    <row r="413" spans="1:218">
      <c r="A413" s="8"/>
      <c r="B413" s="109"/>
      <c r="C413" s="109"/>
      <c r="D413" s="109"/>
      <c r="E413" s="109"/>
      <c r="F413" s="109"/>
      <c r="G413" s="109"/>
      <c r="H413" s="109"/>
      <c r="I413" s="109"/>
      <c r="J413" s="109"/>
      <c r="K413" s="120"/>
      <c r="L413" s="143"/>
      <c r="M413" s="120"/>
      <c r="N413" s="27"/>
      <c r="O413" s="27"/>
      <c r="P413" s="27"/>
      <c r="Q413" s="27"/>
      <c r="S413" s="27"/>
      <c r="T413" s="27"/>
      <c r="U413" s="27"/>
      <c r="V413" s="27"/>
      <c r="W413" s="27"/>
      <c r="X413" s="27"/>
      <c r="Y413" s="27"/>
      <c r="Z413" s="27"/>
      <c r="AA413" s="27"/>
      <c r="AB413" s="27"/>
      <c r="AC413" s="27"/>
      <c r="AD413" s="27"/>
      <c r="AF413" s="27"/>
      <c r="AG413" s="27"/>
      <c r="AH413" s="27"/>
      <c r="AI413" s="27"/>
      <c r="AJ413" s="27"/>
      <c r="AK413" s="27"/>
      <c r="AL413" s="27"/>
      <c r="AN413" s="27"/>
      <c r="AO413" s="27"/>
      <c r="AP413" s="27"/>
      <c r="AQ413" s="27"/>
      <c r="AR413" s="27"/>
      <c r="BQ413" s="27"/>
      <c r="BW413" s="27"/>
      <c r="BX413" s="27"/>
      <c r="BY413" s="27"/>
      <c r="BZ413" s="27"/>
      <c r="CA413" s="27"/>
      <c r="CB413" s="27"/>
      <c r="CC413" s="27"/>
      <c r="CD413" s="27"/>
      <c r="CE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EH413" s="27"/>
      <c r="EI413" s="27"/>
      <c r="EJ413" s="27"/>
      <c r="EK413" s="27"/>
      <c r="EL413" s="27"/>
      <c r="EM413" s="27"/>
      <c r="EN413" s="27"/>
      <c r="EO413" s="27"/>
      <c r="EP413" s="27"/>
      <c r="EQ413" s="27"/>
      <c r="ER413" s="27"/>
      <c r="ES413" s="27"/>
      <c r="ET413" s="27"/>
      <c r="EU413" s="27"/>
      <c r="EV413" s="27"/>
      <c r="EW413" s="27"/>
      <c r="EX413" s="27"/>
      <c r="EY413" s="27"/>
      <c r="EZ413" s="27"/>
      <c r="FA413" s="27"/>
      <c r="FB413" s="27"/>
      <c r="FC413" s="27"/>
      <c r="FD413" s="27"/>
      <c r="FE413" s="27"/>
      <c r="FH413" s="27"/>
      <c r="FI413" s="27"/>
      <c r="FJ413" s="27"/>
      <c r="FK413" s="27"/>
      <c r="FL413" s="27"/>
      <c r="FM413" s="27"/>
      <c r="FN413" s="27"/>
      <c r="FO413" s="27"/>
      <c r="FP413" s="27"/>
      <c r="FQ413" s="27"/>
      <c r="FR413" s="27"/>
      <c r="FS413" s="27"/>
      <c r="FT413" s="27"/>
      <c r="FU413" s="27"/>
      <c r="FV413" s="27"/>
      <c r="FW413" s="27"/>
      <c r="FX413" s="27"/>
      <c r="FY413" s="27"/>
      <c r="FZ413" s="27"/>
      <c r="GA413" s="27"/>
      <c r="GB413" s="27"/>
      <c r="GC413" s="27"/>
      <c r="GD413" s="27"/>
      <c r="GE413" s="27"/>
      <c r="GF413" s="27"/>
      <c r="GG413" s="27"/>
      <c r="GH413" s="27"/>
      <c r="GI413" s="27"/>
      <c r="GJ413" s="27"/>
      <c r="GK413" s="27"/>
      <c r="GL413" s="27"/>
      <c r="GM413" s="27"/>
      <c r="GN413" s="27"/>
      <c r="GO413" s="27"/>
      <c r="GP413" s="27"/>
      <c r="GQ413" s="27"/>
      <c r="GR413" s="27"/>
      <c r="GS413" s="27"/>
      <c r="GT413" s="27"/>
      <c r="GU413" s="27"/>
      <c r="GV413" s="27"/>
      <c r="GW413" s="27"/>
      <c r="GX413" s="27"/>
      <c r="GY413" s="27"/>
      <c r="GZ413" s="27"/>
      <c r="HA413" s="27"/>
      <c r="HB413" s="27"/>
      <c r="HC413" s="27"/>
      <c r="HD413" s="27"/>
      <c r="HE413" s="27"/>
      <c r="HF413" s="27"/>
      <c r="HG413" s="27"/>
      <c r="HH413" s="27"/>
      <c r="HI413" s="27"/>
      <c r="HJ413" s="27"/>
    </row>
    <row r="414" spans="1:218">
      <c r="A414" s="8"/>
      <c r="B414" s="109"/>
      <c r="C414" s="109"/>
      <c r="D414" s="109"/>
      <c r="E414" s="109"/>
      <c r="F414" s="109"/>
      <c r="G414" s="109"/>
      <c r="H414" s="109"/>
      <c r="I414" s="109"/>
      <c r="J414" s="109"/>
      <c r="K414" s="120"/>
      <c r="L414" s="143"/>
      <c r="M414" s="120"/>
      <c r="N414" s="27"/>
      <c r="O414" s="27"/>
      <c r="P414" s="27"/>
      <c r="Q414" s="27"/>
      <c r="S414" s="27"/>
      <c r="T414" s="27"/>
      <c r="U414" s="27"/>
      <c r="V414" s="27"/>
      <c r="W414" s="27"/>
      <c r="X414" s="27"/>
      <c r="Y414" s="27"/>
      <c r="Z414" s="27"/>
      <c r="AA414" s="27"/>
      <c r="AB414" s="27"/>
      <c r="AC414" s="27"/>
      <c r="AD414" s="27"/>
      <c r="AF414" s="27"/>
      <c r="AG414" s="27"/>
      <c r="AH414" s="27"/>
      <c r="AI414" s="27"/>
      <c r="AJ414" s="27"/>
      <c r="AK414" s="27"/>
      <c r="AL414" s="27"/>
      <c r="AN414" s="27"/>
      <c r="AO414" s="27"/>
      <c r="AP414" s="27"/>
      <c r="AQ414" s="27"/>
      <c r="AR414" s="27"/>
      <c r="BQ414" s="27"/>
      <c r="BW414" s="27"/>
      <c r="BX414" s="27"/>
      <c r="BY414" s="27"/>
      <c r="BZ414" s="27"/>
      <c r="CA414" s="27"/>
      <c r="CB414" s="27"/>
      <c r="CC414" s="27"/>
      <c r="CD414" s="27"/>
      <c r="CE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EH414" s="27"/>
      <c r="EI414" s="27"/>
      <c r="EJ414" s="27"/>
      <c r="EK414" s="27"/>
      <c r="EL414" s="27"/>
      <c r="EM414" s="27"/>
      <c r="EN414" s="27"/>
      <c r="EO414" s="27"/>
      <c r="EP414" s="27"/>
      <c r="EQ414" s="27"/>
      <c r="ER414" s="27"/>
      <c r="ES414" s="27"/>
      <c r="ET414" s="27"/>
      <c r="EU414" s="27"/>
      <c r="EV414" s="27"/>
      <c r="EW414" s="27"/>
      <c r="EX414" s="27"/>
      <c r="EY414" s="27"/>
      <c r="EZ414" s="27"/>
      <c r="FA414" s="27"/>
      <c r="FB414" s="27"/>
      <c r="FC414" s="27"/>
      <c r="FD414" s="27"/>
      <c r="FE414" s="27"/>
      <c r="FH414" s="27"/>
      <c r="FI414" s="27"/>
      <c r="FJ414" s="27"/>
      <c r="FK414" s="27"/>
      <c r="FL414" s="27"/>
      <c r="FM414" s="27"/>
      <c r="FN414" s="27"/>
      <c r="FO414" s="27"/>
      <c r="FP414" s="27"/>
      <c r="FQ414" s="27"/>
      <c r="FR414" s="27"/>
      <c r="FS414" s="27"/>
      <c r="FT414" s="27"/>
      <c r="FU414" s="27"/>
      <c r="FV414" s="27"/>
      <c r="FW414" s="27"/>
      <c r="FX414" s="27"/>
      <c r="FY414" s="27"/>
      <c r="FZ414" s="27"/>
      <c r="GA414" s="27"/>
      <c r="GB414" s="27"/>
      <c r="GC414" s="27"/>
      <c r="GD414" s="27"/>
      <c r="GE414" s="27"/>
      <c r="GF414" s="27"/>
      <c r="GG414" s="27"/>
      <c r="GH414" s="27"/>
      <c r="GI414" s="27"/>
      <c r="GJ414" s="27"/>
      <c r="GK414" s="27"/>
      <c r="GL414" s="27"/>
      <c r="GM414" s="27"/>
      <c r="GN414" s="27"/>
      <c r="GO414" s="27"/>
      <c r="GP414" s="27"/>
      <c r="GQ414" s="27"/>
      <c r="GR414" s="27"/>
      <c r="GS414" s="27"/>
      <c r="GT414" s="27"/>
      <c r="GU414" s="27"/>
      <c r="GV414" s="27"/>
      <c r="GW414" s="27"/>
      <c r="GX414" s="27"/>
      <c r="GY414" s="27"/>
      <c r="GZ414" s="27"/>
      <c r="HA414" s="27"/>
      <c r="HB414" s="27"/>
      <c r="HC414" s="27"/>
      <c r="HD414" s="27"/>
      <c r="HE414" s="27"/>
      <c r="HF414" s="27"/>
      <c r="HG414" s="27"/>
      <c r="HH414" s="27"/>
      <c r="HI414" s="27"/>
      <c r="HJ414" s="27"/>
    </row>
    <row r="415" spans="1:218">
      <c r="A415" s="8"/>
      <c r="B415" s="109"/>
      <c r="C415" s="109"/>
      <c r="D415" s="109"/>
      <c r="E415" s="109"/>
      <c r="F415" s="109"/>
      <c r="G415" s="109"/>
      <c r="H415" s="109"/>
      <c r="I415" s="109"/>
      <c r="J415" s="109"/>
      <c r="K415" s="120"/>
      <c r="L415" s="143"/>
      <c r="M415" s="120"/>
      <c r="N415" s="27"/>
      <c r="O415" s="27"/>
      <c r="P415" s="27"/>
      <c r="Q415" s="27"/>
      <c r="S415" s="27"/>
      <c r="T415" s="27"/>
      <c r="U415" s="27"/>
      <c r="V415" s="27"/>
      <c r="W415" s="27"/>
      <c r="X415" s="27"/>
      <c r="Y415" s="27"/>
      <c r="Z415" s="27"/>
      <c r="AA415" s="27"/>
      <c r="AB415" s="27"/>
      <c r="AC415" s="27"/>
      <c r="AD415" s="27"/>
      <c r="AF415" s="27"/>
      <c r="AG415" s="27"/>
      <c r="AH415" s="27"/>
      <c r="AI415" s="27"/>
      <c r="AJ415" s="27"/>
      <c r="AK415" s="27"/>
      <c r="AL415" s="27"/>
      <c r="AN415" s="27"/>
      <c r="AO415" s="27"/>
      <c r="AP415" s="27"/>
      <c r="AQ415" s="27"/>
      <c r="AR415" s="27"/>
      <c r="BQ415" s="27"/>
      <c r="BW415" s="27"/>
      <c r="BX415" s="27"/>
      <c r="BY415" s="27"/>
      <c r="BZ415" s="27"/>
      <c r="CA415" s="27"/>
      <c r="CB415" s="27"/>
      <c r="CC415" s="27"/>
      <c r="CD415" s="27"/>
      <c r="CE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H415" s="27"/>
      <c r="FI415" s="27"/>
      <c r="FJ415" s="27"/>
      <c r="FK415" s="27"/>
      <c r="FL415" s="27"/>
      <c r="FM415" s="27"/>
      <c r="FN415" s="27"/>
      <c r="FO415" s="27"/>
      <c r="FP415" s="27"/>
      <c r="FQ415" s="27"/>
      <c r="FR415" s="27"/>
      <c r="FS415" s="27"/>
      <c r="FT415" s="27"/>
      <c r="FU415" s="27"/>
      <c r="FV415" s="27"/>
      <c r="FW415" s="27"/>
      <c r="FX415" s="27"/>
      <c r="FY415" s="27"/>
      <c r="FZ415" s="27"/>
      <c r="GA415" s="27"/>
      <c r="GB415" s="27"/>
      <c r="GC415" s="27"/>
      <c r="GD415" s="27"/>
      <c r="GE415" s="27"/>
      <c r="GF415" s="27"/>
      <c r="GG415" s="27"/>
      <c r="GH415" s="27"/>
      <c r="GI415" s="27"/>
      <c r="GJ415" s="27"/>
      <c r="GK415" s="27"/>
      <c r="GL415" s="27"/>
      <c r="GM415" s="27"/>
      <c r="GN415" s="27"/>
      <c r="GO415" s="27"/>
      <c r="GP415" s="27"/>
      <c r="GQ415" s="27"/>
      <c r="GR415" s="27"/>
      <c r="GS415" s="27"/>
      <c r="GT415" s="27"/>
      <c r="GU415" s="27"/>
      <c r="GV415" s="27"/>
      <c r="GW415" s="27"/>
      <c r="GX415" s="27"/>
      <c r="GY415" s="27"/>
      <c r="GZ415" s="27"/>
      <c r="HA415" s="27"/>
      <c r="HB415" s="27"/>
      <c r="HC415" s="27"/>
      <c r="HD415" s="27"/>
      <c r="HE415" s="27"/>
      <c r="HF415" s="27"/>
      <c r="HG415" s="27"/>
      <c r="HH415" s="27"/>
      <c r="HI415" s="27"/>
      <c r="HJ415" s="27"/>
    </row>
    <row r="416" spans="1:218">
      <c r="A416" s="8"/>
      <c r="B416" s="109"/>
      <c r="C416" s="109"/>
      <c r="D416" s="109"/>
      <c r="E416" s="109"/>
      <c r="F416" s="109"/>
      <c r="G416" s="109"/>
      <c r="H416" s="109"/>
      <c r="I416" s="109"/>
      <c r="J416" s="109"/>
      <c r="K416" s="120"/>
      <c r="L416" s="143"/>
      <c r="M416" s="120"/>
      <c r="N416" s="27"/>
      <c r="O416" s="27"/>
      <c r="P416" s="27"/>
      <c r="Q416" s="27"/>
      <c r="S416" s="27"/>
      <c r="T416" s="27"/>
      <c r="U416" s="27"/>
      <c r="V416" s="27"/>
      <c r="W416" s="27"/>
      <c r="X416" s="27"/>
      <c r="Y416" s="27"/>
      <c r="Z416" s="27"/>
      <c r="AA416" s="27"/>
      <c r="AB416" s="27"/>
      <c r="AC416" s="27"/>
      <c r="AD416" s="27"/>
      <c r="AF416" s="27"/>
      <c r="AG416" s="27"/>
      <c r="AH416" s="27"/>
      <c r="AI416" s="27"/>
      <c r="AJ416" s="27"/>
      <c r="AK416" s="27"/>
      <c r="AL416" s="27"/>
      <c r="AN416" s="27"/>
      <c r="AO416" s="27"/>
      <c r="AP416" s="27"/>
      <c r="AQ416" s="27"/>
      <c r="AR416" s="27"/>
      <c r="BQ416" s="27"/>
      <c r="BW416" s="27"/>
      <c r="BX416" s="27"/>
      <c r="BY416" s="27"/>
      <c r="BZ416" s="27"/>
      <c r="CA416" s="27"/>
      <c r="CB416" s="27"/>
      <c r="CC416" s="27"/>
      <c r="CD416" s="27"/>
      <c r="CE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EH416" s="27"/>
      <c r="EI416" s="27"/>
      <c r="EJ416" s="27"/>
      <c r="EK416" s="27"/>
      <c r="EL416" s="27"/>
      <c r="EM416" s="27"/>
      <c r="EN416" s="27"/>
      <c r="EO416" s="27"/>
      <c r="EP416" s="27"/>
      <c r="EQ416" s="27"/>
      <c r="ER416" s="27"/>
      <c r="ES416" s="27"/>
      <c r="ET416" s="27"/>
      <c r="EU416" s="27"/>
      <c r="EV416" s="27"/>
      <c r="EW416" s="27"/>
      <c r="EX416" s="27"/>
      <c r="EY416" s="27"/>
      <c r="EZ416" s="27"/>
      <c r="FA416" s="27"/>
      <c r="FB416" s="27"/>
      <c r="FC416" s="27"/>
      <c r="FD416" s="27"/>
      <c r="FE416" s="27"/>
      <c r="FH416" s="27"/>
      <c r="FI416" s="27"/>
      <c r="FJ416" s="27"/>
      <c r="FK416" s="27"/>
      <c r="FL416" s="27"/>
      <c r="FM416" s="27"/>
      <c r="FN416" s="27"/>
      <c r="FO416" s="27"/>
      <c r="FP416" s="27"/>
      <c r="FQ416" s="27"/>
      <c r="FR416" s="27"/>
      <c r="FS416" s="27"/>
      <c r="FT416" s="27"/>
      <c r="FU416" s="27"/>
      <c r="FV416" s="27"/>
      <c r="FW416" s="27"/>
      <c r="FX416" s="27"/>
      <c r="FY416" s="27"/>
      <c r="FZ416" s="27"/>
      <c r="GA416" s="27"/>
      <c r="GB416" s="27"/>
      <c r="GC416" s="27"/>
      <c r="GD416" s="27"/>
      <c r="GE416" s="27"/>
      <c r="GF416" s="27"/>
      <c r="GG416" s="27"/>
      <c r="GH416" s="27"/>
      <c r="GI416" s="27"/>
      <c r="GJ416" s="27"/>
      <c r="GK416" s="27"/>
      <c r="GL416" s="27"/>
      <c r="GM416" s="27"/>
      <c r="GN416" s="27"/>
      <c r="GO416" s="27"/>
      <c r="GP416" s="27"/>
      <c r="GQ416" s="27"/>
      <c r="GR416" s="27"/>
      <c r="GS416" s="27"/>
      <c r="GT416" s="27"/>
      <c r="GU416" s="27"/>
      <c r="GV416" s="27"/>
      <c r="GW416" s="27"/>
      <c r="GX416" s="27"/>
      <c r="GY416" s="27"/>
      <c r="GZ416" s="27"/>
      <c r="HA416" s="27"/>
      <c r="HB416" s="27"/>
      <c r="HC416" s="27"/>
      <c r="HD416" s="27"/>
      <c r="HE416" s="27"/>
      <c r="HF416" s="27"/>
      <c r="HG416" s="27"/>
      <c r="HH416" s="27"/>
      <c r="HI416" s="27"/>
      <c r="HJ416" s="27"/>
    </row>
    <row r="417" spans="1:218">
      <c r="A417" s="8"/>
      <c r="B417" s="109"/>
      <c r="C417" s="109"/>
      <c r="D417" s="109"/>
      <c r="E417" s="109"/>
      <c r="F417" s="109"/>
      <c r="G417" s="109"/>
      <c r="H417" s="109"/>
      <c r="I417" s="109"/>
      <c r="J417" s="109"/>
      <c r="K417" s="120"/>
      <c r="L417" s="143"/>
      <c r="M417" s="120"/>
      <c r="N417" s="27"/>
      <c r="O417" s="27"/>
      <c r="P417" s="27"/>
      <c r="Q417" s="27"/>
      <c r="S417" s="27"/>
      <c r="T417" s="27"/>
      <c r="U417" s="27"/>
      <c r="V417" s="27"/>
      <c r="W417" s="27"/>
      <c r="X417" s="27"/>
      <c r="Y417" s="27"/>
      <c r="Z417" s="27"/>
      <c r="AA417" s="27"/>
      <c r="AB417" s="27"/>
      <c r="AC417" s="27"/>
      <c r="AD417" s="27"/>
      <c r="AF417" s="27"/>
      <c r="AG417" s="27"/>
      <c r="AH417" s="27"/>
      <c r="AI417" s="27"/>
      <c r="AJ417" s="27"/>
      <c r="AK417" s="27"/>
      <c r="AL417" s="27"/>
      <c r="AN417" s="27"/>
      <c r="AO417" s="27"/>
      <c r="AP417" s="27"/>
      <c r="AQ417" s="27"/>
      <c r="AR417" s="27"/>
      <c r="BQ417" s="27"/>
      <c r="BW417" s="27"/>
      <c r="BX417" s="27"/>
      <c r="BY417" s="27"/>
      <c r="BZ417" s="27"/>
      <c r="CA417" s="27"/>
      <c r="CB417" s="27"/>
      <c r="CC417" s="27"/>
      <c r="CD417" s="27"/>
      <c r="CE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EH417" s="27"/>
      <c r="EI417" s="27"/>
      <c r="EJ417" s="27"/>
      <c r="EK417" s="27"/>
      <c r="EL417" s="27"/>
      <c r="EM417" s="27"/>
      <c r="EN417" s="27"/>
      <c r="EO417" s="27"/>
      <c r="EP417" s="27"/>
      <c r="EQ417" s="27"/>
      <c r="ER417" s="27"/>
      <c r="ES417" s="27"/>
      <c r="ET417" s="27"/>
      <c r="EU417" s="27"/>
      <c r="EV417" s="27"/>
      <c r="EW417" s="27"/>
      <c r="EX417" s="27"/>
      <c r="EY417" s="27"/>
      <c r="EZ417" s="27"/>
      <c r="FA417" s="27"/>
      <c r="FB417" s="27"/>
      <c r="FC417" s="27"/>
      <c r="FD417" s="27"/>
      <c r="FE417" s="27"/>
      <c r="FH417" s="27"/>
      <c r="FI417" s="27"/>
      <c r="FJ417" s="27"/>
      <c r="FK417" s="27"/>
      <c r="FL417" s="27"/>
      <c r="FM417" s="27"/>
      <c r="FN417" s="27"/>
      <c r="FO417" s="27"/>
      <c r="FP417" s="27"/>
      <c r="FQ417" s="27"/>
      <c r="FR417" s="27"/>
      <c r="FS417" s="27"/>
      <c r="FT417" s="27"/>
      <c r="FU417" s="27"/>
      <c r="FV417" s="27"/>
      <c r="FW417" s="27"/>
      <c r="FX417" s="27"/>
      <c r="FY417" s="27"/>
      <c r="FZ417" s="27"/>
      <c r="GA417" s="27"/>
      <c r="GB417" s="27"/>
      <c r="GC417" s="27"/>
      <c r="GD417" s="27"/>
      <c r="GE417" s="27"/>
      <c r="GF417" s="27"/>
      <c r="GG417" s="27"/>
      <c r="GH417" s="27"/>
      <c r="GI417" s="27"/>
      <c r="GJ417" s="27"/>
      <c r="GK417" s="27"/>
      <c r="GL417" s="27"/>
      <c r="GM417" s="27"/>
      <c r="GN417" s="27"/>
      <c r="GO417" s="27"/>
      <c r="GP417" s="27"/>
      <c r="GQ417" s="27"/>
      <c r="GR417" s="27"/>
      <c r="GS417" s="27"/>
      <c r="GT417" s="27"/>
      <c r="GU417" s="27"/>
      <c r="GV417" s="27"/>
      <c r="GW417" s="27"/>
      <c r="GX417" s="27"/>
      <c r="GY417" s="27"/>
      <c r="GZ417" s="27"/>
      <c r="HA417" s="27"/>
      <c r="HB417" s="27"/>
      <c r="HC417" s="27"/>
      <c r="HD417" s="27"/>
      <c r="HE417" s="27"/>
      <c r="HF417" s="27"/>
      <c r="HG417" s="27"/>
      <c r="HH417" s="27"/>
      <c r="HI417" s="27"/>
      <c r="HJ417" s="27"/>
    </row>
    <row r="418" spans="1:218">
      <c r="A418" s="8"/>
      <c r="B418" s="109"/>
      <c r="C418" s="109"/>
      <c r="D418" s="109"/>
      <c r="E418" s="109"/>
      <c r="F418" s="109"/>
      <c r="G418" s="109"/>
      <c r="H418" s="109"/>
      <c r="I418" s="109"/>
      <c r="J418" s="109"/>
      <c r="K418" s="120"/>
      <c r="L418" s="143"/>
      <c r="M418" s="120"/>
      <c r="N418" s="27"/>
      <c r="O418" s="27"/>
      <c r="P418" s="27"/>
      <c r="Q418" s="27"/>
      <c r="S418" s="27"/>
      <c r="T418" s="27"/>
      <c r="U418" s="27"/>
      <c r="V418" s="27"/>
      <c r="W418" s="27"/>
      <c r="X418" s="27"/>
      <c r="Y418" s="27"/>
      <c r="Z418" s="27"/>
      <c r="AA418" s="27"/>
      <c r="AB418" s="27"/>
      <c r="AC418" s="27"/>
      <c r="AD418" s="27"/>
      <c r="AF418" s="27"/>
      <c r="AG418" s="27"/>
      <c r="AH418" s="27"/>
      <c r="AI418" s="27"/>
      <c r="AJ418" s="27"/>
      <c r="AK418" s="27"/>
      <c r="AL418" s="27"/>
      <c r="AN418" s="27"/>
      <c r="AO418" s="27"/>
      <c r="AP418" s="27"/>
      <c r="AQ418" s="27"/>
      <c r="AR418" s="27"/>
      <c r="BQ418" s="27"/>
      <c r="BW418" s="27"/>
      <c r="BX418" s="27"/>
      <c r="BY418" s="27"/>
      <c r="BZ418" s="27"/>
      <c r="CA418" s="27"/>
      <c r="CB418" s="27"/>
      <c r="CC418" s="27"/>
      <c r="CD418" s="27"/>
      <c r="CE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EH418" s="27"/>
      <c r="EI418" s="27"/>
      <c r="EJ418" s="27"/>
      <c r="EK418" s="27"/>
      <c r="EL418" s="27"/>
      <c r="EM418" s="27"/>
      <c r="EN418" s="27"/>
      <c r="EO418" s="27"/>
      <c r="EP418" s="27"/>
      <c r="EQ418" s="27"/>
      <c r="ER418" s="27"/>
      <c r="ES418" s="27"/>
      <c r="ET418" s="27"/>
      <c r="EU418" s="27"/>
      <c r="EV418" s="27"/>
      <c r="EW418" s="27"/>
      <c r="EX418" s="27"/>
      <c r="EY418" s="27"/>
      <c r="EZ418" s="27"/>
      <c r="FA418" s="27"/>
      <c r="FB418" s="27"/>
      <c r="FC418" s="27"/>
      <c r="FD418" s="27"/>
      <c r="FE418" s="27"/>
      <c r="FH418" s="27"/>
      <c r="FI418" s="27"/>
      <c r="FJ418" s="27"/>
      <c r="FK418" s="27"/>
      <c r="FL418" s="27"/>
      <c r="FM418" s="27"/>
      <c r="FN418" s="27"/>
      <c r="FO418" s="27"/>
      <c r="FP418" s="27"/>
      <c r="FQ418" s="27"/>
      <c r="FR418" s="27"/>
      <c r="FS418" s="27"/>
      <c r="FT418" s="27"/>
      <c r="FU418" s="27"/>
      <c r="FV418" s="27"/>
      <c r="FW418" s="27"/>
      <c r="FX418" s="27"/>
      <c r="FY418" s="27"/>
      <c r="FZ418" s="27"/>
      <c r="GA418" s="27"/>
      <c r="GB418" s="27"/>
      <c r="GC418" s="27"/>
      <c r="GD418" s="27"/>
      <c r="GE418" s="27"/>
      <c r="GF418" s="27"/>
      <c r="GG418" s="27"/>
      <c r="GH418" s="27"/>
      <c r="GI418" s="27"/>
      <c r="GJ418" s="27"/>
      <c r="GK418" s="27"/>
      <c r="GL418" s="27"/>
      <c r="GM418" s="27"/>
      <c r="GN418" s="27"/>
      <c r="GO418" s="27"/>
      <c r="GP418" s="27"/>
      <c r="GQ418" s="27"/>
      <c r="GR418" s="27"/>
      <c r="GS418" s="27"/>
      <c r="GT418" s="27"/>
      <c r="GU418" s="27"/>
      <c r="GV418" s="27"/>
      <c r="GW418" s="27"/>
      <c r="GX418" s="27"/>
      <c r="GY418" s="27"/>
      <c r="GZ418" s="27"/>
      <c r="HA418" s="27"/>
      <c r="HB418" s="27"/>
      <c r="HC418" s="27"/>
      <c r="HD418" s="27"/>
      <c r="HE418" s="27"/>
      <c r="HF418" s="27"/>
      <c r="HG418" s="27"/>
      <c r="HH418" s="27"/>
      <c r="HI418" s="27"/>
      <c r="HJ418" s="27"/>
    </row>
    <row r="419" spans="1:218">
      <c r="A419" s="8"/>
      <c r="B419" s="109"/>
      <c r="C419" s="109"/>
      <c r="D419" s="109"/>
      <c r="E419" s="109"/>
      <c r="F419" s="109"/>
      <c r="G419" s="109"/>
      <c r="H419" s="109"/>
      <c r="I419" s="109"/>
      <c r="J419" s="109"/>
      <c r="K419" s="120"/>
      <c r="L419" s="143"/>
      <c r="M419" s="120"/>
      <c r="N419" s="27"/>
      <c r="O419" s="27"/>
      <c r="P419" s="27"/>
      <c r="Q419" s="27"/>
      <c r="S419" s="27"/>
      <c r="T419" s="27"/>
      <c r="U419" s="27"/>
      <c r="V419" s="27"/>
      <c r="W419" s="27"/>
      <c r="X419" s="27"/>
      <c r="Y419" s="27"/>
      <c r="Z419" s="27"/>
      <c r="AA419" s="27"/>
      <c r="AB419" s="27"/>
      <c r="AC419" s="27"/>
      <c r="AD419" s="27"/>
      <c r="AF419" s="27"/>
      <c r="AG419" s="27"/>
      <c r="AH419" s="27"/>
      <c r="AI419" s="27"/>
      <c r="AJ419" s="27"/>
      <c r="AK419" s="27"/>
      <c r="AL419" s="27"/>
      <c r="AN419" s="27"/>
      <c r="AO419" s="27"/>
      <c r="AP419" s="27"/>
      <c r="AQ419" s="27"/>
      <c r="AR419" s="27"/>
      <c r="BQ419" s="27"/>
      <c r="BW419" s="27"/>
      <c r="BX419" s="27"/>
      <c r="BY419" s="27"/>
      <c r="BZ419" s="27"/>
      <c r="CA419" s="27"/>
      <c r="CB419" s="27"/>
      <c r="CC419" s="27"/>
      <c r="CD419" s="27"/>
      <c r="CE419" s="27"/>
      <c r="CK419" s="27"/>
      <c r="CL419" s="27"/>
      <c r="CM419" s="27"/>
      <c r="CN419" s="27"/>
      <c r="CO419" s="27"/>
      <c r="CP419" s="27"/>
      <c r="CQ419" s="27"/>
      <c r="CR419" s="27"/>
      <c r="CS419" s="27"/>
      <c r="CT419" s="27"/>
      <c r="CU419" s="27"/>
      <c r="CV419" s="27"/>
      <c r="CW419" s="27"/>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7"/>
      <c r="DT419" s="27"/>
      <c r="DU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7"/>
      <c r="FD419" s="27"/>
      <c r="FE419" s="27"/>
      <c r="FH419" s="27"/>
      <c r="FI419" s="27"/>
      <c r="FJ419" s="27"/>
      <c r="FK419" s="27"/>
      <c r="FL419" s="27"/>
      <c r="FM419" s="27"/>
      <c r="FN419" s="27"/>
      <c r="FO419" s="27"/>
      <c r="FP419" s="27"/>
      <c r="FQ419" s="27"/>
      <c r="FR419" s="27"/>
      <c r="FS419" s="27"/>
      <c r="FT419" s="27"/>
      <c r="FU419" s="27"/>
      <c r="FV419" s="27"/>
      <c r="FW419" s="27"/>
      <c r="FX419" s="27"/>
      <c r="FY419" s="27"/>
      <c r="FZ419" s="27"/>
      <c r="GA419" s="27"/>
      <c r="GB419" s="27"/>
      <c r="GC419" s="27"/>
      <c r="GD419" s="27"/>
      <c r="GE419" s="27"/>
      <c r="GF419" s="27"/>
      <c r="GG419" s="27"/>
      <c r="GH419" s="27"/>
      <c r="GI419" s="27"/>
      <c r="GJ419" s="27"/>
      <c r="GK419" s="27"/>
      <c r="GL419" s="27"/>
      <c r="GM419" s="27"/>
      <c r="GN419" s="27"/>
      <c r="GO419" s="27"/>
      <c r="GP419" s="27"/>
      <c r="GQ419" s="27"/>
      <c r="GR419" s="27"/>
      <c r="GS419" s="27"/>
      <c r="GT419" s="27"/>
      <c r="GU419" s="27"/>
      <c r="GV419" s="27"/>
      <c r="GW419" s="27"/>
      <c r="GX419" s="27"/>
      <c r="GY419" s="27"/>
      <c r="GZ419" s="27"/>
      <c r="HA419" s="27"/>
      <c r="HB419" s="27"/>
      <c r="HC419" s="27"/>
      <c r="HD419" s="27"/>
      <c r="HE419" s="27"/>
      <c r="HF419" s="27"/>
      <c r="HG419" s="27"/>
      <c r="HH419" s="27"/>
      <c r="HI419" s="27"/>
      <c r="HJ419" s="27"/>
    </row>
    <row r="420" spans="1:218">
      <c r="A420" s="8"/>
      <c r="B420" s="109"/>
      <c r="C420" s="109"/>
      <c r="D420" s="109"/>
      <c r="E420" s="109"/>
      <c r="F420" s="109"/>
      <c r="G420" s="109"/>
      <c r="H420" s="109"/>
      <c r="I420" s="109"/>
      <c r="J420" s="109"/>
      <c r="K420" s="120"/>
      <c r="L420" s="143"/>
      <c r="M420" s="120"/>
      <c r="N420" s="27"/>
      <c r="O420" s="27"/>
      <c r="P420" s="27"/>
      <c r="Q420" s="27"/>
      <c r="S420" s="27"/>
      <c r="T420" s="27"/>
      <c r="U420" s="27"/>
      <c r="V420" s="27"/>
      <c r="W420" s="27"/>
      <c r="X420" s="27"/>
      <c r="Y420" s="27"/>
      <c r="Z420" s="27"/>
      <c r="AA420" s="27"/>
      <c r="AB420" s="27"/>
      <c r="AC420" s="27"/>
      <c r="AD420" s="27"/>
      <c r="AF420" s="27"/>
      <c r="AG420" s="27"/>
      <c r="AH420" s="27"/>
      <c r="AI420" s="27"/>
      <c r="AJ420" s="27"/>
      <c r="AK420" s="27"/>
      <c r="AL420" s="27"/>
      <c r="AN420" s="27"/>
      <c r="AO420" s="27"/>
      <c r="AP420" s="27"/>
      <c r="AQ420" s="27"/>
      <c r="AR420" s="27"/>
      <c r="BQ420" s="27"/>
      <c r="BW420" s="27"/>
      <c r="BX420" s="27"/>
      <c r="BY420" s="27"/>
      <c r="BZ420" s="27"/>
      <c r="CA420" s="27"/>
      <c r="CB420" s="27"/>
      <c r="CC420" s="27"/>
      <c r="CD420" s="27"/>
      <c r="CE420" s="27"/>
      <c r="CK420" s="27"/>
      <c r="CL420" s="27"/>
      <c r="CM420" s="27"/>
      <c r="CN420" s="27"/>
      <c r="CO420" s="27"/>
      <c r="CP420" s="27"/>
      <c r="CQ420" s="27"/>
      <c r="CR420" s="27"/>
      <c r="CS420" s="27"/>
      <c r="CT420" s="27"/>
      <c r="CU420" s="27"/>
      <c r="CV420" s="27"/>
      <c r="CW420" s="27"/>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c r="DU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7"/>
      <c r="FD420" s="27"/>
      <c r="FE420" s="27"/>
      <c r="FH420" s="27"/>
      <c r="FI420" s="27"/>
      <c r="FJ420" s="27"/>
      <c r="FK420" s="27"/>
      <c r="FL420" s="27"/>
      <c r="FM420" s="27"/>
      <c r="FN420" s="27"/>
      <c r="FO420" s="27"/>
      <c r="FP420" s="27"/>
      <c r="FQ420" s="27"/>
      <c r="FR420" s="27"/>
      <c r="FS420" s="27"/>
      <c r="FT420" s="27"/>
      <c r="FU420" s="27"/>
      <c r="FV420" s="27"/>
      <c r="FW420" s="27"/>
      <c r="FX420" s="27"/>
      <c r="FY420" s="27"/>
      <c r="FZ420" s="27"/>
      <c r="GA420" s="27"/>
      <c r="GB420" s="27"/>
      <c r="GC420" s="27"/>
      <c r="GD420" s="27"/>
      <c r="GE420" s="27"/>
      <c r="GF420" s="27"/>
      <c r="GG420" s="27"/>
      <c r="GH420" s="27"/>
      <c r="GI420" s="27"/>
      <c r="GJ420" s="27"/>
      <c r="GK420" s="27"/>
      <c r="GL420" s="27"/>
      <c r="GM420" s="27"/>
      <c r="GN420" s="27"/>
      <c r="GO420" s="27"/>
      <c r="GP420" s="27"/>
      <c r="GQ420" s="27"/>
      <c r="GR420" s="27"/>
      <c r="GS420" s="27"/>
      <c r="GT420" s="27"/>
      <c r="GU420" s="27"/>
      <c r="GV420" s="27"/>
      <c r="GW420" s="27"/>
      <c r="GX420" s="27"/>
      <c r="GY420" s="27"/>
      <c r="GZ420" s="27"/>
      <c r="HA420" s="27"/>
      <c r="HB420" s="27"/>
      <c r="HC420" s="27"/>
      <c r="HD420" s="27"/>
      <c r="HE420" s="27"/>
      <c r="HF420" s="27"/>
      <c r="HG420" s="27"/>
      <c r="HH420" s="27"/>
      <c r="HI420" s="27"/>
      <c r="HJ420" s="27"/>
    </row>
    <row r="421" spans="1:218">
      <c r="A421" s="8"/>
      <c r="B421" s="109"/>
      <c r="C421" s="109"/>
      <c r="D421" s="109"/>
      <c r="E421" s="109"/>
      <c r="F421" s="109"/>
      <c r="G421" s="109"/>
      <c r="H421" s="109"/>
      <c r="I421" s="109"/>
      <c r="J421" s="109"/>
      <c r="K421" s="120"/>
      <c r="L421" s="143"/>
      <c r="M421" s="120"/>
      <c r="N421" s="27"/>
      <c r="O421" s="27"/>
      <c r="P421" s="27"/>
      <c r="Q421" s="27"/>
      <c r="S421" s="27"/>
      <c r="T421" s="27"/>
      <c r="U421" s="27"/>
      <c r="V421" s="27"/>
      <c r="W421" s="27"/>
      <c r="X421" s="27"/>
      <c r="Y421" s="27"/>
      <c r="Z421" s="27"/>
      <c r="AA421" s="27"/>
      <c r="AB421" s="27"/>
      <c r="AC421" s="27"/>
      <c r="AD421" s="27"/>
      <c r="AF421" s="27"/>
      <c r="AG421" s="27"/>
      <c r="AH421" s="27"/>
      <c r="AI421" s="27"/>
      <c r="AJ421" s="27"/>
      <c r="AK421" s="27"/>
      <c r="AL421" s="27"/>
      <c r="AN421" s="27"/>
      <c r="AO421" s="27"/>
      <c r="AP421" s="27"/>
      <c r="AQ421" s="27"/>
      <c r="AR421" s="27"/>
      <c r="BQ421" s="27"/>
      <c r="BW421" s="27"/>
      <c r="BX421" s="27"/>
      <c r="BY421" s="27"/>
      <c r="BZ421" s="27"/>
      <c r="CA421" s="27"/>
      <c r="CB421" s="27"/>
      <c r="CC421" s="27"/>
      <c r="CD421" s="27"/>
      <c r="CE421" s="27"/>
      <c r="CK421" s="27"/>
      <c r="CL421" s="27"/>
      <c r="CM421" s="27"/>
      <c r="CN421" s="27"/>
      <c r="CO421" s="27"/>
      <c r="CP421" s="27"/>
      <c r="CQ421" s="27"/>
      <c r="CR421" s="27"/>
      <c r="CS421" s="27"/>
      <c r="CT421" s="27"/>
      <c r="CU421" s="27"/>
      <c r="CV421" s="27"/>
      <c r="CW421" s="27"/>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c r="DU421" s="27"/>
      <c r="EH421" s="27"/>
      <c r="EI421" s="27"/>
      <c r="EJ421" s="27"/>
      <c r="EK421" s="27"/>
      <c r="EL421" s="27"/>
      <c r="EM421" s="27"/>
      <c r="EN421" s="27"/>
      <c r="EO421" s="27"/>
      <c r="EP421" s="27"/>
      <c r="EQ421" s="27"/>
      <c r="ER421" s="27"/>
      <c r="ES421" s="27"/>
      <c r="ET421" s="27"/>
      <c r="EU421" s="27"/>
      <c r="EV421" s="27"/>
      <c r="EW421" s="27"/>
      <c r="EX421" s="27"/>
      <c r="EY421" s="27"/>
      <c r="EZ421" s="27"/>
      <c r="FA421" s="27"/>
      <c r="FB421" s="27"/>
      <c r="FC421" s="27"/>
      <c r="FD421" s="27"/>
      <c r="FE421" s="27"/>
      <c r="FH421" s="27"/>
      <c r="FI421" s="27"/>
      <c r="FJ421" s="27"/>
      <c r="FK421" s="27"/>
      <c r="FL421" s="27"/>
      <c r="FM421" s="27"/>
      <c r="FN421" s="27"/>
      <c r="FO421" s="27"/>
      <c r="FP421" s="27"/>
      <c r="FQ421" s="27"/>
      <c r="FR421" s="27"/>
      <c r="FS421" s="27"/>
      <c r="FT421" s="27"/>
      <c r="FU421" s="27"/>
      <c r="FV421" s="27"/>
      <c r="FW421" s="27"/>
      <c r="FX421" s="27"/>
      <c r="FY421" s="27"/>
      <c r="FZ421" s="27"/>
      <c r="GA421" s="27"/>
      <c r="GB421" s="27"/>
      <c r="GC421" s="27"/>
      <c r="GD421" s="27"/>
      <c r="GE421" s="27"/>
      <c r="GF421" s="27"/>
      <c r="GG421" s="27"/>
      <c r="GH421" s="27"/>
      <c r="GI421" s="27"/>
      <c r="GJ421" s="27"/>
      <c r="GK421" s="27"/>
      <c r="GL421" s="27"/>
      <c r="GM421" s="27"/>
      <c r="GN421" s="27"/>
      <c r="GO421" s="27"/>
      <c r="GP421" s="27"/>
      <c r="GQ421" s="27"/>
      <c r="GR421" s="27"/>
      <c r="GS421" s="27"/>
      <c r="GT421" s="27"/>
      <c r="GU421" s="27"/>
      <c r="GV421" s="27"/>
      <c r="GW421" s="27"/>
      <c r="GX421" s="27"/>
      <c r="GY421" s="27"/>
      <c r="GZ421" s="27"/>
      <c r="HA421" s="27"/>
      <c r="HB421" s="27"/>
      <c r="HC421" s="27"/>
      <c r="HD421" s="27"/>
      <c r="HE421" s="27"/>
      <c r="HF421" s="27"/>
      <c r="HG421" s="27"/>
      <c r="HH421" s="27"/>
      <c r="HI421" s="27"/>
      <c r="HJ421" s="27"/>
    </row>
    <row r="422" spans="1:218">
      <c r="A422" s="8"/>
      <c r="B422" s="109"/>
      <c r="C422" s="109"/>
      <c r="D422" s="109"/>
      <c r="E422" s="109"/>
      <c r="F422" s="109"/>
      <c r="G422" s="109"/>
      <c r="H422" s="109"/>
      <c r="I422" s="109"/>
      <c r="J422" s="109"/>
      <c r="K422" s="120"/>
      <c r="L422" s="143"/>
      <c r="M422" s="120"/>
      <c r="N422" s="27"/>
      <c r="O422" s="27"/>
      <c r="P422" s="27"/>
      <c r="Q422" s="27"/>
      <c r="S422" s="27"/>
      <c r="T422" s="27"/>
      <c r="U422" s="27"/>
      <c r="V422" s="27"/>
      <c r="W422" s="27"/>
      <c r="X422" s="27"/>
      <c r="Y422" s="27"/>
      <c r="Z422" s="27"/>
      <c r="AA422" s="27"/>
      <c r="AB422" s="27"/>
      <c r="AC422" s="27"/>
      <c r="AD422" s="27"/>
      <c r="AF422" s="27"/>
      <c r="AG422" s="27"/>
      <c r="AH422" s="27"/>
      <c r="AI422" s="27"/>
      <c r="AJ422" s="27"/>
      <c r="AK422" s="27"/>
      <c r="AL422" s="27"/>
      <c r="AN422" s="27"/>
      <c r="AO422" s="27"/>
      <c r="AP422" s="27"/>
      <c r="AQ422" s="27"/>
      <c r="AR422" s="27"/>
      <c r="BQ422" s="27"/>
      <c r="BW422" s="27"/>
      <c r="BX422" s="27"/>
      <c r="BY422" s="27"/>
      <c r="BZ422" s="27"/>
      <c r="CA422" s="27"/>
      <c r="CB422" s="27"/>
      <c r="CC422" s="27"/>
      <c r="CD422" s="27"/>
      <c r="CE422" s="27"/>
      <c r="CK422" s="27"/>
      <c r="CL422" s="27"/>
      <c r="CM422" s="27"/>
      <c r="CN422" s="27"/>
      <c r="CO422" s="27"/>
      <c r="CP422" s="27"/>
      <c r="CQ422" s="27"/>
      <c r="CR422" s="27"/>
      <c r="CS422" s="27"/>
      <c r="CT422" s="27"/>
      <c r="CU422" s="27"/>
      <c r="CV422" s="27"/>
      <c r="CW422" s="27"/>
      <c r="CX422" s="27"/>
      <c r="CY422" s="27"/>
      <c r="CZ422" s="27"/>
      <c r="DA422" s="27"/>
      <c r="DB422" s="27"/>
      <c r="DC422" s="27"/>
      <c r="DD422" s="27"/>
      <c r="DE422" s="27"/>
      <c r="DF422" s="27"/>
      <c r="DG422" s="27"/>
      <c r="DH422" s="27"/>
      <c r="DI422" s="27"/>
      <c r="DJ422" s="27"/>
      <c r="DK422" s="27"/>
      <c r="DL422" s="27"/>
      <c r="DM422" s="27"/>
      <c r="DN422" s="27"/>
      <c r="DO422" s="27"/>
      <c r="DP422" s="27"/>
      <c r="DQ422" s="27"/>
      <c r="DR422" s="27"/>
      <c r="DS422" s="27"/>
      <c r="DT422" s="27"/>
      <c r="DU422" s="27"/>
      <c r="EH422" s="27"/>
      <c r="EI422" s="27"/>
      <c r="EJ422" s="27"/>
      <c r="EK422" s="27"/>
      <c r="EL422" s="27"/>
      <c r="EM422" s="27"/>
      <c r="EN422" s="27"/>
      <c r="EO422" s="27"/>
      <c r="EP422" s="27"/>
      <c r="EQ422" s="27"/>
      <c r="ER422" s="27"/>
      <c r="ES422" s="27"/>
      <c r="ET422" s="27"/>
      <c r="EU422" s="27"/>
      <c r="EV422" s="27"/>
      <c r="EW422" s="27"/>
      <c r="EX422" s="27"/>
      <c r="EY422" s="27"/>
      <c r="EZ422" s="27"/>
      <c r="FA422" s="27"/>
      <c r="FB422" s="27"/>
      <c r="FC422" s="27"/>
      <c r="FD422" s="27"/>
      <c r="FE422" s="27"/>
      <c r="FH422" s="27"/>
      <c r="FI422" s="27"/>
      <c r="FJ422" s="27"/>
      <c r="FK422" s="27"/>
      <c r="FL422" s="27"/>
      <c r="FM422" s="27"/>
      <c r="FN422" s="27"/>
      <c r="FO422" s="27"/>
      <c r="FP422" s="27"/>
      <c r="FQ422" s="27"/>
      <c r="FR422" s="27"/>
      <c r="FS422" s="27"/>
      <c r="FT422" s="27"/>
      <c r="FU422" s="27"/>
      <c r="FV422" s="27"/>
      <c r="FW422" s="27"/>
      <c r="FX422" s="27"/>
      <c r="FY422" s="27"/>
      <c r="FZ422" s="27"/>
      <c r="GA422" s="27"/>
      <c r="GB422" s="27"/>
      <c r="GC422" s="27"/>
      <c r="GD422" s="27"/>
      <c r="GE422" s="27"/>
      <c r="GF422" s="27"/>
      <c r="GG422" s="27"/>
      <c r="GH422" s="27"/>
      <c r="GI422" s="27"/>
      <c r="GJ422" s="27"/>
      <c r="GK422" s="27"/>
      <c r="GL422" s="27"/>
      <c r="GM422" s="27"/>
      <c r="GN422" s="27"/>
      <c r="GO422" s="27"/>
      <c r="GP422" s="27"/>
      <c r="GQ422" s="27"/>
      <c r="GR422" s="27"/>
      <c r="GS422" s="27"/>
      <c r="GT422" s="27"/>
      <c r="GU422" s="27"/>
      <c r="GV422" s="27"/>
      <c r="GW422" s="27"/>
      <c r="GX422" s="27"/>
      <c r="GY422" s="27"/>
      <c r="GZ422" s="27"/>
      <c r="HA422" s="27"/>
      <c r="HB422" s="27"/>
      <c r="HC422" s="27"/>
      <c r="HD422" s="27"/>
      <c r="HE422" s="27"/>
      <c r="HF422" s="27"/>
      <c r="HG422" s="27"/>
      <c r="HH422" s="27"/>
      <c r="HI422" s="27"/>
      <c r="HJ422" s="27"/>
    </row>
    <row r="423" spans="1:218">
      <c r="A423" s="8"/>
      <c r="B423" s="109"/>
      <c r="C423" s="109"/>
      <c r="D423" s="109"/>
      <c r="E423" s="109"/>
      <c r="F423" s="109"/>
      <c r="G423" s="109"/>
      <c r="H423" s="109"/>
      <c r="I423" s="109"/>
      <c r="J423" s="109"/>
      <c r="K423" s="120"/>
      <c r="L423" s="143"/>
      <c r="M423" s="120"/>
      <c r="N423" s="27"/>
      <c r="O423" s="27"/>
      <c r="P423" s="27"/>
      <c r="Q423" s="27"/>
      <c r="S423" s="27"/>
      <c r="T423" s="27"/>
      <c r="U423" s="27"/>
      <c r="V423" s="27"/>
      <c r="W423" s="27"/>
      <c r="X423" s="27"/>
      <c r="Y423" s="27"/>
      <c r="Z423" s="27"/>
      <c r="AA423" s="27"/>
      <c r="AB423" s="27"/>
      <c r="AC423" s="27"/>
      <c r="AD423" s="27"/>
      <c r="AF423" s="27"/>
      <c r="AG423" s="27"/>
      <c r="AH423" s="27"/>
      <c r="AI423" s="27"/>
      <c r="AJ423" s="27"/>
      <c r="AK423" s="27"/>
      <c r="AL423" s="27"/>
      <c r="AN423" s="27"/>
      <c r="AO423" s="27"/>
      <c r="AP423" s="27"/>
      <c r="AQ423" s="27"/>
      <c r="AR423" s="27"/>
      <c r="BQ423" s="27"/>
      <c r="BW423" s="27"/>
      <c r="BX423" s="27"/>
      <c r="BY423" s="27"/>
      <c r="BZ423" s="27"/>
      <c r="CA423" s="27"/>
      <c r="CB423" s="27"/>
      <c r="CC423" s="27"/>
      <c r="CD423" s="27"/>
      <c r="CE423" s="27"/>
      <c r="CK423" s="27"/>
      <c r="CL423" s="27"/>
      <c r="CM423" s="27"/>
      <c r="CN423" s="27"/>
      <c r="CO423" s="27"/>
      <c r="CP423" s="27"/>
      <c r="CQ423" s="27"/>
      <c r="CR423" s="27"/>
      <c r="CS423" s="27"/>
      <c r="CT423" s="27"/>
      <c r="CU423" s="27"/>
      <c r="CV423" s="27"/>
      <c r="CW423" s="27"/>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c r="DU423" s="27"/>
      <c r="EH423" s="27"/>
      <c r="EI423" s="27"/>
      <c r="EJ423" s="27"/>
      <c r="EK423" s="27"/>
      <c r="EL423" s="27"/>
      <c r="EM423" s="27"/>
      <c r="EN423" s="27"/>
      <c r="EO423" s="27"/>
      <c r="EP423" s="27"/>
      <c r="EQ423" s="27"/>
      <c r="ER423" s="27"/>
      <c r="ES423" s="27"/>
      <c r="ET423" s="27"/>
      <c r="EU423" s="27"/>
      <c r="EV423" s="27"/>
      <c r="EW423" s="27"/>
      <c r="EX423" s="27"/>
      <c r="EY423" s="27"/>
      <c r="EZ423" s="27"/>
      <c r="FA423" s="27"/>
      <c r="FB423" s="27"/>
      <c r="FC423" s="27"/>
      <c r="FD423" s="27"/>
      <c r="FE423" s="27"/>
      <c r="FH423" s="27"/>
      <c r="FI423" s="27"/>
      <c r="FJ423" s="27"/>
      <c r="FK423" s="27"/>
      <c r="FL423" s="27"/>
      <c r="FM423" s="27"/>
      <c r="FN423" s="27"/>
      <c r="FO423" s="27"/>
      <c r="FP423" s="27"/>
      <c r="FQ423" s="27"/>
      <c r="FR423" s="27"/>
      <c r="FS423" s="27"/>
      <c r="FT423" s="27"/>
      <c r="FU423" s="27"/>
      <c r="FV423" s="27"/>
      <c r="FW423" s="27"/>
      <c r="FX423" s="27"/>
      <c r="FY423" s="27"/>
      <c r="FZ423" s="27"/>
      <c r="GA423" s="27"/>
      <c r="GB423" s="27"/>
      <c r="GC423" s="27"/>
      <c r="GD423" s="27"/>
      <c r="GE423" s="27"/>
      <c r="GF423" s="27"/>
      <c r="GG423" s="27"/>
      <c r="GH423" s="27"/>
      <c r="GI423" s="27"/>
      <c r="GJ423" s="27"/>
      <c r="GK423" s="27"/>
      <c r="GL423" s="27"/>
      <c r="GM423" s="27"/>
      <c r="GN423" s="27"/>
      <c r="GO423" s="27"/>
      <c r="GP423" s="27"/>
      <c r="GQ423" s="27"/>
      <c r="GR423" s="27"/>
      <c r="GS423" s="27"/>
      <c r="GT423" s="27"/>
      <c r="GU423" s="27"/>
      <c r="GV423" s="27"/>
      <c r="GW423" s="27"/>
      <c r="GX423" s="27"/>
      <c r="GY423" s="27"/>
      <c r="GZ423" s="27"/>
      <c r="HA423" s="27"/>
      <c r="HB423" s="27"/>
      <c r="HC423" s="27"/>
      <c r="HD423" s="27"/>
      <c r="HE423" s="27"/>
      <c r="HF423" s="27"/>
      <c r="HG423" s="27"/>
      <c r="HH423" s="27"/>
      <c r="HI423" s="27"/>
      <c r="HJ423" s="27"/>
    </row>
    <row r="424" spans="1:218">
      <c r="A424" s="8"/>
      <c r="B424" s="109"/>
      <c r="C424" s="109"/>
      <c r="D424" s="109"/>
      <c r="E424" s="109"/>
      <c r="F424" s="109"/>
      <c r="G424" s="109"/>
      <c r="H424" s="109"/>
      <c r="I424" s="109"/>
      <c r="J424" s="109"/>
      <c r="K424" s="120"/>
      <c r="L424" s="143"/>
      <c r="M424" s="120"/>
      <c r="N424" s="27"/>
      <c r="O424" s="27"/>
      <c r="P424" s="27"/>
      <c r="Q424" s="27"/>
      <c r="S424" s="27"/>
      <c r="T424" s="27"/>
      <c r="U424" s="27"/>
      <c r="V424" s="27"/>
      <c r="W424" s="27"/>
      <c r="X424" s="27"/>
      <c r="Y424" s="27"/>
      <c r="Z424" s="27"/>
      <c r="AA424" s="27"/>
      <c r="AB424" s="27"/>
      <c r="AC424" s="27"/>
      <c r="AD424" s="27"/>
      <c r="AF424" s="27"/>
      <c r="AG424" s="27"/>
      <c r="AH424" s="27"/>
      <c r="AI424" s="27"/>
      <c r="AJ424" s="27"/>
      <c r="AK424" s="27"/>
      <c r="AL424" s="27"/>
      <c r="AN424" s="27"/>
      <c r="AO424" s="27"/>
      <c r="AP424" s="27"/>
      <c r="AQ424" s="27"/>
      <c r="AR424" s="27"/>
      <c r="BQ424" s="27"/>
      <c r="BW424" s="27"/>
      <c r="BX424" s="27"/>
      <c r="BY424" s="27"/>
      <c r="BZ424" s="27"/>
      <c r="CA424" s="27"/>
      <c r="CB424" s="27"/>
      <c r="CC424" s="27"/>
      <c r="CD424" s="27"/>
      <c r="CE424" s="27"/>
      <c r="CK424" s="27"/>
      <c r="CL424" s="27"/>
      <c r="CM424" s="27"/>
      <c r="CN424" s="27"/>
      <c r="CO424" s="27"/>
      <c r="CP424" s="27"/>
      <c r="CQ424" s="27"/>
      <c r="CR424" s="27"/>
      <c r="CS424" s="27"/>
      <c r="CT424" s="27"/>
      <c r="CU424" s="27"/>
      <c r="CV424" s="27"/>
      <c r="CW424" s="27"/>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c r="DU424" s="27"/>
      <c r="EH424" s="27"/>
      <c r="EI424" s="27"/>
      <c r="EJ424" s="27"/>
      <c r="EK424" s="27"/>
      <c r="EL424" s="27"/>
      <c r="EM424" s="27"/>
      <c r="EN424" s="27"/>
      <c r="EO424" s="27"/>
      <c r="EP424" s="27"/>
      <c r="EQ424" s="27"/>
      <c r="ER424" s="27"/>
      <c r="ES424" s="27"/>
      <c r="ET424" s="27"/>
      <c r="EU424" s="27"/>
      <c r="EV424" s="27"/>
      <c r="EW424" s="27"/>
      <c r="EX424" s="27"/>
      <c r="EY424" s="27"/>
      <c r="EZ424" s="27"/>
      <c r="FA424" s="27"/>
      <c r="FB424" s="27"/>
      <c r="FC424" s="27"/>
      <c r="FD424" s="27"/>
      <c r="FE424" s="27"/>
      <c r="FH424" s="27"/>
      <c r="FI424" s="27"/>
      <c r="FJ424" s="27"/>
      <c r="FK424" s="27"/>
      <c r="FL424" s="27"/>
      <c r="FM424" s="27"/>
      <c r="FN424" s="27"/>
      <c r="FO424" s="27"/>
      <c r="FP424" s="27"/>
      <c r="FQ424" s="27"/>
      <c r="FR424" s="27"/>
      <c r="FS424" s="27"/>
      <c r="FT424" s="27"/>
      <c r="FU424" s="27"/>
      <c r="FV424" s="27"/>
      <c r="FW424" s="27"/>
      <c r="FX424" s="27"/>
      <c r="FY424" s="27"/>
      <c r="FZ424" s="27"/>
      <c r="GA424" s="27"/>
      <c r="GB424" s="27"/>
      <c r="GC424" s="27"/>
      <c r="GD424" s="27"/>
      <c r="GE424" s="27"/>
      <c r="GF424" s="27"/>
      <c r="GG424" s="27"/>
      <c r="GH424" s="27"/>
      <c r="GI424" s="27"/>
      <c r="GJ424" s="27"/>
      <c r="GK424" s="27"/>
      <c r="GL424" s="27"/>
      <c r="GM424" s="27"/>
      <c r="GN424" s="27"/>
      <c r="GO424" s="27"/>
      <c r="GP424" s="27"/>
      <c r="GQ424" s="27"/>
      <c r="GR424" s="27"/>
      <c r="GS424" s="27"/>
      <c r="GT424" s="27"/>
      <c r="GU424" s="27"/>
      <c r="GV424" s="27"/>
      <c r="GW424" s="27"/>
      <c r="GX424" s="27"/>
      <c r="GY424" s="27"/>
      <c r="GZ424" s="27"/>
      <c r="HA424" s="27"/>
      <c r="HB424" s="27"/>
      <c r="HC424" s="27"/>
      <c r="HD424" s="27"/>
      <c r="HE424" s="27"/>
      <c r="HF424" s="27"/>
      <c r="HG424" s="27"/>
      <c r="HH424" s="27"/>
      <c r="HI424" s="27"/>
      <c r="HJ424" s="27"/>
    </row>
    <row r="425" spans="1:218">
      <c r="A425" s="8"/>
      <c r="B425" s="109"/>
      <c r="C425" s="109"/>
      <c r="D425" s="109"/>
      <c r="E425" s="109"/>
      <c r="F425" s="109"/>
      <c r="G425" s="109"/>
      <c r="H425" s="109"/>
      <c r="I425" s="109"/>
      <c r="J425" s="109"/>
      <c r="K425" s="120"/>
      <c r="L425" s="143"/>
      <c r="M425" s="120"/>
      <c r="N425" s="27"/>
      <c r="O425" s="27"/>
      <c r="P425" s="27"/>
      <c r="Q425" s="27"/>
      <c r="S425" s="27"/>
      <c r="T425" s="27"/>
      <c r="U425" s="27"/>
      <c r="V425" s="27"/>
      <c r="W425" s="27"/>
      <c r="X425" s="27"/>
      <c r="Y425" s="27"/>
      <c r="Z425" s="27"/>
      <c r="AA425" s="27"/>
      <c r="AB425" s="27"/>
      <c r="AC425" s="27"/>
      <c r="AD425" s="27"/>
      <c r="AF425" s="27"/>
      <c r="AG425" s="27"/>
      <c r="AH425" s="27"/>
      <c r="AI425" s="27"/>
      <c r="AJ425" s="27"/>
      <c r="AK425" s="27"/>
      <c r="AL425" s="27"/>
      <c r="AN425" s="27"/>
      <c r="AO425" s="27"/>
      <c r="AP425" s="27"/>
      <c r="AQ425" s="27"/>
      <c r="AR425" s="27"/>
      <c r="BQ425" s="27"/>
      <c r="BW425" s="27"/>
      <c r="BX425" s="27"/>
      <c r="BY425" s="27"/>
      <c r="BZ425" s="27"/>
      <c r="CA425" s="27"/>
      <c r="CB425" s="27"/>
      <c r="CC425" s="27"/>
      <c r="CD425" s="27"/>
      <c r="CE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H425" s="27"/>
      <c r="FI425" s="27"/>
      <c r="FJ425" s="27"/>
      <c r="FK425" s="27"/>
      <c r="FL425" s="27"/>
      <c r="FM425" s="27"/>
      <c r="FN425" s="27"/>
      <c r="FO425" s="27"/>
      <c r="FP425" s="27"/>
      <c r="FQ425" s="27"/>
      <c r="FR425" s="27"/>
      <c r="FS425" s="27"/>
      <c r="FT425" s="27"/>
      <c r="FU425" s="27"/>
      <c r="FV425" s="27"/>
      <c r="FW425" s="27"/>
      <c r="FX425" s="27"/>
      <c r="FY425" s="27"/>
      <c r="FZ425" s="27"/>
      <c r="GA425" s="27"/>
      <c r="GB425" s="27"/>
      <c r="GC425" s="27"/>
      <c r="GD425" s="27"/>
      <c r="GE425" s="27"/>
      <c r="GF425" s="27"/>
      <c r="GG425" s="27"/>
      <c r="GH425" s="27"/>
      <c r="GI425" s="27"/>
      <c r="GJ425" s="27"/>
      <c r="GK425" s="27"/>
      <c r="GL425" s="27"/>
      <c r="GM425" s="27"/>
      <c r="GN425" s="27"/>
      <c r="GO425" s="27"/>
      <c r="GP425" s="27"/>
      <c r="GQ425" s="27"/>
      <c r="GR425" s="27"/>
      <c r="GS425" s="27"/>
      <c r="GT425" s="27"/>
      <c r="GU425" s="27"/>
      <c r="GV425" s="27"/>
      <c r="GW425" s="27"/>
      <c r="GX425" s="27"/>
      <c r="GY425" s="27"/>
      <c r="GZ425" s="27"/>
      <c r="HA425" s="27"/>
      <c r="HB425" s="27"/>
      <c r="HC425" s="27"/>
      <c r="HD425" s="27"/>
      <c r="HE425" s="27"/>
      <c r="HF425" s="27"/>
      <c r="HG425" s="27"/>
      <c r="HH425" s="27"/>
      <c r="HI425" s="27"/>
      <c r="HJ425" s="27"/>
    </row>
    <row r="426" spans="1:218">
      <c r="A426" s="8"/>
      <c r="B426" s="109"/>
      <c r="C426" s="109"/>
      <c r="D426" s="109"/>
      <c r="E426" s="109"/>
      <c r="F426" s="109"/>
      <c r="G426" s="109"/>
      <c r="H426" s="109"/>
      <c r="I426" s="109"/>
      <c r="J426" s="109"/>
      <c r="K426" s="120"/>
      <c r="L426" s="143"/>
      <c r="M426" s="120"/>
      <c r="N426" s="27"/>
      <c r="O426" s="27"/>
      <c r="P426" s="27"/>
      <c r="Q426" s="27"/>
      <c r="S426" s="27"/>
      <c r="T426" s="27"/>
      <c r="U426" s="27"/>
      <c r="V426" s="27"/>
      <c r="W426" s="27"/>
      <c r="X426" s="27"/>
      <c r="Y426" s="27"/>
      <c r="Z426" s="27"/>
      <c r="AA426" s="27"/>
      <c r="AB426" s="27"/>
      <c r="AC426" s="27"/>
      <c r="AD426" s="27"/>
      <c r="AF426" s="27"/>
      <c r="AG426" s="27"/>
      <c r="AH426" s="27"/>
      <c r="AI426" s="27"/>
      <c r="AJ426" s="27"/>
      <c r="AK426" s="27"/>
      <c r="AL426" s="27"/>
      <c r="AN426" s="27"/>
      <c r="AO426" s="27"/>
      <c r="AP426" s="27"/>
      <c r="AQ426" s="27"/>
      <c r="AR426" s="27"/>
      <c r="BQ426" s="27"/>
      <c r="BW426" s="27"/>
      <c r="BX426" s="27"/>
      <c r="BY426" s="27"/>
      <c r="BZ426" s="27"/>
      <c r="CA426" s="27"/>
      <c r="CB426" s="27"/>
      <c r="CC426" s="27"/>
      <c r="CD426" s="27"/>
      <c r="CE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H426" s="27"/>
      <c r="FI426" s="27"/>
      <c r="FJ426" s="27"/>
      <c r="FK426" s="27"/>
      <c r="FL426" s="27"/>
      <c r="FM426" s="27"/>
      <c r="FN426" s="27"/>
      <c r="FO426" s="27"/>
      <c r="FP426" s="27"/>
      <c r="FQ426" s="27"/>
      <c r="FR426" s="27"/>
      <c r="FS426" s="27"/>
      <c r="FT426" s="27"/>
      <c r="FU426" s="27"/>
      <c r="FV426" s="27"/>
      <c r="FW426" s="27"/>
      <c r="FX426" s="27"/>
      <c r="FY426" s="27"/>
      <c r="FZ426" s="27"/>
      <c r="GA426" s="27"/>
      <c r="GB426" s="27"/>
      <c r="GC426" s="27"/>
      <c r="GD426" s="27"/>
      <c r="GE426" s="27"/>
      <c r="GF426" s="27"/>
      <c r="GG426" s="27"/>
      <c r="GH426" s="27"/>
      <c r="GI426" s="27"/>
      <c r="GJ426" s="27"/>
      <c r="GK426" s="27"/>
      <c r="GL426" s="27"/>
      <c r="GM426" s="27"/>
      <c r="GN426" s="27"/>
      <c r="GO426" s="27"/>
      <c r="GP426" s="27"/>
      <c r="GQ426" s="27"/>
      <c r="GR426" s="27"/>
      <c r="GS426" s="27"/>
      <c r="GT426" s="27"/>
      <c r="GU426" s="27"/>
      <c r="GV426" s="27"/>
      <c r="GW426" s="27"/>
      <c r="GX426" s="27"/>
      <c r="GY426" s="27"/>
      <c r="GZ426" s="27"/>
      <c r="HA426" s="27"/>
      <c r="HB426" s="27"/>
      <c r="HC426" s="27"/>
      <c r="HD426" s="27"/>
      <c r="HE426" s="27"/>
      <c r="HF426" s="27"/>
      <c r="HG426" s="27"/>
      <c r="HH426" s="27"/>
      <c r="HI426" s="27"/>
      <c r="HJ426" s="27"/>
    </row>
    <row r="427" spans="1:218">
      <c r="A427" s="8"/>
      <c r="B427" s="109"/>
      <c r="C427" s="109"/>
      <c r="D427" s="109"/>
      <c r="E427" s="109"/>
      <c r="F427" s="109"/>
      <c r="G427" s="109"/>
      <c r="H427" s="109"/>
      <c r="I427" s="109"/>
      <c r="J427" s="109"/>
      <c r="K427" s="120"/>
      <c r="L427" s="143"/>
      <c r="M427" s="120"/>
      <c r="N427" s="27"/>
      <c r="O427" s="27"/>
      <c r="P427" s="27"/>
      <c r="Q427" s="27"/>
      <c r="S427" s="27"/>
      <c r="T427" s="27"/>
      <c r="U427" s="27"/>
      <c r="V427" s="27"/>
      <c r="W427" s="27"/>
      <c r="X427" s="27"/>
      <c r="Y427" s="27"/>
      <c r="Z427" s="27"/>
      <c r="AA427" s="27"/>
      <c r="AB427" s="27"/>
      <c r="AC427" s="27"/>
      <c r="AD427" s="27"/>
      <c r="AF427" s="27"/>
      <c r="AG427" s="27"/>
      <c r="AH427" s="27"/>
      <c r="AI427" s="27"/>
      <c r="AJ427" s="27"/>
      <c r="AK427" s="27"/>
      <c r="AL427" s="27"/>
      <c r="AN427" s="27"/>
      <c r="AO427" s="27"/>
      <c r="AP427" s="27"/>
      <c r="AQ427" s="27"/>
      <c r="AR427" s="27"/>
      <c r="BQ427" s="27"/>
      <c r="BW427" s="27"/>
      <c r="BX427" s="27"/>
      <c r="BY427" s="27"/>
      <c r="BZ427" s="27"/>
      <c r="CA427" s="27"/>
      <c r="CB427" s="27"/>
      <c r="CC427" s="27"/>
      <c r="CD427" s="27"/>
      <c r="CE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H427" s="27"/>
      <c r="FI427" s="27"/>
      <c r="FJ427" s="27"/>
      <c r="FK427" s="27"/>
      <c r="FL427" s="27"/>
      <c r="FM427" s="27"/>
      <c r="FN427" s="27"/>
      <c r="FO427" s="27"/>
      <c r="FP427" s="27"/>
      <c r="FQ427" s="27"/>
      <c r="FR427" s="27"/>
      <c r="FS427" s="27"/>
      <c r="FT427" s="27"/>
      <c r="FU427" s="27"/>
      <c r="FV427" s="27"/>
      <c r="FW427" s="27"/>
      <c r="FX427" s="27"/>
      <c r="FY427" s="27"/>
      <c r="FZ427" s="27"/>
      <c r="GA427" s="27"/>
      <c r="GB427" s="27"/>
      <c r="GC427" s="27"/>
      <c r="GD427" s="27"/>
      <c r="GE427" s="27"/>
      <c r="GF427" s="27"/>
      <c r="GG427" s="27"/>
      <c r="GH427" s="27"/>
      <c r="GI427" s="27"/>
      <c r="GJ427" s="27"/>
      <c r="GK427" s="27"/>
      <c r="GL427" s="27"/>
      <c r="GM427" s="27"/>
      <c r="GN427" s="27"/>
      <c r="GO427" s="27"/>
      <c r="GP427" s="27"/>
      <c r="GQ427" s="27"/>
      <c r="GR427" s="27"/>
      <c r="GS427" s="27"/>
      <c r="GT427" s="27"/>
      <c r="GU427" s="27"/>
      <c r="GV427" s="27"/>
      <c r="GW427" s="27"/>
      <c r="GX427" s="27"/>
      <c r="GY427" s="27"/>
      <c r="GZ427" s="27"/>
      <c r="HA427" s="27"/>
      <c r="HB427" s="27"/>
      <c r="HC427" s="27"/>
      <c r="HD427" s="27"/>
      <c r="HE427" s="27"/>
      <c r="HF427" s="27"/>
      <c r="HG427" s="27"/>
      <c r="HH427" s="27"/>
      <c r="HI427" s="27"/>
      <c r="HJ427" s="27"/>
    </row>
    <row r="428" spans="1:218">
      <c r="A428" s="8"/>
      <c r="B428" s="109"/>
      <c r="C428" s="109"/>
      <c r="D428" s="109"/>
      <c r="E428" s="109"/>
      <c r="F428" s="109"/>
      <c r="G428" s="109"/>
      <c r="H428" s="109"/>
      <c r="I428" s="109"/>
      <c r="J428" s="109"/>
      <c r="K428" s="120"/>
      <c r="L428" s="143"/>
      <c r="M428" s="120"/>
      <c r="N428" s="27"/>
      <c r="O428" s="27"/>
      <c r="P428" s="27"/>
      <c r="Q428" s="27"/>
      <c r="S428" s="27"/>
      <c r="T428" s="27"/>
      <c r="U428" s="27"/>
      <c r="V428" s="27"/>
      <c r="W428" s="27"/>
      <c r="X428" s="27"/>
      <c r="Y428" s="27"/>
      <c r="Z428" s="27"/>
      <c r="AA428" s="27"/>
      <c r="AB428" s="27"/>
      <c r="AC428" s="27"/>
      <c r="AD428" s="27"/>
      <c r="AF428" s="27"/>
      <c r="AG428" s="27"/>
      <c r="AH428" s="27"/>
      <c r="AI428" s="27"/>
      <c r="AJ428" s="27"/>
      <c r="AK428" s="27"/>
      <c r="AL428" s="27"/>
      <c r="AN428" s="27"/>
      <c r="AO428" s="27"/>
      <c r="AP428" s="27"/>
      <c r="AQ428" s="27"/>
      <c r="AR428" s="27"/>
      <c r="BQ428" s="27"/>
      <c r="BW428" s="27"/>
      <c r="BX428" s="27"/>
      <c r="BY428" s="27"/>
      <c r="BZ428" s="27"/>
      <c r="CA428" s="27"/>
      <c r="CB428" s="27"/>
      <c r="CC428" s="27"/>
      <c r="CD428" s="27"/>
      <c r="CE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H428" s="27"/>
      <c r="FI428" s="27"/>
      <c r="FJ428" s="27"/>
      <c r="FK428" s="27"/>
      <c r="FL428" s="27"/>
      <c r="FM428" s="27"/>
      <c r="FN428" s="27"/>
      <c r="FO428" s="27"/>
      <c r="FP428" s="27"/>
      <c r="FQ428" s="27"/>
      <c r="FR428" s="27"/>
      <c r="FS428" s="27"/>
      <c r="FT428" s="27"/>
      <c r="FU428" s="27"/>
      <c r="FV428" s="27"/>
      <c r="FW428" s="27"/>
      <c r="FX428" s="27"/>
      <c r="FY428" s="27"/>
      <c r="FZ428" s="27"/>
      <c r="GA428" s="27"/>
      <c r="GB428" s="27"/>
      <c r="GC428" s="27"/>
      <c r="GD428" s="27"/>
      <c r="GE428" s="27"/>
      <c r="GF428" s="27"/>
      <c r="GG428" s="27"/>
      <c r="GH428" s="27"/>
      <c r="GI428" s="27"/>
      <c r="GJ428" s="27"/>
      <c r="GK428" s="27"/>
      <c r="GL428" s="27"/>
      <c r="GM428" s="27"/>
      <c r="GN428" s="27"/>
      <c r="GO428" s="27"/>
      <c r="GP428" s="27"/>
      <c r="GQ428" s="27"/>
      <c r="GR428" s="27"/>
      <c r="GS428" s="27"/>
      <c r="GT428" s="27"/>
      <c r="GU428" s="27"/>
      <c r="GV428" s="27"/>
      <c r="GW428" s="27"/>
      <c r="GX428" s="27"/>
      <c r="GY428" s="27"/>
      <c r="GZ428" s="27"/>
      <c r="HA428" s="27"/>
      <c r="HB428" s="27"/>
      <c r="HC428" s="27"/>
      <c r="HD428" s="27"/>
      <c r="HE428" s="27"/>
      <c r="HF428" s="27"/>
      <c r="HG428" s="27"/>
      <c r="HH428" s="27"/>
      <c r="HI428" s="27"/>
      <c r="HJ428" s="27"/>
    </row>
    <row r="429" spans="1:218">
      <c r="A429" s="8"/>
      <c r="B429" s="109"/>
      <c r="C429" s="109"/>
      <c r="D429" s="109"/>
      <c r="E429" s="109"/>
      <c r="F429" s="109"/>
      <c r="G429" s="109"/>
      <c r="H429" s="109"/>
      <c r="I429" s="109"/>
      <c r="J429" s="109"/>
      <c r="K429" s="120"/>
      <c r="L429" s="143"/>
      <c r="M429" s="120"/>
      <c r="N429" s="27"/>
      <c r="O429" s="27"/>
      <c r="P429" s="27"/>
      <c r="Q429" s="27"/>
      <c r="S429" s="27"/>
      <c r="T429" s="27"/>
      <c r="U429" s="27"/>
      <c r="V429" s="27"/>
      <c r="W429" s="27"/>
      <c r="X429" s="27"/>
      <c r="Y429" s="27"/>
      <c r="Z429" s="27"/>
      <c r="AA429" s="27"/>
      <c r="AB429" s="27"/>
      <c r="AC429" s="27"/>
      <c r="AD429" s="27"/>
      <c r="AF429" s="27"/>
      <c r="AG429" s="27"/>
      <c r="AH429" s="27"/>
      <c r="AI429" s="27"/>
      <c r="AJ429" s="27"/>
      <c r="AK429" s="27"/>
      <c r="AL429" s="27"/>
      <c r="AN429" s="27"/>
      <c r="AO429" s="27"/>
      <c r="AP429" s="27"/>
      <c r="AQ429" s="27"/>
      <c r="AR429" s="27"/>
      <c r="BQ429" s="27"/>
      <c r="BW429" s="27"/>
      <c r="BX429" s="27"/>
      <c r="BY429" s="27"/>
      <c r="BZ429" s="27"/>
      <c r="CA429" s="27"/>
      <c r="CB429" s="27"/>
      <c r="CC429" s="27"/>
      <c r="CD429" s="27"/>
      <c r="CE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H429" s="27"/>
      <c r="FI429" s="27"/>
      <c r="FJ429" s="27"/>
      <c r="FK429" s="27"/>
      <c r="FL429" s="27"/>
      <c r="FM429" s="27"/>
      <c r="FN429" s="27"/>
      <c r="FO429" s="27"/>
      <c r="FP429" s="27"/>
      <c r="FQ429" s="27"/>
      <c r="FR429" s="27"/>
      <c r="FS429" s="27"/>
      <c r="FT429" s="27"/>
      <c r="FU429" s="27"/>
      <c r="FV429" s="27"/>
      <c r="FW429" s="27"/>
      <c r="FX429" s="27"/>
      <c r="FY429" s="27"/>
      <c r="FZ429" s="27"/>
      <c r="GA429" s="27"/>
      <c r="GB429" s="27"/>
      <c r="GC429" s="27"/>
      <c r="GD429" s="27"/>
      <c r="GE429" s="27"/>
      <c r="GF429" s="27"/>
      <c r="GG429" s="27"/>
      <c r="GH429" s="27"/>
      <c r="GI429" s="27"/>
      <c r="GJ429" s="27"/>
      <c r="GK429" s="27"/>
      <c r="GL429" s="27"/>
      <c r="GM429" s="27"/>
      <c r="GN429" s="27"/>
      <c r="GO429" s="27"/>
      <c r="GP429" s="27"/>
      <c r="GQ429" s="27"/>
      <c r="GR429" s="27"/>
      <c r="GS429" s="27"/>
      <c r="GT429" s="27"/>
      <c r="GU429" s="27"/>
      <c r="GV429" s="27"/>
      <c r="GW429" s="27"/>
      <c r="GX429" s="27"/>
      <c r="GY429" s="27"/>
      <c r="GZ429" s="27"/>
      <c r="HA429" s="27"/>
      <c r="HB429" s="27"/>
      <c r="HC429" s="27"/>
      <c r="HD429" s="27"/>
      <c r="HE429" s="27"/>
      <c r="HF429" s="27"/>
      <c r="HG429" s="27"/>
      <c r="HH429" s="27"/>
      <c r="HI429" s="27"/>
      <c r="HJ429" s="27"/>
    </row>
    <row r="430" spans="1:218">
      <c r="A430" s="8"/>
      <c r="B430" s="109"/>
      <c r="C430" s="109"/>
      <c r="D430" s="109"/>
      <c r="E430" s="109"/>
      <c r="F430" s="109"/>
      <c r="G430" s="109"/>
      <c r="H430" s="109"/>
      <c r="I430" s="109"/>
      <c r="J430" s="109"/>
      <c r="K430" s="120"/>
      <c r="L430" s="143"/>
      <c r="M430" s="120"/>
      <c r="N430" s="27"/>
      <c r="O430" s="27"/>
      <c r="P430" s="27"/>
      <c r="Q430" s="27"/>
      <c r="S430" s="27"/>
      <c r="T430" s="27"/>
      <c r="U430" s="27"/>
      <c r="V430" s="27"/>
      <c r="W430" s="27"/>
      <c r="X430" s="27"/>
      <c r="Y430" s="27"/>
      <c r="Z430" s="27"/>
      <c r="AA430" s="27"/>
      <c r="AB430" s="27"/>
      <c r="AC430" s="27"/>
      <c r="AD430" s="27"/>
      <c r="AF430" s="27"/>
      <c r="AG430" s="27"/>
      <c r="AH430" s="27"/>
      <c r="AI430" s="27"/>
      <c r="AJ430" s="27"/>
      <c r="AK430" s="27"/>
      <c r="AL430" s="27"/>
      <c r="AN430" s="27"/>
      <c r="AO430" s="27"/>
      <c r="AP430" s="27"/>
      <c r="AQ430" s="27"/>
      <c r="AR430" s="27"/>
      <c r="BQ430" s="27"/>
      <c r="BW430" s="27"/>
      <c r="BX430" s="27"/>
      <c r="BY430" s="27"/>
      <c r="BZ430" s="27"/>
      <c r="CA430" s="27"/>
      <c r="CB430" s="27"/>
      <c r="CC430" s="27"/>
      <c r="CD430" s="27"/>
      <c r="CE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H430" s="27"/>
      <c r="FI430" s="27"/>
      <c r="FJ430" s="27"/>
      <c r="FK430" s="27"/>
      <c r="FL430" s="27"/>
      <c r="FM430" s="27"/>
      <c r="FN430" s="27"/>
      <c r="FO430" s="27"/>
      <c r="FP430" s="27"/>
      <c r="FQ430" s="27"/>
      <c r="FR430" s="27"/>
      <c r="FS430" s="27"/>
      <c r="FT430" s="27"/>
      <c r="FU430" s="27"/>
      <c r="FV430" s="27"/>
      <c r="FW430" s="27"/>
      <c r="FX430" s="27"/>
      <c r="FY430" s="27"/>
      <c r="FZ430" s="27"/>
      <c r="GA430" s="27"/>
      <c r="GB430" s="27"/>
      <c r="GC430" s="27"/>
      <c r="GD430" s="27"/>
      <c r="GE430" s="27"/>
      <c r="GF430" s="27"/>
      <c r="GG430" s="27"/>
      <c r="GH430" s="27"/>
      <c r="GI430" s="27"/>
      <c r="GJ430" s="27"/>
      <c r="GK430" s="27"/>
      <c r="GL430" s="27"/>
      <c r="GM430" s="27"/>
      <c r="GN430" s="27"/>
      <c r="GO430" s="27"/>
      <c r="GP430" s="27"/>
      <c r="GQ430" s="27"/>
      <c r="GR430" s="27"/>
      <c r="GS430" s="27"/>
      <c r="GT430" s="27"/>
      <c r="GU430" s="27"/>
      <c r="GV430" s="27"/>
      <c r="GW430" s="27"/>
      <c r="GX430" s="27"/>
      <c r="GY430" s="27"/>
      <c r="GZ430" s="27"/>
      <c r="HA430" s="27"/>
      <c r="HB430" s="27"/>
      <c r="HC430" s="27"/>
      <c r="HD430" s="27"/>
      <c r="HE430" s="27"/>
      <c r="HF430" s="27"/>
      <c r="HG430" s="27"/>
      <c r="HH430" s="27"/>
      <c r="HI430" s="27"/>
      <c r="HJ430" s="27"/>
    </row>
    <row r="431" spans="1:218">
      <c r="A431" s="8"/>
      <c r="B431" s="109"/>
      <c r="C431" s="109"/>
      <c r="D431" s="109"/>
      <c r="E431" s="109"/>
      <c r="F431" s="109"/>
      <c r="G431" s="109"/>
      <c r="H431" s="109"/>
      <c r="I431" s="109"/>
      <c r="J431" s="109"/>
      <c r="K431" s="120"/>
      <c r="L431" s="143"/>
      <c r="M431" s="120"/>
      <c r="N431" s="27"/>
      <c r="O431" s="27"/>
      <c r="P431" s="27"/>
      <c r="Q431" s="27"/>
      <c r="S431" s="27"/>
      <c r="T431" s="27"/>
      <c r="U431" s="27"/>
      <c r="V431" s="27"/>
      <c r="W431" s="27"/>
      <c r="X431" s="27"/>
      <c r="Y431" s="27"/>
      <c r="Z431" s="27"/>
      <c r="AA431" s="27"/>
      <c r="AB431" s="27"/>
      <c r="AC431" s="27"/>
      <c r="AD431" s="27"/>
      <c r="AF431" s="27"/>
      <c r="AG431" s="27"/>
      <c r="AH431" s="27"/>
      <c r="AI431" s="27"/>
      <c r="AJ431" s="27"/>
      <c r="AK431" s="27"/>
      <c r="AL431" s="27"/>
      <c r="AN431" s="27"/>
      <c r="AO431" s="27"/>
      <c r="AP431" s="27"/>
      <c r="AQ431" s="27"/>
      <c r="AR431" s="27"/>
      <c r="BQ431" s="27"/>
      <c r="BW431" s="27"/>
      <c r="BX431" s="27"/>
      <c r="BY431" s="27"/>
      <c r="BZ431" s="27"/>
      <c r="CA431" s="27"/>
      <c r="CB431" s="27"/>
      <c r="CC431" s="27"/>
      <c r="CD431" s="27"/>
      <c r="CE431" s="27"/>
      <c r="CK431" s="27"/>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EH431" s="27"/>
      <c r="EI431" s="27"/>
      <c r="EJ431" s="27"/>
      <c r="EK431" s="27"/>
      <c r="EL431" s="27"/>
      <c r="EM431" s="27"/>
      <c r="EN431" s="27"/>
      <c r="EO431" s="27"/>
      <c r="EP431" s="27"/>
      <c r="EQ431" s="27"/>
      <c r="ER431" s="27"/>
      <c r="ES431" s="27"/>
      <c r="ET431" s="27"/>
      <c r="EU431" s="27"/>
      <c r="EV431" s="27"/>
      <c r="EW431" s="27"/>
      <c r="EX431" s="27"/>
      <c r="EY431" s="27"/>
      <c r="EZ431" s="27"/>
      <c r="FA431" s="27"/>
      <c r="FB431" s="27"/>
      <c r="FC431" s="27"/>
      <c r="FD431" s="27"/>
      <c r="FE431" s="27"/>
      <c r="FH431" s="27"/>
      <c r="FI431" s="27"/>
      <c r="FJ431" s="27"/>
      <c r="FK431" s="27"/>
      <c r="FL431" s="27"/>
      <c r="FM431" s="27"/>
      <c r="FN431" s="27"/>
      <c r="FO431" s="27"/>
      <c r="FP431" s="27"/>
      <c r="FQ431" s="27"/>
      <c r="FR431" s="27"/>
      <c r="FS431" s="27"/>
      <c r="FT431" s="27"/>
      <c r="FU431" s="27"/>
      <c r="FV431" s="27"/>
      <c r="FW431" s="27"/>
      <c r="FX431" s="27"/>
      <c r="FY431" s="27"/>
      <c r="FZ431" s="27"/>
      <c r="GA431" s="27"/>
      <c r="GB431" s="27"/>
      <c r="GC431" s="27"/>
      <c r="GD431" s="27"/>
      <c r="GE431" s="27"/>
      <c r="GF431" s="27"/>
      <c r="GG431" s="27"/>
      <c r="GH431" s="27"/>
      <c r="GI431" s="27"/>
      <c r="GJ431" s="27"/>
      <c r="GK431" s="27"/>
      <c r="GL431" s="27"/>
      <c r="GM431" s="27"/>
      <c r="GN431" s="27"/>
      <c r="GO431" s="27"/>
      <c r="GP431" s="27"/>
      <c r="GQ431" s="27"/>
      <c r="GR431" s="27"/>
      <c r="GS431" s="27"/>
      <c r="GT431" s="27"/>
      <c r="GU431" s="27"/>
      <c r="GV431" s="27"/>
      <c r="GW431" s="27"/>
      <c r="GX431" s="27"/>
      <c r="GY431" s="27"/>
      <c r="GZ431" s="27"/>
      <c r="HA431" s="27"/>
      <c r="HB431" s="27"/>
      <c r="HC431" s="27"/>
      <c r="HD431" s="27"/>
      <c r="HE431" s="27"/>
      <c r="HF431" s="27"/>
      <c r="HG431" s="27"/>
      <c r="HH431" s="27"/>
      <c r="HI431" s="27"/>
      <c r="HJ431" s="27"/>
    </row>
    <row r="432" spans="1:218">
      <c r="A432" s="8"/>
      <c r="B432" s="109"/>
      <c r="C432" s="109"/>
      <c r="D432" s="109"/>
      <c r="E432" s="109"/>
      <c r="F432" s="109"/>
      <c r="G432" s="109"/>
      <c r="H432" s="109"/>
      <c r="I432" s="109"/>
      <c r="J432" s="109"/>
      <c r="K432" s="120"/>
      <c r="L432" s="143"/>
      <c r="M432" s="120"/>
      <c r="N432" s="27"/>
      <c r="O432" s="27"/>
      <c r="P432" s="27"/>
      <c r="Q432" s="27"/>
      <c r="S432" s="27"/>
      <c r="T432" s="27"/>
      <c r="U432" s="27"/>
      <c r="V432" s="27"/>
      <c r="W432" s="27"/>
      <c r="X432" s="27"/>
      <c r="Y432" s="27"/>
      <c r="Z432" s="27"/>
      <c r="AA432" s="27"/>
      <c r="AB432" s="27"/>
      <c r="AC432" s="27"/>
      <c r="AD432" s="27"/>
      <c r="AF432" s="27"/>
      <c r="AG432" s="27"/>
      <c r="AH432" s="27"/>
      <c r="AI432" s="27"/>
      <c r="AJ432" s="27"/>
      <c r="AK432" s="27"/>
      <c r="AL432" s="27"/>
      <c r="AN432" s="27"/>
      <c r="AO432" s="27"/>
      <c r="AP432" s="27"/>
      <c r="AQ432" s="27"/>
      <c r="AR432" s="27"/>
      <c r="BQ432" s="27"/>
      <c r="BW432" s="27"/>
      <c r="BX432" s="27"/>
      <c r="BY432" s="27"/>
      <c r="BZ432" s="27"/>
      <c r="CA432" s="27"/>
      <c r="CB432" s="27"/>
      <c r="CC432" s="27"/>
      <c r="CD432" s="27"/>
      <c r="CE432" s="27"/>
      <c r="CK432" s="27"/>
      <c r="CL432" s="27"/>
      <c r="CM432" s="27"/>
      <c r="CN432" s="27"/>
      <c r="CO432" s="27"/>
      <c r="CP432" s="27"/>
      <c r="CQ432" s="27"/>
      <c r="CR432" s="27"/>
      <c r="CS432" s="27"/>
      <c r="CT432" s="27"/>
      <c r="CU432" s="27"/>
      <c r="CV432" s="27"/>
      <c r="CW432" s="27"/>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c r="DU432" s="27"/>
      <c r="EH432" s="27"/>
      <c r="EI432" s="27"/>
      <c r="EJ432" s="27"/>
      <c r="EK432" s="27"/>
      <c r="EL432" s="27"/>
      <c r="EM432" s="27"/>
      <c r="EN432" s="27"/>
      <c r="EO432" s="27"/>
      <c r="EP432" s="27"/>
      <c r="EQ432" s="27"/>
      <c r="ER432" s="27"/>
      <c r="ES432" s="27"/>
      <c r="ET432" s="27"/>
      <c r="EU432" s="27"/>
      <c r="EV432" s="27"/>
      <c r="EW432" s="27"/>
      <c r="EX432" s="27"/>
      <c r="EY432" s="27"/>
      <c r="EZ432" s="27"/>
      <c r="FA432" s="27"/>
      <c r="FB432" s="27"/>
      <c r="FC432" s="27"/>
      <c r="FD432" s="27"/>
      <c r="FE432" s="27"/>
      <c r="FH432" s="27"/>
      <c r="FI432" s="27"/>
      <c r="FJ432" s="27"/>
      <c r="FK432" s="27"/>
      <c r="FL432" s="27"/>
      <c r="FM432" s="27"/>
      <c r="FN432" s="27"/>
      <c r="FO432" s="27"/>
      <c r="FP432" s="27"/>
      <c r="FQ432" s="27"/>
      <c r="FR432" s="27"/>
      <c r="FS432" s="27"/>
      <c r="FT432" s="27"/>
      <c r="FU432" s="27"/>
      <c r="FV432" s="27"/>
      <c r="FW432" s="27"/>
      <c r="FX432" s="27"/>
      <c r="FY432" s="27"/>
      <c r="FZ432" s="27"/>
      <c r="GA432" s="27"/>
      <c r="GB432" s="27"/>
      <c r="GC432" s="27"/>
      <c r="GD432" s="27"/>
      <c r="GE432" s="27"/>
      <c r="GF432" s="27"/>
      <c r="GG432" s="27"/>
      <c r="GH432" s="27"/>
      <c r="GI432" s="27"/>
      <c r="GJ432" s="27"/>
      <c r="GK432" s="27"/>
      <c r="GL432" s="27"/>
      <c r="GM432" s="27"/>
      <c r="GN432" s="27"/>
      <c r="GO432" s="27"/>
      <c r="GP432" s="27"/>
      <c r="GQ432" s="27"/>
      <c r="GR432" s="27"/>
      <c r="GS432" s="27"/>
      <c r="GT432" s="27"/>
      <c r="GU432" s="27"/>
      <c r="GV432" s="27"/>
      <c r="GW432" s="27"/>
      <c r="GX432" s="27"/>
      <c r="GY432" s="27"/>
      <c r="GZ432" s="27"/>
      <c r="HA432" s="27"/>
      <c r="HB432" s="27"/>
      <c r="HC432" s="27"/>
      <c r="HD432" s="27"/>
      <c r="HE432" s="27"/>
      <c r="HF432" s="27"/>
      <c r="HG432" s="27"/>
      <c r="HH432" s="27"/>
      <c r="HI432" s="27"/>
      <c r="HJ432" s="27"/>
    </row>
    <row r="433" spans="1:218">
      <c r="A433" s="8"/>
      <c r="B433" s="109"/>
      <c r="C433" s="109"/>
      <c r="D433" s="109"/>
      <c r="E433" s="109"/>
      <c r="F433" s="109"/>
      <c r="G433" s="109"/>
      <c r="H433" s="109"/>
      <c r="I433" s="109"/>
      <c r="J433" s="109"/>
      <c r="K433" s="120"/>
      <c r="L433" s="143"/>
      <c r="M433" s="120"/>
      <c r="N433" s="27"/>
      <c r="O433" s="27"/>
      <c r="P433" s="27"/>
      <c r="Q433" s="27"/>
      <c r="S433" s="27"/>
      <c r="T433" s="27"/>
      <c r="U433" s="27"/>
      <c r="V433" s="27"/>
      <c r="W433" s="27"/>
      <c r="X433" s="27"/>
      <c r="Y433" s="27"/>
      <c r="Z433" s="27"/>
      <c r="AA433" s="27"/>
      <c r="AB433" s="27"/>
      <c r="AC433" s="27"/>
      <c r="AD433" s="27"/>
      <c r="AF433" s="27"/>
      <c r="AG433" s="27"/>
      <c r="AH433" s="27"/>
      <c r="AI433" s="27"/>
      <c r="AJ433" s="27"/>
      <c r="AK433" s="27"/>
      <c r="AL433" s="27"/>
      <c r="AN433" s="27"/>
      <c r="AO433" s="27"/>
      <c r="AP433" s="27"/>
      <c r="AQ433" s="27"/>
      <c r="AR433" s="27"/>
      <c r="BQ433" s="27"/>
      <c r="BW433" s="27"/>
      <c r="BX433" s="27"/>
      <c r="BY433" s="27"/>
      <c r="BZ433" s="27"/>
      <c r="CA433" s="27"/>
      <c r="CB433" s="27"/>
      <c r="CC433" s="27"/>
      <c r="CD433" s="27"/>
      <c r="CE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EH433" s="27"/>
      <c r="EI433" s="27"/>
      <c r="EJ433" s="27"/>
      <c r="EK433" s="27"/>
      <c r="EL433" s="27"/>
      <c r="EM433" s="27"/>
      <c r="EN433" s="27"/>
      <c r="EO433" s="27"/>
      <c r="EP433" s="27"/>
      <c r="EQ433" s="27"/>
      <c r="ER433" s="27"/>
      <c r="ES433" s="27"/>
      <c r="ET433" s="27"/>
      <c r="EU433" s="27"/>
      <c r="EV433" s="27"/>
      <c r="EW433" s="27"/>
      <c r="EX433" s="27"/>
      <c r="EY433" s="27"/>
      <c r="EZ433" s="27"/>
      <c r="FA433" s="27"/>
      <c r="FB433" s="27"/>
      <c r="FC433" s="27"/>
      <c r="FD433" s="27"/>
      <c r="FE433" s="27"/>
      <c r="FH433" s="27"/>
      <c r="FI433" s="27"/>
      <c r="FJ433" s="27"/>
      <c r="FK433" s="27"/>
      <c r="FL433" s="27"/>
      <c r="FM433" s="27"/>
      <c r="FN433" s="27"/>
      <c r="FO433" s="27"/>
      <c r="FP433" s="27"/>
      <c r="FQ433" s="27"/>
      <c r="FR433" s="27"/>
      <c r="FS433" s="27"/>
      <c r="FT433" s="27"/>
      <c r="FU433" s="27"/>
      <c r="FV433" s="27"/>
      <c r="FW433" s="27"/>
      <c r="FX433" s="27"/>
      <c r="FY433" s="27"/>
      <c r="FZ433" s="27"/>
      <c r="GA433" s="27"/>
      <c r="GB433" s="27"/>
      <c r="GC433" s="27"/>
      <c r="GD433" s="27"/>
      <c r="GE433" s="27"/>
      <c r="GF433" s="27"/>
      <c r="GG433" s="27"/>
      <c r="GH433" s="27"/>
      <c r="GI433" s="27"/>
      <c r="GJ433" s="27"/>
      <c r="GK433" s="27"/>
      <c r="GL433" s="27"/>
      <c r="GM433" s="27"/>
      <c r="GN433" s="27"/>
      <c r="GO433" s="27"/>
      <c r="GP433" s="27"/>
      <c r="GQ433" s="27"/>
      <c r="GR433" s="27"/>
      <c r="GS433" s="27"/>
      <c r="GT433" s="27"/>
      <c r="GU433" s="27"/>
      <c r="GV433" s="27"/>
      <c r="GW433" s="27"/>
      <c r="GX433" s="27"/>
      <c r="GY433" s="27"/>
      <c r="GZ433" s="27"/>
      <c r="HA433" s="27"/>
      <c r="HB433" s="27"/>
      <c r="HC433" s="27"/>
      <c r="HD433" s="27"/>
      <c r="HE433" s="27"/>
      <c r="HF433" s="27"/>
      <c r="HG433" s="27"/>
      <c r="HH433" s="27"/>
      <c r="HI433" s="27"/>
      <c r="HJ433" s="27"/>
    </row>
    <row r="434" spans="1:218">
      <c r="A434" s="8"/>
      <c r="B434" s="109"/>
      <c r="C434" s="109"/>
      <c r="D434" s="109"/>
      <c r="E434" s="109"/>
      <c r="F434" s="109"/>
      <c r="G434" s="109"/>
      <c r="H434" s="109"/>
      <c r="I434" s="109"/>
      <c r="J434" s="109"/>
      <c r="K434" s="120"/>
      <c r="L434" s="143"/>
      <c r="M434" s="120"/>
      <c r="N434" s="27"/>
      <c r="O434" s="27"/>
      <c r="P434" s="27"/>
      <c r="Q434" s="27"/>
      <c r="S434" s="27"/>
      <c r="T434" s="27"/>
      <c r="U434" s="27"/>
      <c r="V434" s="27"/>
      <c r="W434" s="27"/>
      <c r="X434" s="27"/>
      <c r="Y434" s="27"/>
      <c r="Z434" s="27"/>
      <c r="AA434" s="27"/>
      <c r="AB434" s="27"/>
      <c r="AC434" s="27"/>
      <c r="AD434" s="27"/>
      <c r="AF434" s="27"/>
      <c r="AG434" s="27"/>
      <c r="AH434" s="27"/>
      <c r="AI434" s="27"/>
      <c r="AJ434" s="27"/>
      <c r="AK434" s="27"/>
      <c r="AL434" s="27"/>
      <c r="AN434" s="27"/>
      <c r="AO434" s="27"/>
      <c r="AP434" s="27"/>
      <c r="AQ434" s="27"/>
      <c r="AR434" s="27"/>
      <c r="BQ434" s="27"/>
      <c r="BW434" s="27"/>
      <c r="BX434" s="27"/>
      <c r="BY434" s="27"/>
      <c r="BZ434" s="27"/>
      <c r="CA434" s="27"/>
      <c r="CB434" s="27"/>
      <c r="CC434" s="27"/>
      <c r="CD434" s="27"/>
      <c r="CE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H434" s="27"/>
      <c r="FI434" s="27"/>
      <c r="FJ434" s="27"/>
      <c r="FK434" s="27"/>
      <c r="FL434" s="27"/>
      <c r="FM434" s="27"/>
      <c r="FN434" s="27"/>
      <c r="FO434" s="27"/>
      <c r="FP434" s="27"/>
      <c r="FQ434" s="27"/>
      <c r="FR434" s="27"/>
      <c r="FS434" s="27"/>
      <c r="FT434" s="27"/>
      <c r="FU434" s="27"/>
      <c r="FV434" s="27"/>
      <c r="FW434" s="27"/>
      <c r="FX434" s="27"/>
      <c r="FY434" s="27"/>
      <c r="FZ434" s="27"/>
      <c r="GA434" s="27"/>
      <c r="GB434" s="27"/>
      <c r="GC434" s="27"/>
      <c r="GD434" s="27"/>
      <c r="GE434" s="27"/>
      <c r="GF434" s="27"/>
      <c r="GG434" s="27"/>
      <c r="GH434" s="27"/>
      <c r="GI434" s="27"/>
      <c r="GJ434" s="27"/>
      <c r="GK434" s="27"/>
      <c r="GL434" s="27"/>
      <c r="GM434" s="27"/>
      <c r="GN434" s="27"/>
      <c r="GO434" s="27"/>
      <c r="GP434" s="27"/>
      <c r="GQ434" s="27"/>
      <c r="GR434" s="27"/>
      <c r="GS434" s="27"/>
      <c r="GT434" s="27"/>
      <c r="GU434" s="27"/>
      <c r="GV434" s="27"/>
      <c r="GW434" s="27"/>
      <c r="GX434" s="27"/>
      <c r="GY434" s="27"/>
      <c r="GZ434" s="27"/>
      <c r="HA434" s="27"/>
      <c r="HB434" s="27"/>
      <c r="HC434" s="27"/>
      <c r="HD434" s="27"/>
      <c r="HE434" s="27"/>
      <c r="HF434" s="27"/>
      <c r="HG434" s="27"/>
      <c r="HH434" s="27"/>
      <c r="HI434" s="27"/>
      <c r="HJ434" s="27"/>
    </row>
    <row r="435" spans="1:218">
      <c r="A435" s="8"/>
      <c r="B435" s="109"/>
      <c r="C435" s="109"/>
      <c r="D435" s="109"/>
      <c r="E435" s="109"/>
      <c r="F435" s="109"/>
      <c r="G435" s="109"/>
      <c r="H435" s="109"/>
      <c r="I435" s="109"/>
      <c r="J435" s="109"/>
      <c r="K435" s="120"/>
      <c r="L435" s="143"/>
      <c r="M435" s="120"/>
      <c r="N435" s="27"/>
      <c r="O435" s="27"/>
      <c r="P435" s="27"/>
      <c r="Q435" s="27"/>
      <c r="S435" s="27"/>
      <c r="T435" s="27"/>
      <c r="U435" s="27"/>
      <c r="V435" s="27"/>
      <c r="W435" s="27"/>
      <c r="X435" s="27"/>
      <c r="Y435" s="27"/>
      <c r="Z435" s="27"/>
      <c r="AA435" s="27"/>
      <c r="AB435" s="27"/>
      <c r="AC435" s="27"/>
      <c r="AD435" s="27"/>
      <c r="AF435" s="27"/>
      <c r="AG435" s="27"/>
      <c r="AH435" s="27"/>
      <c r="AI435" s="27"/>
      <c r="AJ435" s="27"/>
      <c r="AK435" s="27"/>
      <c r="AL435" s="27"/>
      <c r="AN435" s="27"/>
      <c r="AO435" s="27"/>
      <c r="AP435" s="27"/>
      <c r="AQ435" s="27"/>
      <c r="AR435" s="27"/>
      <c r="BQ435" s="27"/>
      <c r="BW435" s="27"/>
      <c r="BX435" s="27"/>
      <c r="BY435" s="27"/>
      <c r="BZ435" s="27"/>
      <c r="CA435" s="27"/>
      <c r="CB435" s="27"/>
      <c r="CC435" s="27"/>
      <c r="CD435" s="27"/>
      <c r="CE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EH435" s="27"/>
      <c r="EI435" s="27"/>
      <c r="EJ435" s="27"/>
      <c r="EK435" s="27"/>
      <c r="EL435" s="27"/>
      <c r="EM435" s="27"/>
      <c r="EN435" s="27"/>
      <c r="EO435" s="27"/>
      <c r="EP435" s="27"/>
      <c r="EQ435" s="27"/>
      <c r="ER435" s="27"/>
      <c r="ES435" s="27"/>
      <c r="ET435" s="27"/>
      <c r="EU435" s="27"/>
      <c r="EV435" s="27"/>
      <c r="EW435" s="27"/>
      <c r="EX435" s="27"/>
      <c r="EY435" s="27"/>
      <c r="EZ435" s="27"/>
      <c r="FA435" s="27"/>
      <c r="FB435" s="27"/>
      <c r="FC435" s="27"/>
      <c r="FD435" s="27"/>
      <c r="FE435" s="27"/>
      <c r="FH435" s="27"/>
      <c r="FI435" s="27"/>
      <c r="FJ435" s="27"/>
      <c r="FK435" s="27"/>
      <c r="FL435" s="27"/>
      <c r="FM435" s="27"/>
      <c r="FN435" s="27"/>
      <c r="FO435" s="27"/>
      <c r="FP435" s="27"/>
      <c r="FQ435" s="27"/>
      <c r="FR435" s="27"/>
      <c r="FS435" s="27"/>
      <c r="FT435" s="27"/>
      <c r="FU435" s="27"/>
      <c r="FV435" s="27"/>
      <c r="FW435" s="27"/>
      <c r="FX435" s="27"/>
      <c r="FY435" s="27"/>
      <c r="FZ435" s="27"/>
      <c r="GA435" s="27"/>
      <c r="GB435" s="27"/>
      <c r="GC435" s="27"/>
      <c r="GD435" s="27"/>
      <c r="GE435" s="27"/>
      <c r="GF435" s="27"/>
      <c r="GG435" s="27"/>
      <c r="GH435" s="27"/>
      <c r="GI435" s="27"/>
      <c r="GJ435" s="27"/>
      <c r="GK435" s="27"/>
      <c r="GL435" s="27"/>
      <c r="GM435" s="27"/>
      <c r="GN435" s="27"/>
      <c r="GO435" s="27"/>
      <c r="GP435" s="27"/>
      <c r="GQ435" s="27"/>
      <c r="GR435" s="27"/>
      <c r="GS435" s="27"/>
      <c r="GT435" s="27"/>
      <c r="GU435" s="27"/>
      <c r="GV435" s="27"/>
      <c r="GW435" s="27"/>
      <c r="GX435" s="27"/>
      <c r="GY435" s="27"/>
      <c r="GZ435" s="27"/>
      <c r="HA435" s="27"/>
      <c r="HB435" s="27"/>
      <c r="HC435" s="27"/>
      <c r="HD435" s="27"/>
      <c r="HE435" s="27"/>
      <c r="HF435" s="27"/>
      <c r="HG435" s="27"/>
      <c r="HH435" s="27"/>
      <c r="HI435" s="27"/>
      <c r="HJ435" s="27"/>
    </row>
    <row r="436" spans="1:218">
      <c r="A436" s="8"/>
      <c r="B436" s="109"/>
      <c r="C436" s="109"/>
      <c r="D436" s="109"/>
      <c r="E436" s="109"/>
      <c r="F436" s="109"/>
      <c r="G436" s="109"/>
      <c r="H436" s="109"/>
      <c r="I436" s="109"/>
      <c r="J436" s="109"/>
      <c r="K436" s="120"/>
      <c r="L436" s="143"/>
      <c r="M436" s="120"/>
      <c r="N436" s="27"/>
      <c r="O436" s="27"/>
      <c r="P436" s="27"/>
      <c r="Q436" s="27"/>
      <c r="S436" s="27"/>
      <c r="T436" s="27"/>
      <c r="U436" s="27"/>
      <c r="V436" s="27"/>
      <c r="W436" s="27"/>
      <c r="X436" s="27"/>
      <c r="Y436" s="27"/>
      <c r="Z436" s="27"/>
      <c r="AA436" s="27"/>
      <c r="AB436" s="27"/>
      <c r="AC436" s="27"/>
      <c r="AD436" s="27"/>
      <c r="AF436" s="27"/>
      <c r="AG436" s="27"/>
      <c r="AH436" s="27"/>
      <c r="AI436" s="27"/>
      <c r="AJ436" s="27"/>
      <c r="AK436" s="27"/>
      <c r="AL436" s="27"/>
      <c r="AN436" s="27"/>
      <c r="AO436" s="27"/>
      <c r="AP436" s="27"/>
      <c r="AQ436" s="27"/>
      <c r="AR436" s="27"/>
      <c r="BQ436" s="27"/>
      <c r="BW436" s="27"/>
      <c r="BX436" s="27"/>
      <c r="BY436" s="27"/>
      <c r="BZ436" s="27"/>
      <c r="CA436" s="27"/>
      <c r="CB436" s="27"/>
      <c r="CC436" s="27"/>
      <c r="CD436" s="27"/>
      <c r="CE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EH436" s="27"/>
      <c r="EI436" s="27"/>
      <c r="EJ436" s="27"/>
      <c r="EK436" s="27"/>
      <c r="EL436" s="27"/>
      <c r="EM436" s="27"/>
      <c r="EN436" s="27"/>
      <c r="EO436" s="27"/>
      <c r="EP436" s="27"/>
      <c r="EQ436" s="27"/>
      <c r="ER436" s="27"/>
      <c r="ES436" s="27"/>
      <c r="ET436" s="27"/>
      <c r="EU436" s="27"/>
      <c r="EV436" s="27"/>
      <c r="EW436" s="27"/>
      <c r="EX436" s="27"/>
      <c r="EY436" s="27"/>
      <c r="EZ436" s="27"/>
      <c r="FA436" s="27"/>
      <c r="FB436" s="27"/>
      <c r="FC436" s="27"/>
      <c r="FD436" s="27"/>
      <c r="FE436" s="27"/>
      <c r="FH436" s="27"/>
      <c r="FI436" s="27"/>
      <c r="FJ436" s="27"/>
      <c r="FK436" s="27"/>
      <c r="FL436" s="27"/>
      <c r="FM436" s="27"/>
      <c r="FN436" s="27"/>
      <c r="FO436" s="27"/>
      <c r="FP436" s="27"/>
      <c r="FQ436" s="27"/>
      <c r="FR436" s="27"/>
      <c r="FS436" s="27"/>
      <c r="FT436" s="27"/>
      <c r="FU436" s="27"/>
      <c r="FV436" s="27"/>
      <c r="FW436" s="27"/>
      <c r="FX436" s="27"/>
      <c r="FY436" s="27"/>
      <c r="FZ436" s="27"/>
      <c r="GA436" s="27"/>
      <c r="GB436" s="27"/>
      <c r="GC436" s="27"/>
      <c r="GD436" s="27"/>
      <c r="GE436" s="27"/>
      <c r="GF436" s="27"/>
      <c r="GG436" s="27"/>
      <c r="GH436" s="27"/>
      <c r="GI436" s="27"/>
      <c r="GJ436" s="27"/>
      <c r="GK436" s="27"/>
      <c r="GL436" s="27"/>
      <c r="GM436" s="27"/>
      <c r="GN436" s="27"/>
      <c r="GO436" s="27"/>
      <c r="GP436" s="27"/>
      <c r="GQ436" s="27"/>
      <c r="GR436" s="27"/>
      <c r="GS436" s="27"/>
      <c r="GT436" s="27"/>
      <c r="GU436" s="27"/>
      <c r="GV436" s="27"/>
      <c r="GW436" s="27"/>
      <c r="GX436" s="27"/>
      <c r="GY436" s="27"/>
      <c r="GZ436" s="27"/>
      <c r="HA436" s="27"/>
      <c r="HB436" s="27"/>
      <c r="HC436" s="27"/>
      <c r="HD436" s="27"/>
      <c r="HE436" s="27"/>
      <c r="HF436" s="27"/>
      <c r="HG436" s="27"/>
      <c r="HH436" s="27"/>
      <c r="HI436" s="27"/>
      <c r="HJ436" s="27"/>
    </row>
    <row r="437" spans="1:218">
      <c r="A437" s="8"/>
      <c r="B437" s="109"/>
      <c r="C437" s="109"/>
      <c r="D437" s="109"/>
      <c r="E437" s="109"/>
      <c r="F437" s="109"/>
      <c r="G437" s="109"/>
      <c r="H437" s="109"/>
      <c r="I437" s="109"/>
      <c r="J437" s="109"/>
      <c r="K437" s="120"/>
      <c r="L437" s="143"/>
      <c r="M437" s="120"/>
      <c r="N437" s="27"/>
      <c r="O437" s="27"/>
      <c r="P437" s="27"/>
      <c r="Q437" s="27"/>
      <c r="S437" s="27"/>
      <c r="T437" s="27"/>
      <c r="U437" s="27"/>
      <c r="V437" s="27"/>
      <c r="W437" s="27"/>
      <c r="X437" s="27"/>
      <c r="Y437" s="27"/>
      <c r="Z437" s="27"/>
      <c r="AA437" s="27"/>
      <c r="AB437" s="27"/>
      <c r="AC437" s="27"/>
      <c r="AD437" s="27"/>
      <c r="AF437" s="27"/>
      <c r="AG437" s="27"/>
      <c r="AH437" s="27"/>
      <c r="AI437" s="27"/>
      <c r="AJ437" s="27"/>
      <c r="AK437" s="27"/>
      <c r="AL437" s="27"/>
      <c r="AN437" s="27"/>
      <c r="AO437" s="27"/>
      <c r="AP437" s="27"/>
      <c r="AQ437" s="27"/>
      <c r="AR437" s="27"/>
      <c r="BQ437" s="27"/>
      <c r="BW437" s="27"/>
      <c r="BX437" s="27"/>
      <c r="BY437" s="27"/>
      <c r="BZ437" s="27"/>
      <c r="CA437" s="27"/>
      <c r="CB437" s="27"/>
      <c r="CC437" s="27"/>
      <c r="CD437" s="27"/>
      <c r="CE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c r="DU437" s="27"/>
      <c r="EH437" s="27"/>
      <c r="EI437" s="27"/>
      <c r="EJ437" s="27"/>
      <c r="EK437" s="27"/>
      <c r="EL437" s="27"/>
      <c r="EM437" s="27"/>
      <c r="EN437" s="27"/>
      <c r="EO437" s="27"/>
      <c r="EP437" s="27"/>
      <c r="EQ437" s="27"/>
      <c r="ER437" s="27"/>
      <c r="ES437" s="27"/>
      <c r="ET437" s="27"/>
      <c r="EU437" s="27"/>
      <c r="EV437" s="27"/>
      <c r="EW437" s="27"/>
      <c r="EX437" s="27"/>
      <c r="EY437" s="27"/>
      <c r="EZ437" s="27"/>
      <c r="FA437" s="27"/>
      <c r="FB437" s="27"/>
      <c r="FC437" s="27"/>
      <c r="FD437" s="27"/>
      <c r="FE437" s="27"/>
      <c r="FH437" s="27"/>
      <c r="FI437" s="27"/>
      <c r="FJ437" s="27"/>
      <c r="FK437" s="27"/>
      <c r="FL437" s="27"/>
      <c r="FM437" s="27"/>
      <c r="FN437" s="27"/>
      <c r="FO437" s="27"/>
      <c r="FP437" s="27"/>
      <c r="FQ437" s="27"/>
      <c r="FR437" s="27"/>
      <c r="FS437" s="27"/>
      <c r="FT437" s="27"/>
      <c r="FU437" s="27"/>
      <c r="FV437" s="27"/>
      <c r="FW437" s="27"/>
      <c r="FX437" s="27"/>
      <c r="FY437" s="27"/>
      <c r="FZ437" s="27"/>
      <c r="GA437" s="27"/>
      <c r="GB437" s="27"/>
      <c r="GC437" s="27"/>
      <c r="GD437" s="27"/>
      <c r="GE437" s="27"/>
      <c r="GF437" s="27"/>
      <c r="GG437" s="27"/>
      <c r="GH437" s="27"/>
      <c r="GI437" s="27"/>
      <c r="GJ437" s="27"/>
      <c r="GK437" s="27"/>
      <c r="GL437" s="27"/>
      <c r="GM437" s="27"/>
      <c r="GN437" s="27"/>
      <c r="GO437" s="27"/>
      <c r="GP437" s="27"/>
      <c r="GQ437" s="27"/>
      <c r="GR437" s="27"/>
      <c r="GS437" s="27"/>
      <c r="GT437" s="27"/>
      <c r="GU437" s="27"/>
      <c r="GV437" s="27"/>
      <c r="GW437" s="27"/>
      <c r="GX437" s="27"/>
      <c r="GY437" s="27"/>
      <c r="GZ437" s="27"/>
      <c r="HA437" s="27"/>
      <c r="HB437" s="27"/>
      <c r="HC437" s="27"/>
      <c r="HD437" s="27"/>
      <c r="HE437" s="27"/>
      <c r="HF437" s="27"/>
      <c r="HG437" s="27"/>
      <c r="HH437" s="27"/>
      <c r="HI437" s="27"/>
      <c r="HJ437" s="27"/>
    </row>
    <row r="438" spans="1:218">
      <c r="A438" s="8"/>
      <c r="B438" s="109"/>
      <c r="C438" s="109"/>
      <c r="D438" s="109"/>
      <c r="E438" s="109"/>
      <c r="F438" s="109"/>
      <c r="G438" s="109"/>
      <c r="H438" s="109"/>
      <c r="I438" s="109"/>
      <c r="J438" s="109"/>
      <c r="K438" s="120"/>
      <c r="L438" s="143"/>
      <c r="M438" s="120"/>
      <c r="N438" s="27"/>
      <c r="O438" s="27"/>
      <c r="P438" s="27"/>
      <c r="Q438" s="27"/>
      <c r="S438" s="27"/>
      <c r="T438" s="27"/>
      <c r="U438" s="27"/>
      <c r="V438" s="27"/>
      <c r="W438" s="27"/>
      <c r="X438" s="27"/>
      <c r="Y438" s="27"/>
      <c r="Z438" s="27"/>
      <c r="AA438" s="27"/>
      <c r="AB438" s="27"/>
      <c r="AC438" s="27"/>
      <c r="AD438" s="27"/>
      <c r="AF438" s="27"/>
      <c r="AG438" s="27"/>
      <c r="AH438" s="27"/>
      <c r="AI438" s="27"/>
      <c r="AJ438" s="27"/>
      <c r="AK438" s="27"/>
      <c r="AL438" s="27"/>
      <c r="AN438" s="27"/>
      <c r="AO438" s="27"/>
      <c r="AP438" s="27"/>
      <c r="AQ438" s="27"/>
      <c r="AR438" s="27"/>
      <c r="BQ438" s="27"/>
      <c r="BW438" s="27"/>
      <c r="BX438" s="27"/>
      <c r="BY438" s="27"/>
      <c r="BZ438" s="27"/>
      <c r="CA438" s="27"/>
      <c r="CB438" s="27"/>
      <c r="CC438" s="27"/>
      <c r="CD438" s="27"/>
      <c r="CE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c r="DU438" s="27"/>
      <c r="EH438" s="27"/>
      <c r="EI438" s="27"/>
      <c r="EJ438" s="27"/>
      <c r="EK438" s="27"/>
      <c r="EL438" s="27"/>
      <c r="EM438" s="27"/>
      <c r="EN438" s="27"/>
      <c r="EO438" s="27"/>
      <c r="EP438" s="27"/>
      <c r="EQ438" s="27"/>
      <c r="ER438" s="27"/>
      <c r="ES438" s="27"/>
      <c r="ET438" s="27"/>
      <c r="EU438" s="27"/>
      <c r="EV438" s="27"/>
      <c r="EW438" s="27"/>
      <c r="EX438" s="27"/>
      <c r="EY438" s="27"/>
      <c r="EZ438" s="27"/>
      <c r="FA438" s="27"/>
      <c r="FB438" s="27"/>
      <c r="FC438" s="27"/>
      <c r="FD438" s="27"/>
      <c r="FE438" s="27"/>
      <c r="FH438" s="27"/>
      <c r="FI438" s="27"/>
      <c r="FJ438" s="27"/>
      <c r="FK438" s="27"/>
      <c r="FL438" s="27"/>
      <c r="FM438" s="27"/>
      <c r="FN438" s="27"/>
      <c r="FO438" s="27"/>
      <c r="FP438" s="27"/>
      <c r="FQ438" s="27"/>
      <c r="FR438" s="27"/>
      <c r="FS438" s="27"/>
      <c r="FT438" s="27"/>
      <c r="FU438" s="27"/>
      <c r="FV438" s="27"/>
      <c r="FW438" s="27"/>
      <c r="FX438" s="27"/>
      <c r="FY438" s="27"/>
      <c r="FZ438" s="27"/>
      <c r="GA438" s="27"/>
      <c r="GB438" s="27"/>
      <c r="GC438" s="27"/>
      <c r="GD438" s="27"/>
      <c r="GE438" s="27"/>
      <c r="GF438" s="27"/>
      <c r="GG438" s="27"/>
      <c r="GH438" s="27"/>
      <c r="GI438" s="27"/>
      <c r="GJ438" s="27"/>
      <c r="GK438" s="27"/>
      <c r="GL438" s="27"/>
      <c r="GM438" s="27"/>
      <c r="GN438" s="27"/>
      <c r="GO438" s="27"/>
      <c r="GP438" s="27"/>
      <c r="GQ438" s="27"/>
      <c r="GR438" s="27"/>
      <c r="GS438" s="27"/>
      <c r="GT438" s="27"/>
      <c r="GU438" s="27"/>
      <c r="GV438" s="27"/>
      <c r="GW438" s="27"/>
      <c r="GX438" s="27"/>
      <c r="GY438" s="27"/>
      <c r="GZ438" s="27"/>
      <c r="HA438" s="27"/>
      <c r="HB438" s="27"/>
      <c r="HC438" s="27"/>
      <c r="HD438" s="27"/>
      <c r="HE438" s="27"/>
      <c r="HF438" s="27"/>
      <c r="HG438" s="27"/>
      <c r="HH438" s="27"/>
      <c r="HI438" s="27"/>
      <c r="HJ438" s="27"/>
    </row>
    <row r="439" spans="1:218">
      <c r="A439" s="8"/>
      <c r="B439" s="109"/>
      <c r="C439" s="109"/>
      <c r="D439" s="109"/>
      <c r="E439" s="109"/>
      <c r="F439" s="109"/>
      <c r="G439" s="109"/>
      <c r="H439" s="109"/>
      <c r="I439" s="109"/>
      <c r="J439" s="109"/>
      <c r="K439" s="120"/>
      <c r="L439" s="143"/>
      <c r="M439" s="120"/>
      <c r="N439" s="27"/>
      <c r="O439" s="27"/>
      <c r="P439" s="27"/>
      <c r="Q439" s="27"/>
      <c r="S439" s="27"/>
      <c r="T439" s="27"/>
      <c r="U439" s="27"/>
      <c r="V439" s="27"/>
      <c r="W439" s="27"/>
      <c r="X439" s="27"/>
      <c r="Y439" s="27"/>
      <c r="Z439" s="27"/>
      <c r="AA439" s="27"/>
      <c r="AB439" s="27"/>
      <c r="AC439" s="27"/>
      <c r="AD439" s="27"/>
      <c r="AF439" s="27"/>
      <c r="AG439" s="27"/>
      <c r="AH439" s="27"/>
      <c r="AI439" s="27"/>
      <c r="AJ439" s="27"/>
      <c r="AK439" s="27"/>
      <c r="AL439" s="27"/>
      <c r="AN439" s="27"/>
      <c r="AO439" s="27"/>
      <c r="AP439" s="27"/>
      <c r="AQ439" s="27"/>
      <c r="AR439" s="27"/>
      <c r="BQ439" s="27"/>
      <c r="BW439" s="27"/>
      <c r="BX439" s="27"/>
      <c r="BY439" s="27"/>
      <c r="BZ439" s="27"/>
      <c r="CA439" s="27"/>
      <c r="CB439" s="27"/>
      <c r="CC439" s="27"/>
      <c r="CD439" s="27"/>
      <c r="CE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c r="DU439" s="27"/>
      <c r="EH439" s="27"/>
      <c r="EI439" s="27"/>
      <c r="EJ439" s="27"/>
      <c r="EK439" s="27"/>
      <c r="EL439" s="27"/>
      <c r="EM439" s="27"/>
      <c r="EN439" s="27"/>
      <c r="EO439" s="27"/>
      <c r="EP439" s="27"/>
      <c r="EQ439" s="27"/>
      <c r="ER439" s="27"/>
      <c r="ES439" s="27"/>
      <c r="ET439" s="27"/>
      <c r="EU439" s="27"/>
      <c r="EV439" s="27"/>
      <c r="EW439" s="27"/>
      <c r="EX439" s="27"/>
      <c r="EY439" s="27"/>
      <c r="EZ439" s="27"/>
      <c r="FA439" s="27"/>
      <c r="FB439" s="27"/>
      <c r="FC439" s="27"/>
      <c r="FD439" s="27"/>
      <c r="FE439" s="27"/>
      <c r="FH439" s="27"/>
      <c r="FI439" s="27"/>
      <c r="FJ439" s="27"/>
      <c r="FK439" s="27"/>
      <c r="FL439" s="27"/>
      <c r="FM439" s="27"/>
      <c r="FN439" s="27"/>
      <c r="FO439" s="27"/>
      <c r="FP439" s="27"/>
      <c r="FQ439" s="27"/>
      <c r="FR439" s="27"/>
      <c r="FS439" s="27"/>
      <c r="FT439" s="27"/>
      <c r="FU439" s="27"/>
      <c r="FV439" s="27"/>
      <c r="FW439" s="27"/>
      <c r="FX439" s="27"/>
      <c r="FY439" s="27"/>
      <c r="FZ439" s="27"/>
      <c r="GA439" s="27"/>
      <c r="GB439" s="27"/>
      <c r="GC439" s="27"/>
      <c r="GD439" s="27"/>
      <c r="GE439" s="27"/>
      <c r="GF439" s="27"/>
      <c r="GG439" s="27"/>
      <c r="GH439" s="27"/>
      <c r="GI439" s="27"/>
      <c r="GJ439" s="27"/>
      <c r="GK439" s="27"/>
      <c r="GL439" s="27"/>
      <c r="GM439" s="27"/>
      <c r="GN439" s="27"/>
      <c r="GO439" s="27"/>
      <c r="GP439" s="27"/>
      <c r="GQ439" s="27"/>
      <c r="GR439" s="27"/>
      <c r="GS439" s="27"/>
      <c r="GT439" s="27"/>
      <c r="GU439" s="27"/>
      <c r="GV439" s="27"/>
      <c r="GW439" s="27"/>
      <c r="GX439" s="27"/>
      <c r="GY439" s="27"/>
      <c r="GZ439" s="27"/>
      <c r="HA439" s="27"/>
      <c r="HB439" s="27"/>
      <c r="HC439" s="27"/>
      <c r="HD439" s="27"/>
      <c r="HE439" s="27"/>
      <c r="HF439" s="27"/>
      <c r="HG439" s="27"/>
      <c r="HH439" s="27"/>
      <c r="HI439" s="27"/>
      <c r="HJ439" s="27"/>
    </row>
    <row r="440" spans="1:218">
      <c r="A440" s="8"/>
      <c r="B440" s="109"/>
      <c r="C440" s="109"/>
      <c r="D440" s="109"/>
      <c r="E440" s="109"/>
      <c r="F440" s="109"/>
      <c r="G440" s="109"/>
      <c r="H440" s="109"/>
      <c r="I440" s="109"/>
      <c r="J440" s="109"/>
      <c r="K440" s="120"/>
      <c r="L440" s="143"/>
      <c r="M440" s="120"/>
      <c r="N440" s="27"/>
      <c r="O440" s="27"/>
      <c r="P440" s="27"/>
      <c r="Q440" s="27"/>
      <c r="S440" s="27"/>
      <c r="T440" s="27"/>
      <c r="U440" s="27"/>
      <c r="V440" s="27"/>
      <c r="W440" s="27"/>
      <c r="X440" s="27"/>
      <c r="Y440" s="27"/>
      <c r="Z440" s="27"/>
      <c r="AA440" s="27"/>
      <c r="AB440" s="27"/>
      <c r="AC440" s="27"/>
      <c r="AD440" s="27"/>
      <c r="AF440" s="27"/>
      <c r="AG440" s="27"/>
      <c r="AH440" s="27"/>
      <c r="AI440" s="27"/>
      <c r="AJ440" s="27"/>
      <c r="AK440" s="27"/>
      <c r="AL440" s="27"/>
      <c r="AN440" s="27"/>
      <c r="AO440" s="27"/>
      <c r="AP440" s="27"/>
      <c r="AQ440" s="27"/>
      <c r="AR440" s="27"/>
      <c r="BQ440" s="27"/>
      <c r="BW440" s="27"/>
      <c r="BX440" s="27"/>
      <c r="BY440" s="27"/>
      <c r="BZ440" s="27"/>
      <c r="CA440" s="27"/>
      <c r="CB440" s="27"/>
      <c r="CC440" s="27"/>
      <c r="CD440" s="27"/>
      <c r="CE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c r="DU440" s="27"/>
      <c r="EH440" s="27"/>
      <c r="EI440" s="27"/>
      <c r="EJ440" s="27"/>
      <c r="EK440" s="27"/>
      <c r="EL440" s="27"/>
      <c r="EM440" s="27"/>
      <c r="EN440" s="27"/>
      <c r="EO440" s="27"/>
      <c r="EP440" s="27"/>
      <c r="EQ440" s="27"/>
      <c r="ER440" s="27"/>
      <c r="ES440" s="27"/>
      <c r="ET440" s="27"/>
      <c r="EU440" s="27"/>
      <c r="EV440" s="27"/>
      <c r="EW440" s="27"/>
      <c r="EX440" s="27"/>
      <c r="EY440" s="27"/>
      <c r="EZ440" s="27"/>
      <c r="FA440" s="27"/>
      <c r="FB440" s="27"/>
      <c r="FC440" s="27"/>
      <c r="FD440" s="27"/>
      <c r="FE440" s="27"/>
      <c r="FH440" s="27"/>
      <c r="FI440" s="27"/>
      <c r="FJ440" s="27"/>
      <c r="FK440" s="27"/>
      <c r="FL440" s="27"/>
      <c r="FM440" s="27"/>
      <c r="FN440" s="27"/>
      <c r="FO440" s="27"/>
      <c r="FP440" s="27"/>
      <c r="FQ440" s="27"/>
      <c r="FR440" s="27"/>
      <c r="FS440" s="27"/>
      <c r="FT440" s="27"/>
      <c r="FU440" s="27"/>
      <c r="FV440" s="27"/>
      <c r="FW440" s="27"/>
      <c r="FX440" s="27"/>
      <c r="FY440" s="27"/>
      <c r="FZ440" s="27"/>
      <c r="GA440" s="27"/>
      <c r="GB440" s="27"/>
      <c r="GC440" s="27"/>
      <c r="GD440" s="27"/>
      <c r="GE440" s="27"/>
      <c r="GF440" s="27"/>
      <c r="GG440" s="27"/>
      <c r="GH440" s="27"/>
      <c r="GI440" s="27"/>
      <c r="GJ440" s="27"/>
      <c r="GK440" s="27"/>
      <c r="GL440" s="27"/>
      <c r="GM440" s="27"/>
      <c r="GN440" s="27"/>
      <c r="GO440" s="27"/>
      <c r="GP440" s="27"/>
      <c r="GQ440" s="27"/>
      <c r="GR440" s="27"/>
      <c r="GS440" s="27"/>
      <c r="GT440" s="27"/>
      <c r="GU440" s="27"/>
      <c r="GV440" s="27"/>
      <c r="GW440" s="27"/>
      <c r="GX440" s="27"/>
      <c r="GY440" s="27"/>
      <c r="GZ440" s="27"/>
      <c r="HA440" s="27"/>
      <c r="HB440" s="27"/>
      <c r="HC440" s="27"/>
      <c r="HD440" s="27"/>
      <c r="HE440" s="27"/>
      <c r="HF440" s="27"/>
      <c r="HG440" s="27"/>
      <c r="HH440" s="27"/>
      <c r="HI440" s="27"/>
      <c r="HJ440" s="27"/>
    </row>
    <row r="441" spans="1:218">
      <c r="A441" s="8"/>
      <c r="B441" s="109"/>
      <c r="C441" s="109"/>
      <c r="D441" s="109"/>
      <c r="E441" s="109"/>
      <c r="F441" s="109"/>
      <c r="G441" s="109"/>
      <c r="H441" s="109"/>
      <c r="I441" s="109"/>
      <c r="J441" s="109"/>
      <c r="K441" s="120"/>
      <c r="L441" s="143"/>
      <c r="M441" s="120"/>
      <c r="N441" s="27"/>
      <c r="O441" s="27"/>
      <c r="P441" s="27"/>
      <c r="Q441" s="27"/>
      <c r="S441" s="27"/>
      <c r="T441" s="27"/>
      <c r="U441" s="27"/>
      <c r="V441" s="27"/>
      <c r="W441" s="27"/>
      <c r="X441" s="27"/>
      <c r="Y441" s="27"/>
      <c r="Z441" s="27"/>
      <c r="AA441" s="27"/>
      <c r="AB441" s="27"/>
      <c r="AC441" s="27"/>
      <c r="AD441" s="27"/>
      <c r="AF441" s="27"/>
      <c r="AG441" s="27"/>
      <c r="AH441" s="27"/>
      <c r="AI441" s="27"/>
      <c r="AJ441" s="27"/>
      <c r="AK441" s="27"/>
      <c r="AL441" s="27"/>
      <c r="AN441" s="27"/>
      <c r="AO441" s="27"/>
      <c r="AP441" s="27"/>
      <c r="AQ441" s="27"/>
      <c r="AR441" s="27"/>
      <c r="BQ441" s="27"/>
      <c r="BW441" s="27"/>
      <c r="BX441" s="27"/>
      <c r="BY441" s="27"/>
      <c r="BZ441" s="27"/>
      <c r="CA441" s="27"/>
      <c r="CB441" s="27"/>
      <c r="CC441" s="27"/>
      <c r="CD441" s="27"/>
      <c r="CE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c r="DU441" s="27"/>
      <c r="EH441" s="27"/>
      <c r="EI441" s="27"/>
      <c r="EJ441" s="27"/>
      <c r="EK441" s="27"/>
      <c r="EL441" s="27"/>
      <c r="EM441" s="27"/>
      <c r="EN441" s="27"/>
      <c r="EO441" s="27"/>
      <c r="EP441" s="27"/>
      <c r="EQ441" s="27"/>
      <c r="ER441" s="27"/>
      <c r="ES441" s="27"/>
      <c r="ET441" s="27"/>
      <c r="EU441" s="27"/>
      <c r="EV441" s="27"/>
      <c r="EW441" s="27"/>
      <c r="EX441" s="27"/>
      <c r="EY441" s="27"/>
      <c r="EZ441" s="27"/>
      <c r="FA441" s="27"/>
      <c r="FB441" s="27"/>
      <c r="FC441" s="27"/>
      <c r="FD441" s="27"/>
      <c r="FE441" s="27"/>
      <c r="FH441" s="27"/>
      <c r="FI441" s="27"/>
      <c r="FJ441" s="27"/>
      <c r="FK441" s="27"/>
      <c r="FL441" s="27"/>
      <c r="FM441" s="27"/>
      <c r="FN441" s="27"/>
      <c r="FO441" s="27"/>
      <c r="FP441" s="27"/>
      <c r="FQ441" s="27"/>
      <c r="FR441" s="27"/>
      <c r="FS441" s="27"/>
      <c r="FT441" s="27"/>
      <c r="FU441" s="27"/>
      <c r="FV441" s="27"/>
      <c r="FW441" s="27"/>
      <c r="FX441" s="27"/>
      <c r="FY441" s="27"/>
      <c r="FZ441" s="27"/>
      <c r="GA441" s="27"/>
      <c r="GB441" s="27"/>
      <c r="GC441" s="27"/>
      <c r="GD441" s="27"/>
      <c r="GE441" s="27"/>
      <c r="GF441" s="27"/>
      <c r="GG441" s="27"/>
      <c r="GH441" s="27"/>
      <c r="GI441" s="27"/>
      <c r="GJ441" s="27"/>
      <c r="GK441" s="27"/>
      <c r="GL441" s="27"/>
      <c r="GM441" s="27"/>
      <c r="GN441" s="27"/>
      <c r="GO441" s="27"/>
      <c r="GP441" s="27"/>
      <c r="GQ441" s="27"/>
      <c r="GR441" s="27"/>
      <c r="GS441" s="27"/>
      <c r="GT441" s="27"/>
      <c r="GU441" s="27"/>
      <c r="GV441" s="27"/>
      <c r="GW441" s="27"/>
      <c r="GX441" s="27"/>
      <c r="GY441" s="27"/>
      <c r="GZ441" s="27"/>
      <c r="HA441" s="27"/>
      <c r="HB441" s="27"/>
      <c r="HC441" s="27"/>
      <c r="HD441" s="27"/>
      <c r="HE441" s="27"/>
      <c r="HF441" s="27"/>
      <c r="HG441" s="27"/>
      <c r="HH441" s="27"/>
      <c r="HI441" s="27"/>
      <c r="HJ441" s="27"/>
    </row>
    <row r="442" spans="1:218">
      <c r="A442" s="8"/>
      <c r="B442" s="109"/>
      <c r="C442" s="109"/>
      <c r="D442" s="109"/>
      <c r="E442" s="109"/>
      <c r="F442" s="109"/>
      <c r="G442" s="109"/>
      <c r="H442" s="109"/>
      <c r="I442" s="109"/>
      <c r="J442" s="109"/>
      <c r="K442" s="120"/>
      <c r="L442" s="143"/>
      <c r="M442" s="120"/>
      <c r="N442" s="27"/>
      <c r="O442" s="27"/>
      <c r="P442" s="27"/>
      <c r="Q442" s="27"/>
      <c r="S442" s="27"/>
      <c r="T442" s="27"/>
      <c r="U442" s="27"/>
      <c r="V442" s="27"/>
      <c r="W442" s="27"/>
      <c r="X442" s="27"/>
      <c r="Y442" s="27"/>
      <c r="Z442" s="27"/>
      <c r="AA442" s="27"/>
      <c r="AB442" s="27"/>
      <c r="AC442" s="27"/>
      <c r="AD442" s="27"/>
      <c r="AF442" s="27"/>
      <c r="AG442" s="27"/>
      <c r="AH442" s="27"/>
      <c r="AI442" s="27"/>
      <c r="AJ442" s="27"/>
      <c r="AK442" s="27"/>
      <c r="AL442" s="27"/>
      <c r="AN442" s="27"/>
      <c r="AO442" s="27"/>
      <c r="AP442" s="27"/>
      <c r="AQ442" s="27"/>
      <c r="AR442" s="27"/>
      <c r="BQ442" s="27"/>
      <c r="BW442" s="27"/>
      <c r="BX442" s="27"/>
      <c r="BY442" s="27"/>
      <c r="BZ442" s="27"/>
      <c r="CA442" s="27"/>
      <c r="CB442" s="27"/>
      <c r="CC442" s="27"/>
      <c r="CD442" s="27"/>
      <c r="CE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c r="DU442" s="27"/>
      <c r="EH442" s="27"/>
      <c r="EI442" s="27"/>
      <c r="EJ442" s="27"/>
      <c r="EK442" s="27"/>
      <c r="EL442" s="27"/>
      <c r="EM442" s="27"/>
      <c r="EN442" s="27"/>
      <c r="EO442" s="27"/>
      <c r="EP442" s="27"/>
      <c r="EQ442" s="27"/>
      <c r="ER442" s="27"/>
      <c r="ES442" s="27"/>
      <c r="ET442" s="27"/>
      <c r="EU442" s="27"/>
      <c r="EV442" s="27"/>
      <c r="EW442" s="27"/>
      <c r="EX442" s="27"/>
      <c r="EY442" s="27"/>
      <c r="EZ442" s="27"/>
      <c r="FA442" s="27"/>
      <c r="FB442" s="27"/>
      <c r="FC442" s="27"/>
      <c r="FD442" s="27"/>
      <c r="FE442" s="27"/>
      <c r="FH442" s="27"/>
      <c r="FI442" s="27"/>
      <c r="FJ442" s="27"/>
      <c r="FK442" s="27"/>
      <c r="FL442" s="27"/>
      <c r="FM442" s="27"/>
      <c r="FN442" s="27"/>
      <c r="FO442" s="27"/>
      <c r="FP442" s="27"/>
      <c r="FQ442" s="27"/>
      <c r="FR442" s="27"/>
      <c r="FS442" s="27"/>
      <c r="FT442" s="27"/>
      <c r="FU442" s="27"/>
      <c r="FV442" s="27"/>
      <c r="FW442" s="27"/>
      <c r="FX442" s="27"/>
      <c r="FY442" s="27"/>
      <c r="FZ442" s="27"/>
      <c r="GA442" s="27"/>
      <c r="GB442" s="27"/>
      <c r="GC442" s="27"/>
      <c r="GD442" s="27"/>
      <c r="GE442" s="27"/>
      <c r="GF442" s="27"/>
      <c r="GG442" s="27"/>
      <c r="GH442" s="27"/>
      <c r="GI442" s="27"/>
      <c r="GJ442" s="27"/>
      <c r="GK442" s="27"/>
      <c r="GL442" s="27"/>
      <c r="GM442" s="27"/>
      <c r="GN442" s="27"/>
      <c r="GO442" s="27"/>
      <c r="GP442" s="27"/>
      <c r="GQ442" s="27"/>
      <c r="GR442" s="27"/>
      <c r="GS442" s="27"/>
      <c r="GT442" s="27"/>
      <c r="GU442" s="27"/>
      <c r="GV442" s="27"/>
      <c r="GW442" s="27"/>
      <c r="GX442" s="27"/>
      <c r="GY442" s="27"/>
      <c r="GZ442" s="27"/>
      <c r="HA442" s="27"/>
      <c r="HB442" s="27"/>
      <c r="HC442" s="27"/>
      <c r="HD442" s="27"/>
      <c r="HE442" s="27"/>
      <c r="HF442" s="27"/>
      <c r="HG442" s="27"/>
      <c r="HH442" s="27"/>
      <c r="HI442" s="27"/>
      <c r="HJ442" s="27"/>
    </row>
    <row r="443" spans="1:218">
      <c r="A443" s="8"/>
      <c r="B443" s="109"/>
      <c r="C443" s="109"/>
      <c r="D443" s="109"/>
      <c r="E443" s="109"/>
      <c r="F443" s="109"/>
      <c r="G443" s="109"/>
      <c r="H443" s="109"/>
      <c r="I443" s="109"/>
      <c r="J443" s="109"/>
      <c r="K443" s="120"/>
      <c r="L443" s="143"/>
      <c r="M443" s="120"/>
      <c r="N443" s="27"/>
      <c r="O443" s="27"/>
      <c r="P443" s="27"/>
      <c r="Q443" s="27"/>
      <c r="S443" s="27"/>
      <c r="T443" s="27"/>
      <c r="U443" s="27"/>
      <c r="V443" s="27"/>
      <c r="W443" s="27"/>
      <c r="X443" s="27"/>
      <c r="Y443" s="27"/>
      <c r="Z443" s="27"/>
      <c r="AA443" s="27"/>
      <c r="AB443" s="27"/>
      <c r="AC443" s="27"/>
      <c r="AD443" s="27"/>
      <c r="AF443" s="27"/>
      <c r="AG443" s="27"/>
      <c r="AH443" s="27"/>
      <c r="AI443" s="27"/>
      <c r="AJ443" s="27"/>
      <c r="AK443" s="27"/>
      <c r="AL443" s="27"/>
      <c r="AN443" s="27"/>
      <c r="AO443" s="27"/>
      <c r="AP443" s="27"/>
      <c r="AQ443" s="27"/>
      <c r="AR443" s="27"/>
      <c r="BQ443" s="27"/>
      <c r="BW443" s="27"/>
      <c r="BX443" s="27"/>
      <c r="BY443" s="27"/>
      <c r="BZ443" s="27"/>
      <c r="CA443" s="27"/>
      <c r="CB443" s="27"/>
      <c r="CC443" s="27"/>
      <c r="CD443" s="27"/>
      <c r="CE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c r="DU443" s="27"/>
      <c r="EH443" s="27"/>
      <c r="EI443" s="27"/>
      <c r="EJ443" s="27"/>
      <c r="EK443" s="27"/>
      <c r="EL443" s="27"/>
      <c r="EM443" s="27"/>
      <c r="EN443" s="27"/>
      <c r="EO443" s="27"/>
      <c r="EP443" s="27"/>
      <c r="EQ443" s="27"/>
      <c r="ER443" s="27"/>
      <c r="ES443" s="27"/>
      <c r="ET443" s="27"/>
      <c r="EU443" s="27"/>
      <c r="EV443" s="27"/>
      <c r="EW443" s="27"/>
      <c r="EX443" s="27"/>
      <c r="EY443" s="27"/>
      <c r="EZ443" s="27"/>
      <c r="FA443" s="27"/>
      <c r="FB443" s="27"/>
      <c r="FC443" s="27"/>
      <c r="FD443" s="27"/>
      <c r="FE443" s="27"/>
      <c r="FH443" s="27"/>
      <c r="FI443" s="27"/>
      <c r="FJ443" s="27"/>
      <c r="FK443" s="27"/>
      <c r="FL443" s="27"/>
      <c r="FM443" s="27"/>
      <c r="FN443" s="27"/>
      <c r="FO443" s="27"/>
      <c r="FP443" s="27"/>
      <c r="FQ443" s="27"/>
      <c r="FR443" s="27"/>
      <c r="FS443" s="27"/>
      <c r="FT443" s="27"/>
      <c r="FU443" s="27"/>
      <c r="FV443" s="27"/>
      <c r="FW443" s="27"/>
      <c r="FX443" s="27"/>
      <c r="FY443" s="27"/>
      <c r="FZ443" s="27"/>
      <c r="GA443" s="27"/>
      <c r="GB443" s="27"/>
      <c r="GC443" s="27"/>
      <c r="GD443" s="27"/>
      <c r="GE443" s="27"/>
      <c r="GF443" s="27"/>
      <c r="GG443" s="27"/>
      <c r="GH443" s="27"/>
      <c r="GI443" s="27"/>
      <c r="GJ443" s="27"/>
      <c r="GK443" s="27"/>
      <c r="GL443" s="27"/>
      <c r="GM443" s="27"/>
      <c r="GN443" s="27"/>
      <c r="GO443" s="27"/>
      <c r="GP443" s="27"/>
      <c r="GQ443" s="27"/>
      <c r="GR443" s="27"/>
      <c r="GS443" s="27"/>
      <c r="GT443" s="27"/>
      <c r="GU443" s="27"/>
      <c r="GV443" s="27"/>
      <c r="GW443" s="27"/>
      <c r="GX443" s="27"/>
      <c r="GY443" s="27"/>
      <c r="GZ443" s="27"/>
      <c r="HA443" s="27"/>
      <c r="HB443" s="27"/>
      <c r="HC443" s="27"/>
      <c r="HD443" s="27"/>
      <c r="HE443" s="27"/>
      <c r="HF443" s="27"/>
      <c r="HG443" s="27"/>
      <c r="HH443" s="27"/>
      <c r="HI443" s="27"/>
      <c r="HJ443" s="27"/>
    </row>
    <row r="444" spans="1:218">
      <c r="A444" s="8"/>
      <c r="B444" s="109"/>
      <c r="C444" s="109"/>
      <c r="D444" s="109"/>
      <c r="E444" s="109"/>
      <c r="F444" s="109"/>
      <c r="G444" s="109"/>
      <c r="H444" s="109"/>
      <c r="I444" s="109"/>
      <c r="J444" s="109"/>
      <c r="K444" s="120"/>
      <c r="L444" s="143"/>
      <c r="M444" s="120"/>
      <c r="N444" s="27"/>
      <c r="O444" s="27"/>
      <c r="P444" s="27"/>
      <c r="Q444" s="27"/>
      <c r="S444" s="27"/>
      <c r="T444" s="27"/>
      <c r="U444" s="27"/>
      <c r="V444" s="27"/>
      <c r="W444" s="27"/>
      <c r="X444" s="27"/>
      <c r="Y444" s="27"/>
      <c r="Z444" s="27"/>
      <c r="AA444" s="27"/>
      <c r="AB444" s="27"/>
      <c r="AC444" s="27"/>
      <c r="AD444" s="27"/>
      <c r="AF444" s="27"/>
      <c r="AG444" s="27"/>
      <c r="AH444" s="27"/>
      <c r="AI444" s="27"/>
      <c r="AJ444" s="27"/>
      <c r="AK444" s="27"/>
      <c r="AL444" s="27"/>
      <c r="AN444" s="27"/>
      <c r="AO444" s="27"/>
      <c r="AP444" s="27"/>
      <c r="AQ444" s="27"/>
      <c r="AR444" s="27"/>
      <c r="BQ444" s="27"/>
      <c r="BW444" s="27"/>
      <c r="BX444" s="27"/>
      <c r="BY444" s="27"/>
      <c r="BZ444" s="27"/>
      <c r="CA444" s="27"/>
      <c r="CB444" s="27"/>
      <c r="CC444" s="27"/>
      <c r="CD444" s="27"/>
      <c r="CE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c r="DU444" s="27"/>
      <c r="EH444" s="27"/>
      <c r="EI444" s="27"/>
      <c r="EJ444" s="27"/>
      <c r="EK444" s="27"/>
      <c r="EL444" s="27"/>
      <c r="EM444" s="27"/>
      <c r="EN444" s="27"/>
      <c r="EO444" s="27"/>
      <c r="EP444" s="27"/>
      <c r="EQ444" s="27"/>
      <c r="ER444" s="27"/>
      <c r="ES444" s="27"/>
      <c r="ET444" s="27"/>
      <c r="EU444" s="27"/>
      <c r="EV444" s="27"/>
      <c r="EW444" s="27"/>
      <c r="EX444" s="27"/>
      <c r="EY444" s="27"/>
      <c r="EZ444" s="27"/>
      <c r="FA444" s="27"/>
      <c r="FB444" s="27"/>
      <c r="FC444" s="27"/>
      <c r="FD444" s="27"/>
      <c r="FE444" s="27"/>
      <c r="FH444" s="27"/>
      <c r="FI444" s="27"/>
      <c r="FJ444" s="27"/>
      <c r="FK444" s="27"/>
      <c r="FL444" s="27"/>
      <c r="FM444" s="27"/>
      <c r="FN444" s="27"/>
      <c r="FO444" s="27"/>
      <c r="FP444" s="27"/>
      <c r="FQ444" s="27"/>
      <c r="FR444" s="27"/>
      <c r="FS444" s="27"/>
      <c r="FT444" s="27"/>
      <c r="FU444" s="27"/>
      <c r="FV444" s="27"/>
      <c r="FW444" s="27"/>
      <c r="FX444" s="27"/>
      <c r="FY444" s="27"/>
      <c r="FZ444" s="27"/>
      <c r="GA444" s="27"/>
      <c r="GB444" s="27"/>
      <c r="GC444" s="27"/>
      <c r="GD444" s="27"/>
      <c r="GE444" s="27"/>
      <c r="GF444" s="27"/>
      <c r="GG444" s="27"/>
      <c r="GH444" s="27"/>
      <c r="GI444" s="27"/>
      <c r="GJ444" s="27"/>
      <c r="GK444" s="27"/>
      <c r="GL444" s="27"/>
      <c r="GM444" s="27"/>
      <c r="GN444" s="27"/>
      <c r="GO444" s="27"/>
      <c r="GP444" s="27"/>
      <c r="GQ444" s="27"/>
      <c r="GR444" s="27"/>
      <c r="GS444" s="27"/>
      <c r="GT444" s="27"/>
      <c r="GU444" s="27"/>
      <c r="GV444" s="27"/>
      <c r="GW444" s="27"/>
      <c r="GX444" s="27"/>
      <c r="GY444" s="27"/>
      <c r="GZ444" s="27"/>
      <c r="HA444" s="27"/>
      <c r="HB444" s="27"/>
      <c r="HC444" s="27"/>
      <c r="HD444" s="27"/>
      <c r="HE444" s="27"/>
      <c r="HF444" s="27"/>
      <c r="HG444" s="27"/>
      <c r="HH444" s="27"/>
      <c r="HI444" s="27"/>
      <c r="HJ444" s="27"/>
    </row>
    <row r="445" spans="1:218">
      <c r="A445" s="8"/>
      <c r="B445" s="109"/>
      <c r="C445" s="109"/>
      <c r="D445" s="109"/>
      <c r="E445" s="109"/>
      <c r="F445" s="109"/>
      <c r="G445" s="109"/>
      <c r="H445" s="109"/>
      <c r="I445" s="109"/>
      <c r="J445" s="109"/>
      <c r="K445" s="120"/>
      <c r="L445" s="143"/>
      <c r="M445" s="120"/>
      <c r="N445" s="27"/>
      <c r="O445" s="27"/>
      <c r="P445" s="27"/>
      <c r="Q445" s="27"/>
      <c r="S445" s="27"/>
      <c r="T445" s="27"/>
      <c r="U445" s="27"/>
      <c r="V445" s="27"/>
      <c r="W445" s="27"/>
      <c r="X445" s="27"/>
      <c r="Y445" s="27"/>
      <c r="Z445" s="27"/>
      <c r="AA445" s="27"/>
      <c r="AB445" s="27"/>
      <c r="AC445" s="27"/>
      <c r="AD445" s="27"/>
      <c r="AF445" s="27"/>
      <c r="AG445" s="27"/>
      <c r="AH445" s="27"/>
      <c r="AI445" s="27"/>
      <c r="AJ445" s="27"/>
      <c r="AK445" s="27"/>
      <c r="AL445" s="27"/>
      <c r="AN445" s="27"/>
      <c r="AO445" s="27"/>
      <c r="AP445" s="27"/>
      <c r="AQ445" s="27"/>
      <c r="AR445" s="27"/>
      <c r="BQ445" s="27"/>
      <c r="BW445" s="27"/>
      <c r="BX445" s="27"/>
      <c r="BY445" s="27"/>
      <c r="BZ445" s="27"/>
      <c r="CA445" s="27"/>
      <c r="CB445" s="27"/>
      <c r="CC445" s="27"/>
      <c r="CD445" s="27"/>
      <c r="CE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c r="DU445" s="27"/>
      <c r="EH445" s="27"/>
      <c r="EI445" s="27"/>
      <c r="EJ445" s="27"/>
      <c r="EK445" s="27"/>
      <c r="EL445" s="27"/>
      <c r="EM445" s="27"/>
      <c r="EN445" s="27"/>
      <c r="EO445" s="27"/>
      <c r="EP445" s="27"/>
      <c r="EQ445" s="27"/>
      <c r="ER445" s="27"/>
      <c r="ES445" s="27"/>
      <c r="ET445" s="27"/>
      <c r="EU445" s="27"/>
      <c r="EV445" s="27"/>
      <c r="EW445" s="27"/>
      <c r="EX445" s="27"/>
      <c r="EY445" s="27"/>
      <c r="EZ445" s="27"/>
      <c r="FA445" s="27"/>
      <c r="FB445" s="27"/>
      <c r="FC445" s="27"/>
      <c r="FD445" s="27"/>
      <c r="FE445" s="27"/>
      <c r="FH445" s="27"/>
      <c r="FI445" s="27"/>
      <c r="FJ445" s="27"/>
      <c r="FK445" s="27"/>
      <c r="FL445" s="27"/>
      <c r="FM445" s="27"/>
      <c r="FN445" s="27"/>
      <c r="FO445" s="27"/>
      <c r="FP445" s="27"/>
      <c r="FQ445" s="27"/>
      <c r="FR445" s="27"/>
      <c r="FS445" s="27"/>
      <c r="FT445" s="27"/>
      <c r="FU445" s="27"/>
      <c r="FV445" s="27"/>
      <c r="FW445" s="27"/>
      <c r="FX445" s="27"/>
      <c r="FY445" s="27"/>
      <c r="FZ445" s="27"/>
      <c r="GA445" s="27"/>
      <c r="GB445" s="27"/>
      <c r="GC445" s="27"/>
      <c r="GD445" s="27"/>
      <c r="GE445" s="27"/>
      <c r="GF445" s="27"/>
      <c r="GG445" s="27"/>
      <c r="GH445" s="27"/>
      <c r="GI445" s="27"/>
      <c r="GJ445" s="27"/>
      <c r="GK445" s="27"/>
      <c r="GL445" s="27"/>
      <c r="GM445" s="27"/>
      <c r="GN445" s="27"/>
      <c r="GO445" s="27"/>
      <c r="GP445" s="27"/>
      <c r="GQ445" s="27"/>
      <c r="GR445" s="27"/>
      <c r="GS445" s="27"/>
      <c r="GT445" s="27"/>
      <c r="GU445" s="27"/>
      <c r="GV445" s="27"/>
      <c r="GW445" s="27"/>
      <c r="GX445" s="27"/>
      <c r="GY445" s="27"/>
      <c r="GZ445" s="27"/>
      <c r="HA445" s="27"/>
      <c r="HB445" s="27"/>
      <c r="HC445" s="27"/>
      <c r="HD445" s="27"/>
      <c r="HE445" s="27"/>
      <c r="HF445" s="27"/>
      <c r="HG445" s="27"/>
      <c r="HH445" s="27"/>
      <c r="HI445" s="27"/>
      <c r="HJ445" s="27"/>
    </row>
    <row r="446" spans="1:218">
      <c r="A446" s="8"/>
      <c r="B446" s="109"/>
      <c r="C446" s="109"/>
      <c r="D446" s="109"/>
      <c r="E446" s="109"/>
      <c r="F446" s="109"/>
      <c r="G446" s="109"/>
      <c r="H446" s="109"/>
      <c r="I446" s="109"/>
      <c r="J446" s="109"/>
      <c r="K446" s="120"/>
      <c r="L446" s="143"/>
      <c r="M446" s="120"/>
      <c r="N446" s="27"/>
      <c r="O446" s="27"/>
      <c r="P446" s="27"/>
      <c r="Q446" s="27"/>
      <c r="S446" s="27"/>
      <c r="T446" s="27"/>
      <c r="U446" s="27"/>
      <c r="V446" s="27"/>
      <c r="W446" s="27"/>
      <c r="X446" s="27"/>
      <c r="Y446" s="27"/>
      <c r="Z446" s="27"/>
      <c r="AA446" s="27"/>
      <c r="AB446" s="27"/>
      <c r="AC446" s="27"/>
      <c r="AD446" s="27"/>
      <c r="AF446" s="27"/>
      <c r="AG446" s="27"/>
      <c r="AH446" s="27"/>
      <c r="AI446" s="27"/>
      <c r="AJ446" s="27"/>
      <c r="AK446" s="27"/>
      <c r="AL446" s="27"/>
      <c r="AN446" s="27"/>
      <c r="AO446" s="27"/>
      <c r="AP446" s="27"/>
      <c r="AQ446" s="27"/>
      <c r="AR446" s="27"/>
      <c r="BQ446" s="27"/>
      <c r="BW446" s="27"/>
      <c r="BX446" s="27"/>
      <c r="BY446" s="27"/>
      <c r="BZ446" s="27"/>
      <c r="CA446" s="27"/>
      <c r="CB446" s="27"/>
      <c r="CC446" s="27"/>
      <c r="CD446" s="27"/>
      <c r="CE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c r="DU446" s="27"/>
      <c r="EH446" s="27"/>
      <c r="EI446" s="27"/>
      <c r="EJ446" s="27"/>
      <c r="EK446" s="27"/>
      <c r="EL446" s="27"/>
      <c r="EM446" s="27"/>
      <c r="EN446" s="27"/>
      <c r="EO446" s="27"/>
      <c r="EP446" s="27"/>
      <c r="EQ446" s="27"/>
      <c r="ER446" s="27"/>
      <c r="ES446" s="27"/>
      <c r="ET446" s="27"/>
      <c r="EU446" s="27"/>
      <c r="EV446" s="27"/>
      <c r="EW446" s="27"/>
      <c r="EX446" s="27"/>
      <c r="EY446" s="27"/>
      <c r="EZ446" s="27"/>
      <c r="FA446" s="27"/>
      <c r="FB446" s="27"/>
      <c r="FC446" s="27"/>
      <c r="FD446" s="27"/>
      <c r="FE446" s="27"/>
      <c r="FH446" s="27"/>
      <c r="FI446" s="27"/>
      <c r="FJ446" s="27"/>
      <c r="FK446" s="27"/>
      <c r="FL446" s="27"/>
      <c r="FM446" s="27"/>
      <c r="FN446" s="27"/>
      <c r="FO446" s="27"/>
      <c r="FP446" s="27"/>
      <c r="FQ446" s="27"/>
      <c r="FR446" s="27"/>
      <c r="FS446" s="27"/>
      <c r="FT446" s="27"/>
      <c r="FU446" s="27"/>
      <c r="FV446" s="27"/>
      <c r="FW446" s="27"/>
      <c r="FX446" s="27"/>
      <c r="FY446" s="27"/>
      <c r="FZ446" s="27"/>
      <c r="GA446" s="27"/>
      <c r="GB446" s="27"/>
      <c r="GC446" s="27"/>
      <c r="GD446" s="27"/>
      <c r="GE446" s="27"/>
      <c r="GF446" s="27"/>
      <c r="GG446" s="27"/>
      <c r="GH446" s="27"/>
      <c r="GI446" s="27"/>
      <c r="GJ446" s="27"/>
      <c r="GK446" s="27"/>
      <c r="GL446" s="27"/>
      <c r="GM446" s="27"/>
      <c r="GN446" s="27"/>
      <c r="GO446" s="27"/>
      <c r="GP446" s="27"/>
      <c r="GQ446" s="27"/>
      <c r="GR446" s="27"/>
      <c r="GS446" s="27"/>
      <c r="GT446" s="27"/>
      <c r="GU446" s="27"/>
      <c r="GV446" s="27"/>
      <c r="GW446" s="27"/>
      <c r="GX446" s="27"/>
      <c r="GY446" s="27"/>
      <c r="GZ446" s="27"/>
      <c r="HA446" s="27"/>
      <c r="HB446" s="27"/>
      <c r="HC446" s="27"/>
      <c r="HD446" s="27"/>
      <c r="HE446" s="27"/>
      <c r="HF446" s="27"/>
      <c r="HG446" s="27"/>
      <c r="HH446" s="27"/>
      <c r="HI446" s="27"/>
      <c r="HJ446" s="27"/>
    </row>
    <row r="447" spans="1:218">
      <c r="A447" s="8"/>
      <c r="B447" s="109"/>
      <c r="C447" s="109"/>
      <c r="D447" s="109"/>
      <c r="E447" s="109"/>
      <c r="F447" s="109"/>
      <c r="G447" s="109"/>
      <c r="H447" s="109"/>
      <c r="I447" s="109"/>
      <c r="J447" s="109"/>
      <c r="K447" s="120"/>
      <c r="L447" s="143"/>
      <c r="M447" s="120"/>
      <c r="N447" s="27"/>
      <c r="O447" s="27"/>
      <c r="P447" s="27"/>
      <c r="Q447" s="27"/>
      <c r="S447" s="27"/>
      <c r="T447" s="27"/>
      <c r="U447" s="27"/>
      <c r="V447" s="27"/>
      <c r="W447" s="27"/>
      <c r="X447" s="27"/>
      <c r="Y447" s="27"/>
      <c r="Z447" s="27"/>
      <c r="AA447" s="27"/>
      <c r="AB447" s="27"/>
      <c r="AC447" s="27"/>
      <c r="AD447" s="27"/>
      <c r="AF447" s="27"/>
      <c r="AG447" s="27"/>
      <c r="AH447" s="27"/>
      <c r="AI447" s="27"/>
      <c r="AJ447" s="27"/>
      <c r="AK447" s="27"/>
      <c r="AL447" s="27"/>
      <c r="AN447" s="27"/>
      <c r="AO447" s="27"/>
      <c r="AP447" s="27"/>
      <c r="AQ447" s="27"/>
      <c r="AR447" s="27"/>
      <c r="BQ447" s="27"/>
      <c r="BW447" s="27"/>
      <c r="BX447" s="27"/>
      <c r="BY447" s="27"/>
      <c r="BZ447" s="27"/>
      <c r="CA447" s="27"/>
      <c r="CB447" s="27"/>
      <c r="CC447" s="27"/>
      <c r="CD447" s="27"/>
      <c r="CE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c r="DU447" s="27"/>
      <c r="EH447" s="27"/>
      <c r="EI447" s="27"/>
      <c r="EJ447" s="27"/>
      <c r="EK447" s="27"/>
      <c r="EL447" s="27"/>
      <c r="EM447" s="27"/>
      <c r="EN447" s="27"/>
      <c r="EO447" s="27"/>
      <c r="EP447" s="27"/>
      <c r="EQ447" s="27"/>
      <c r="ER447" s="27"/>
      <c r="ES447" s="27"/>
      <c r="ET447" s="27"/>
      <c r="EU447" s="27"/>
      <c r="EV447" s="27"/>
      <c r="EW447" s="27"/>
      <c r="EX447" s="27"/>
      <c r="EY447" s="27"/>
      <c r="EZ447" s="27"/>
      <c r="FA447" s="27"/>
      <c r="FB447" s="27"/>
      <c r="FC447" s="27"/>
      <c r="FD447" s="27"/>
      <c r="FE447" s="27"/>
      <c r="FH447" s="27"/>
      <c r="FI447" s="27"/>
      <c r="FJ447" s="27"/>
      <c r="FK447" s="27"/>
      <c r="FL447" s="27"/>
      <c r="FM447" s="27"/>
      <c r="FN447" s="27"/>
      <c r="FO447" s="27"/>
      <c r="FP447" s="27"/>
      <c r="FQ447" s="27"/>
      <c r="FR447" s="27"/>
      <c r="FS447" s="27"/>
      <c r="FT447" s="27"/>
      <c r="FU447" s="27"/>
      <c r="FV447" s="27"/>
      <c r="FW447" s="27"/>
      <c r="FX447" s="27"/>
      <c r="FY447" s="27"/>
      <c r="FZ447" s="27"/>
      <c r="GA447" s="27"/>
      <c r="GB447" s="27"/>
      <c r="GC447" s="27"/>
      <c r="GD447" s="27"/>
      <c r="GE447" s="27"/>
      <c r="GF447" s="27"/>
      <c r="GG447" s="27"/>
      <c r="GH447" s="27"/>
      <c r="GI447" s="27"/>
      <c r="GJ447" s="27"/>
      <c r="GK447" s="27"/>
      <c r="GL447" s="27"/>
      <c r="GM447" s="27"/>
      <c r="GN447" s="27"/>
      <c r="GO447" s="27"/>
      <c r="GP447" s="27"/>
      <c r="GQ447" s="27"/>
      <c r="GR447" s="27"/>
      <c r="GS447" s="27"/>
      <c r="GT447" s="27"/>
      <c r="GU447" s="27"/>
      <c r="GV447" s="27"/>
      <c r="GW447" s="27"/>
      <c r="GX447" s="27"/>
      <c r="GY447" s="27"/>
      <c r="GZ447" s="27"/>
      <c r="HA447" s="27"/>
      <c r="HB447" s="27"/>
      <c r="HC447" s="27"/>
      <c r="HD447" s="27"/>
      <c r="HE447" s="27"/>
      <c r="HF447" s="27"/>
      <c r="HG447" s="27"/>
      <c r="HH447" s="27"/>
      <c r="HI447" s="27"/>
      <c r="HJ447" s="27"/>
    </row>
    <row r="448" spans="1:218">
      <c r="A448" s="8"/>
      <c r="B448" s="109"/>
      <c r="C448" s="109"/>
      <c r="D448" s="109"/>
      <c r="E448" s="109"/>
      <c r="F448" s="109"/>
      <c r="G448" s="109"/>
      <c r="H448" s="109"/>
      <c r="I448" s="109"/>
      <c r="J448" s="109"/>
      <c r="K448" s="120"/>
      <c r="L448" s="143"/>
      <c r="M448" s="120"/>
      <c r="N448" s="27"/>
      <c r="O448" s="27"/>
      <c r="P448" s="27"/>
      <c r="Q448" s="27"/>
      <c r="S448" s="27"/>
      <c r="T448" s="27"/>
      <c r="U448" s="27"/>
      <c r="V448" s="27"/>
      <c r="W448" s="27"/>
      <c r="X448" s="27"/>
      <c r="Y448" s="27"/>
      <c r="Z448" s="27"/>
      <c r="AA448" s="27"/>
      <c r="AB448" s="27"/>
      <c r="AC448" s="27"/>
      <c r="AD448" s="27"/>
      <c r="AF448" s="27"/>
      <c r="AG448" s="27"/>
      <c r="AH448" s="27"/>
      <c r="AI448" s="27"/>
      <c r="AJ448" s="27"/>
      <c r="AK448" s="27"/>
      <c r="AL448" s="27"/>
      <c r="AN448" s="27"/>
      <c r="AO448" s="27"/>
      <c r="AP448" s="27"/>
      <c r="AQ448" s="27"/>
      <c r="AR448" s="27"/>
      <c r="BQ448" s="27"/>
      <c r="BW448" s="27"/>
      <c r="BX448" s="27"/>
      <c r="BY448" s="27"/>
      <c r="BZ448" s="27"/>
      <c r="CA448" s="27"/>
      <c r="CB448" s="27"/>
      <c r="CC448" s="27"/>
      <c r="CD448" s="27"/>
      <c r="CE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c r="DU448" s="27"/>
      <c r="EH448" s="27"/>
      <c r="EI448" s="27"/>
      <c r="EJ448" s="27"/>
      <c r="EK448" s="27"/>
      <c r="EL448" s="27"/>
      <c r="EM448" s="27"/>
      <c r="EN448" s="27"/>
      <c r="EO448" s="27"/>
      <c r="EP448" s="27"/>
      <c r="EQ448" s="27"/>
      <c r="ER448" s="27"/>
      <c r="ES448" s="27"/>
      <c r="ET448" s="27"/>
      <c r="EU448" s="27"/>
      <c r="EV448" s="27"/>
      <c r="EW448" s="27"/>
      <c r="EX448" s="27"/>
      <c r="EY448" s="27"/>
      <c r="EZ448" s="27"/>
      <c r="FA448" s="27"/>
      <c r="FB448" s="27"/>
      <c r="FC448" s="27"/>
      <c r="FD448" s="27"/>
      <c r="FE448" s="27"/>
      <c r="FH448" s="27"/>
      <c r="FI448" s="27"/>
      <c r="FJ448" s="27"/>
      <c r="FK448" s="27"/>
      <c r="FL448" s="27"/>
      <c r="FM448" s="27"/>
      <c r="FN448" s="27"/>
      <c r="FO448" s="27"/>
      <c r="FP448" s="27"/>
      <c r="FQ448" s="27"/>
      <c r="FR448" s="27"/>
      <c r="FS448" s="27"/>
      <c r="FT448" s="27"/>
      <c r="FU448" s="27"/>
      <c r="FV448" s="27"/>
      <c r="FW448" s="27"/>
      <c r="FX448" s="27"/>
      <c r="FY448" s="27"/>
      <c r="FZ448" s="27"/>
      <c r="GA448" s="27"/>
      <c r="GB448" s="27"/>
      <c r="GC448" s="27"/>
      <c r="GD448" s="27"/>
      <c r="GE448" s="27"/>
      <c r="GF448" s="27"/>
      <c r="GG448" s="27"/>
      <c r="GH448" s="27"/>
      <c r="GI448" s="27"/>
      <c r="GJ448" s="27"/>
      <c r="GK448" s="27"/>
      <c r="GL448" s="27"/>
      <c r="GM448" s="27"/>
      <c r="GN448" s="27"/>
      <c r="GO448" s="27"/>
      <c r="GP448" s="27"/>
      <c r="GQ448" s="27"/>
      <c r="GR448" s="27"/>
      <c r="GS448" s="27"/>
      <c r="GT448" s="27"/>
      <c r="GU448" s="27"/>
      <c r="GV448" s="27"/>
      <c r="GW448" s="27"/>
      <c r="GX448" s="27"/>
      <c r="GY448" s="27"/>
      <c r="GZ448" s="27"/>
      <c r="HA448" s="27"/>
      <c r="HB448" s="27"/>
      <c r="HC448" s="27"/>
      <c r="HD448" s="27"/>
      <c r="HE448" s="27"/>
      <c r="HF448" s="27"/>
      <c r="HG448" s="27"/>
      <c r="HH448" s="27"/>
      <c r="HI448" s="27"/>
      <c r="HJ448" s="27"/>
    </row>
    <row r="449" spans="1:218">
      <c r="A449" s="8"/>
      <c r="B449" s="109"/>
      <c r="C449" s="109"/>
      <c r="D449" s="109"/>
      <c r="E449" s="109"/>
      <c r="F449" s="109"/>
      <c r="G449" s="109"/>
      <c r="H449" s="109"/>
      <c r="I449" s="109"/>
      <c r="J449" s="109"/>
      <c r="K449" s="120"/>
      <c r="L449" s="143"/>
      <c r="M449" s="120"/>
      <c r="N449" s="27"/>
      <c r="O449" s="27"/>
      <c r="P449" s="27"/>
      <c r="Q449" s="27"/>
      <c r="S449" s="27"/>
      <c r="T449" s="27"/>
      <c r="U449" s="27"/>
      <c r="V449" s="27"/>
      <c r="W449" s="27"/>
      <c r="X449" s="27"/>
      <c r="Y449" s="27"/>
      <c r="Z449" s="27"/>
      <c r="AA449" s="27"/>
      <c r="AB449" s="27"/>
      <c r="AC449" s="27"/>
      <c r="AD449" s="27"/>
      <c r="AF449" s="27"/>
      <c r="AG449" s="27"/>
      <c r="AH449" s="27"/>
      <c r="AI449" s="27"/>
      <c r="AJ449" s="27"/>
      <c r="AK449" s="27"/>
      <c r="AL449" s="27"/>
      <c r="AN449" s="27"/>
      <c r="AO449" s="27"/>
      <c r="AP449" s="27"/>
      <c r="AQ449" s="27"/>
      <c r="AR449" s="27"/>
      <c r="BQ449" s="27"/>
      <c r="BW449" s="27"/>
      <c r="BX449" s="27"/>
      <c r="BY449" s="27"/>
      <c r="BZ449" s="27"/>
      <c r="CA449" s="27"/>
      <c r="CB449" s="27"/>
      <c r="CC449" s="27"/>
      <c r="CD449" s="27"/>
      <c r="CE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EH449" s="27"/>
      <c r="EI449" s="27"/>
      <c r="EJ449" s="27"/>
      <c r="EK449" s="27"/>
      <c r="EL449" s="27"/>
      <c r="EM449" s="27"/>
      <c r="EN449" s="27"/>
      <c r="EO449" s="27"/>
      <c r="EP449" s="27"/>
      <c r="EQ449" s="27"/>
      <c r="ER449" s="27"/>
      <c r="ES449" s="27"/>
      <c r="ET449" s="27"/>
      <c r="EU449" s="27"/>
      <c r="EV449" s="27"/>
      <c r="EW449" s="27"/>
      <c r="EX449" s="27"/>
      <c r="EY449" s="27"/>
      <c r="EZ449" s="27"/>
      <c r="FA449" s="27"/>
      <c r="FB449" s="27"/>
      <c r="FC449" s="27"/>
      <c r="FD449" s="27"/>
      <c r="FE449" s="27"/>
      <c r="FH449" s="27"/>
      <c r="FI449" s="27"/>
      <c r="FJ449" s="27"/>
      <c r="FK449" s="27"/>
      <c r="FL449" s="27"/>
      <c r="FM449" s="27"/>
      <c r="FN449" s="27"/>
      <c r="FO449" s="27"/>
      <c r="FP449" s="27"/>
      <c r="FQ449" s="27"/>
      <c r="FR449" s="27"/>
      <c r="FS449" s="27"/>
      <c r="FT449" s="27"/>
      <c r="FU449" s="27"/>
      <c r="FV449" s="27"/>
      <c r="FW449" s="27"/>
      <c r="FX449" s="27"/>
      <c r="FY449" s="27"/>
      <c r="FZ449" s="27"/>
      <c r="GA449" s="27"/>
      <c r="GB449" s="27"/>
      <c r="GC449" s="27"/>
      <c r="GD449" s="27"/>
      <c r="GE449" s="27"/>
      <c r="GF449" s="27"/>
      <c r="GG449" s="27"/>
      <c r="GH449" s="27"/>
      <c r="GI449" s="27"/>
      <c r="GJ449" s="27"/>
      <c r="GK449" s="27"/>
      <c r="GL449" s="27"/>
      <c r="GM449" s="27"/>
      <c r="GN449" s="27"/>
      <c r="GO449" s="27"/>
      <c r="GP449" s="27"/>
      <c r="GQ449" s="27"/>
      <c r="GR449" s="27"/>
      <c r="GS449" s="27"/>
      <c r="GT449" s="27"/>
      <c r="GU449" s="27"/>
      <c r="GV449" s="27"/>
      <c r="GW449" s="27"/>
      <c r="GX449" s="27"/>
      <c r="GY449" s="27"/>
      <c r="GZ449" s="27"/>
      <c r="HA449" s="27"/>
      <c r="HB449" s="27"/>
      <c r="HC449" s="27"/>
      <c r="HD449" s="27"/>
      <c r="HE449" s="27"/>
      <c r="HF449" s="27"/>
      <c r="HG449" s="27"/>
      <c r="HH449" s="27"/>
      <c r="HI449" s="27"/>
      <c r="HJ449" s="27"/>
    </row>
    <row r="450" spans="1:218">
      <c r="A450" s="8"/>
      <c r="B450" s="109"/>
      <c r="C450" s="109"/>
      <c r="D450" s="109"/>
      <c r="E450" s="109"/>
      <c r="F450" s="109"/>
      <c r="G450" s="109"/>
      <c r="H450" s="109"/>
      <c r="I450" s="109"/>
      <c r="J450" s="109"/>
      <c r="K450" s="120"/>
      <c r="L450" s="143"/>
      <c r="M450" s="120"/>
      <c r="N450" s="27"/>
      <c r="O450" s="27"/>
      <c r="P450" s="27"/>
      <c r="Q450" s="27"/>
      <c r="S450" s="27"/>
      <c r="T450" s="27"/>
      <c r="U450" s="27"/>
      <c r="V450" s="27"/>
      <c r="W450" s="27"/>
      <c r="X450" s="27"/>
      <c r="Y450" s="27"/>
      <c r="Z450" s="27"/>
      <c r="AA450" s="27"/>
      <c r="AB450" s="27"/>
      <c r="AC450" s="27"/>
      <c r="AD450" s="27"/>
      <c r="AF450" s="27"/>
      <c r="AG450" s="27"/>
      <c r="AH450" s="27"/>
      <c r="AI450" s="27"/>
      <c r="AJ450" s="27"/>
      <c r="AK450" s="27"/>
      <c r="AL450" s="27"/>
      <c r="AN450" s="27"/>
      <c r="AO450" s="27"/>
      <c r="AP450" s="27"/>
      <c r="AQ450" s="27"/>
      <c r="AR450" s="27"/>
      <c r="BQ450" s="27"/>
      <c r="BW450" s="27"/>
      <c r="BX450" s="27"/>
      <c r="BY450" s="27"/>
      <c r="BZ450" s="27"/>
      <c r="CA450" s="27"/>
      <c r="CB450" s="27"/>
      <c r="CC450" s="27"/>
      <c r="CD450" s="27"/>
      <c r="CE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c r="DU450" s="27"/>
      <c r="EH450" s="27"/>
      <c r="EI450" s="27"/>
      <c r="EJ450" s="27"/>
      <c r="EK450" s="27"/>
      <c r="EL450" s="27"/>
      <c r="EM450" s="27"/>
      <c r="EN450" s="27"/>
      <c r="EO450" s="27"/>
      <c r="EP450" s="27"/>
      <c r="EQ450" s="27"/>
      <c r="ER450" s="27"/>
      <c r="ES450" s="27"/>
      <c r="ET450" s="27"/>
      <c r="EU450" s="27"/>
      <c r="EV450" s="27"/>
      <c r="EW450" s="27"/>
      <c r="EX450" s="27"/>
      <c r="EY450" s="27"/>
      <c r="EZ450" s="27"/>
      <c r="FA450" s="27"/>
      <c r="FB450" s="27"/>
      <c r="FC450" s="27"/>
      <c r="FD450" s="27"/>
      <c r="FE450" s="27"/>
      <c r="FH450" s="27"/>
      <c r="FI450" s="27"/>
      <c r="FJ450" s="27"/>
      <c r="FK450" s="27"/>
      <c r="FL450" s="27"/>
      <c r="FM450" s="27"/>
      <c r="FN450" s="27"/>
      <c r="FO450" s="27"/>
      <c r="FP450" s="27"/>
      <c r="FQ450" s="27"/>
      <c r="FR450" s="27"/>
      <c r="FS450" s="27"/>
      <c r="FT450" s="27"/>
      <c r="FU450" s="27"/>
      <c r="FV450" s="27"/>
      <c r="FW450" s="27"/>
      <c r="FX450" s="27"/>
      <c r="FY450" s="27"/>
      <c r="FZ450" s="27"/>
      <c r="GA450" s="27"/>
      <c r="GB450" s="27"/>
      <c r="GC450" s="27"/>
      <c r="GD450" s="27"/>
      <c r="GE450" s="27"/>
      <c r="GF450" s="27"/>
      <c r="GG450" s="27"/>
      <c r="GH450" s="27"/>
      <c r="GI450" s="27"/>
      <c r="GJ450" s="27"/>
      <c r="GK450" s="27"/>
      <c r="GL450" s="27"/>
      <c r="GM450" s="27"/>
      <c r="GN450" s="27"/>
      <c r="GO450" s="27"/>
      <c r="GP450" s="27"/>
      <c r="GQ450" s="27"/>
      <c r="GR450" s="27"/>
      <c r="GS450" s="27"/>
      <c r="GT450" s="27"/>
      <c r="GU450" s="27"/>
      <c r="GV450" s="27"/>
      <c r="GW450" s="27"/>
      <c r="GX450" s="27"/>
      <c r="GY450" s="27"/>
      <c r="GZ450" s="27"/>
      <c r="HA450" s="27"/>
      <c r="HB450" s="27"/>
      <c r="HC450" s="27"/>
      <c r="HD450" s="27"/>
      <c r="HE450" s="27"/>
      <c r="HF450" s="27"/>
      <c r="HG450" s="27"/>
      <c r="HH450" s="27"/>
      <c r="HI450" s="27"/>
      <c r="HJ450" s="27"/>
    </row>
    <row r="451" spans="1:218">
      <c r="A451" s="8"/>
      <c r="B451" s="109"/>
      <c r="C451" s="109"/>
      <c r="D451" s="109"/>
      <c r="E451" s="109"/>
      <c r="F451" s="109"/>
      <c r="G451" s="109"/>
      <c r="H451" s="109"/>
      <c r="I451" s="109"/>
      <c r="J451" s="109"/>
      <c r="K451" s="120"/>
      <c r="L451" s="143"/>
      <c r="M451" s="120"/>
      <c r="N451" s="27"/>
      <c r="O451" s="27"/>
      <c r="P451" s="27"/>
      <c r="Q451" s="27"/>
      <c r="S451" s="27"/>
      <c r="T451" s="27"/>
      <c r="U451" s="27"/>
      <c r="V451" s="27"/>
      <c r="W451" s="27"/>
      <c r="X451" s="27"/>
      <c r="Y451" s="27"/>
      <c r="Z451" s="27"/>
      <c r="AA451" s="27"/>
      <c r="AB451" s="27"/>
      <c r="AC451" s="27"/>
      <c r="AD451" s="27"/>
      <c r="AF451" s="27"/>
      <c r="AG451" s="27"/>
      <c r="AH451" s="27"/>
      <c r="AI451" s="27"/>
      <c r="AJ451" s="27"/>
      <c r="AK451" s="27"/>
      <c r="AL451" s="27"/>
      <c r="AN451" s="27"/>
      <c r="AO451" s="27"/>
      <c r="AP451" s="27"/>
      <c r="AQ451" s="27"/>
      <c r="AR451" s="27"/>
      <c r="BQ451" s="27"/>
      <c r="BW451" s="27"/>
      <c r="BX451" s="27"/>
      <c r="BY451" s="27"/>
      <c r="BZ451" s="27"/>
      <c r="CA451" s="27"/>
      <c r="CB451" s="27"/>
      <c r="CC451" s="27"/>
      <c r="CD451" s="27"/>
      <c r="CE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c r="DU451" s="27"/>
      <c r="EH451" s="27"/>
      <c r="EI451" s="27"/>
      <c r="EJ451" s="27"/>
      <c r="EK451" s="27"/>
      <c r="EL451" s="27"/>
      <c r="EM451" s="27"/>
      <c r="EN451" s="27"/>
      <c r="EO451" s="27"/>
      <c r="EP451" s="27"/>
      <c r="EQ451" s="27"/>
      <c r="ER451" s="27"/>
      <c r="ES451" s="27"/>
      <c r="ET451" s="27"/>
      <c r="EU451" s="27"/>
      <c r="EV451" s="27"/>
      <c r="EW451" s="27"/>
      <c r="EX451" s="27"/>
      <c r="EY451" s="27"/>
      <c r="EZ451" s="27"/>
      <c r="FA451" s="27"/>
      <c r="FB451" s="27"/>
      <c r="FC451" s="27"/>
      <c r="FD451" s="27"/>
      <c r="FE451" s="27"/>
      <c r="FH451" s="27"/>
      <c r="FI451" s="27"/>
      <c r="FJ451" s="27"/>
      <c r="FK451" s="27"/>
      <c r="FL451" s="27"/>
      <c r="FM451" s="27"/>
      <c r="FN451" s="27"/>
      <c r="FO451" s="27"/>
      <c r="FP451" s="27"/>
      <c r="FQ451" s="27"/>
      <c r="FR451" s="27"/>
      <c r="FS451" s="27"/>
      <c r="FT451" s="27"/>
      <c r="FU451" s="27"/>
      <c r="FV451" s="27"/>
      <c r="FW451" s="27"/>
      <c r="FX451" s="27"/>
      <c r="FY451" s="27"/>
      <c r="FZ451" s="27"/>
      <c r="GA451" s="27"/>
      <c r="GB451" s="27"/>
      <c r="GC451" s="27"/>
      <c r="GD451" s="27"/>
      <c r="GE451" s="27"/>
      <c r="GF451" s="27"/>
      <c r="GG451" s="27"/>
      <c r="GH451" s="27"/>
      <c r="GI451" s="27"/>
      <c r="GJ451" s="27"/>
      <c r="GK451" s="27"/>
      <c r="GL451" s="27"/>
      <c r="GM451" s="27"/>
      <c r="GN451" s="27"/>
      <c r="GO451" s="27"/>
      <c r="GP451" s="27"/>
      <c r="GQ451" s="27"/>
      <c r="GR451" s="27"/>
      <c r="GS451" s="27"/>
      <c r="GT451" s="27"/>
      <c r="GU451" s="27"/>
      <c r="GV451" s="27"/>
      <c r="GW451" s="27"/>
      <c r="GX451" s="27"/>
      <c r="GY451" s="27"/>
      <c r="GZ451" s="27"/>
      <c r="HA451" s="27"/>
      <c r="HB451" s="27"/>
      <c r="HC451" s="27"/>
      <c r="HD451" s="27"/>
      <c r="HE451" s="27"/>
      <c r="HF451" s="27"/>
      <c r="HG451" s="27"/>
      <c r="HH451" s="27"/>
      <c r="HI451" s="27"/>
      <c r="HJ451" s="27"/>
    </row>
    <row r="452" spans="1:218">
      <c r="A452" s="8"/>
      <c r="B452" s="109"/>
      <c r="C452" s="109"/>
      <c r="D452" s="109"/>
      <c r="E452" s="109"/>
      <c r="F452" s="109"/>
      <c r="G452" s="109"/>
      <c r="H452" s="109"/>
      <c r="I452" s="109"/>
      <c r="J452" s="109"/>
      <c r="K452" s="120"/>
      <c r="L452" s="143"/>
      <c r="M452" s="120"/>
      <c r="N452" s="27"/>
      <c r="O452" s="27"/>
      <c r="P452" s="27"/>
      <c r="Q452" s="27"/>
      <c r="S452" s="27"/>
      <c r="T452" s="27"/>
      <c r="U452" s="27"/>
      <c r="V452" s="27"/>
      <c r="W452" s="27"/>
      <c r="X452" s="27"/>
      <c r="Y452" s="27"/>
      <c r="Z452" s="27"/>
      <c r="AA452" s="27"/>
      <c r="AB452" s="27"/>
      <c r="AC452" s="27"/>
      <c r="AD452" s="27"/>
      <c r="AF452" s="27"/>
      <c r="AG452" s="27"/>
      <c r="AH452" s="27"/>
      <c r="AI452" s="27"/>
      <c r="AJ452" s="27"/>
      <c r="AK452" s="27"/>
      <c r="AL452" s="27"/>
      <c r="AN452" s="27"/>
      <c r="AO452" s="27"/>
      <c r="AP452" s="27"/>
      <c r="AQ452" s="27"/>
      <c r="AR452" s="27"/>
      <c r="BQ452" s="27"/>
      <c r="BW452" s="27"/>
      <c r="BX452" s="27"/>
      <c r="BY452" s="27"/>
      <c r="BZ452" s="27"/>
      <c r="CA452" s="27"/>
      <c r="CB452" s="27"/>
      <c r="CC452" s="27"/>
      <c r="CD452" s="27"/>
      <c r="CE452" s="27"/>
      <c r="CK452" s="27"/>
      <c r="CL452" s="27"/>
      <c r="CM452" s="27"/>
      <c r="CN452" s="27"/>
      <c r="CO452" s="27"/>
      <c r="CP452" s="27"/>
      <c r="CQ452" s="27"/>
      <c r="CR452" s="27"/>
      <c r="CS452" s="27"/>
      <c r="CT452" s="27"/>
      <c r="CU452" s="27"/>
      <c r="CV452" s="27"/>
      <c r="CW452" s="27"/>
      <c r="CX452" s="27"/>
      <c r="CY452" s="27"/>
      <c r="CZ452" s="27"/>
      <c r="DA452" s="27"/>
      <c r="DB452" s="27"/>
      <c r="DC452" s="27"/>
      <c r="DD452" s="27"/>
      <c r="DE452" s="27"/>
      <c r="DF452" s="27"/>
      <c r="DG452" s="27"/>
      <c r="DH452" s="27"/>
      <c r="DI452" s="27"/>
      <c r="DJ452" s="27"/>
      <c r="DK452" s="27"/>
      <c r="DL452" s="27"/>
      <c r="DM452" s="27"/>
      <c r="DN452" s="27"/>
      <c r="DO452" s="27"/>
      <c r="DP452" s="27"/>
      <c r="DQ452" s="27"/>
      <c r="DR452" s="27"/>
      <c r="DS452" s="27"/>
      <c r="DT452" s="27"/>
      <c r="DU452" s="27"/>
      <c r="EH452" s="27"/>
      <c r="EI452" s="27"/>
      <c r="EJ452" s="27"/>
      <c r="EK452" s="27"/>
      <c r="EL452" s="27"/>
      <c r="EM452" s="27"/>
      <c r="EN452" s="27"/>
      <c r="EO452" s="27"/>
      <c r="EP452" s="27"/>
      <c r="EQ452" s="27"/>
      <c r="ER452" s="27"/>
      <c r="ES452" s="27"/>
      <c r="ET452" s="27"/>
      <c r="EU452" s="27"/>
      <c r="EV452" s="27"/>
      <c r="EW452" s="27"/>
      <c r="EX452" s="27"/>
      <c r="EY452" s="27"/>
      <c r="EZ452" s="27"/>
      <c r="FA452" s="27"/>
      <c r="FB452" s="27"/>
      <c r="FC452" s="27"/>
      <c r="FD452" s="27"/>
      <c r="FE452" s="27"/>
      <c r="FH452" s="27"/>
      <c r="FI452" s="27"/>
      <c r="FJ452" s="27"/>
      <c r="FK452" s="27"/>
      <c r="FL452" s="27"/>
      <c r="FM452" s="27"/>
      <c r="FN452" s="27"/>
      <c r="FO452" s="27"/>
      <c r="FP452" s="27"/>
      <c r="FQ452" s="27"/>
      <c r="FR452" s="27"/>
      <c r="FS452" s="27"/>
      <c r="FT452" s="27"/>
      <c r="FU452" s="27"/>
      <c r="FV452" s="27"/>
      <c r="FW452" s="27"/>
      <c r="FX452" s="27"/>
      <c r="FY452" s="27"/>
      <c r="FZ452" s="27"/>
      <c r="GA452" s="27"/>
      <c r="GB452" s="27"/>
      <c r="GC452" s="27"/>
      <c r="GD452" s="27"/>
      <c r="GE452" s="27"/>
      <c r="GF452" s="27"/>
      <c r="GG452" s="27"/>
      <c r="GH452" s="27"/>
      <c r="GI452" s="27"/>
      <c r="GJ452" s="27"/>
      <c r="GK452" s="27"/>
      <c r="GL452" s="27"/>
      <c r="GM452" s="27"/>
      <c r="GN452" s="27"/>
      <c r="GO452" s="27"/>
      <c r="GP452" s="27"/>
      <c r="GQ452" s="27"/>
      <c r="GR452" s="27"/>
      <c r="GS452" s="27"/>
      <c r="GT452" s="27"/>
      <c r="GU452" s="27"/>
      <c r="GV452" s="27"/>
      <c r="GW452" s="27"/>
      <c r="GX452" s="27"/>
      <c r="GY452" s="27"/>
      <c r="GZ452" s="27"/>
      <c r="HA452" s="27"/>
      <c r="HB452" s="27"/>
      <c r="HC452" s="27"/>
      <c r="HD452" s="27"/>
      <c r="HE452" s="27"/>
      <c r="HF452" s="27"/>
      <c r="HG452" s="27"/>
      <c r="HH452" s="27"/>
      <c r="HI452" s="27"/>
      <c r="HJ452" s="27"/>
    </row>
    <row r="453" spans="1:218">
      <c r="A453" s="8"/>
      <c r="B453" s="109"/>
      <c r="C453" s="109"/>
      <c r="D453" s="109"/>
      <c r="E453" s="109"/>
      <c r="F453" s="109"/>
      <c r="G453" s="109"/>
      <c r="H453" s="109"/>
      <c r="I453" s="109"/>
      <c r="J453" s="109"/>
      <c r="K453" s="120"/>
      <c r="L453" s="143"/>
      <c r="M453" s="120"/>
      <c r="N453" s="27"/>
      <c r="O453" s="27"/>
      <c r="P453" s="27"/>
      <c r="Q453" s="27"/>
      <c r="S453" s="27"/>
      <c r="T453" s="27"/>
      <c r="U453" s="27"/>
      <c r="V453" s="27"/>
      <c r="W453" s="27"/>
      <c r="X453" s="27"/>
      <c r="Y453" s="27"/>
      <c r="Z453" s="27"/>
      <c r="AA453" s="27"/>
      <c r="AB453" s="27"/>
      <c r="AC453" s="27"/>
      <c r="AD453" s="27"/>
      <c r="AF453" s="27"/>
      <c r="AG453" s="27"/>
      <c r="AH453" s="27"/>
      <c r="AI453" s="27"/>
      <c r="AJ453" s="27"/>
      <c r="AK453" s="27"/>
      <c r="AL453" s="27"/>
      <c r="AN453" s="27"/>
      <c r="AO453" s="27"/>
      <c r="AP453" s="27"/>
      <c r="AQ453" s="27"/>
      <c r="AR453" s="27"/>
      <c r="BQ453" s="27"/>
      <c r="BW453" s="27"/>
      <c r="BX453" s="27"/>
      <c r="BY453" s="27"/>
      <c r="BZ453" s="27"/>
      <c r="CA453" s="27"/>
      <c r="CB453" s="27"/>
      <c r="CC453" s="27"/>
      <c r="CD453" s="27"/>
      <c r="CE453" s="27"/>
      <c r="CK453" s="27"/>
      <c r="CL453" s="27"/>
      <c r="CM453" s="27"/>
      <c r="CN453" s="27"/>
      <c r="CO453" s="27"/>
      <c r="CP453" s="27"/>
      <c r="CQ453" s="27"/>
      <c r="CR453" s="27"/>
      <c r="CS453" s="27"/>
      <c r="CT453" s="27"/>
      <c r="CU453" s="27"/>
      <c r="CV453" s="27"/>
      <c r="CW453" s="27"/>
      <c r="CX453" s="27"/>
      <c r="CY453" s="27"/>
      <c r="CZ453" s="27"/>
      <c r="DA453" s="27"/>
      <c r="DB453" s="27"/>
      <c r="DC453" s="27"/>
      <c r="DD453" s="27"/>
      <c r="DE453" s="27"/>
      <c r="DF453" s="27"/>
      <c r="DG453" s="27"/>
      <c r="DH453" s="27"/>
      <c r="DI453" s="27"/>
      <c r="DJ453" s="27"/>
      <c r="DK453" s="27"/>
      <c r="DL453" s="27"/>
      <c r="DM453" s="27"/>
      <c r="DN453" s="27"/>
      <c r="DO453" s="27"/>
      <c r="DP453" s="27"/>
      <c r="DQ453" s="27"/>
      <c r="DR453" s="27"/>
      <c r="DS453" s="27"/>
      <c r="DT453" s="27"/>
      <c r="DU453" s="27"/>
      <c r="EH453" s="27"/>
      <c r="EI453" s="27"/>
      <c r="EJ453" s="27"/>
      <c r="EK453" s="27"/>
      <c r="EL453" s="27"/>
      <c r="EM453" s="27"/>
      <c r="EN453" s="27"/>
      <c r="EO453" s="27"/>
      <c r="EP453" s="27"/>
      <c r="EQ453" s="27"/>
      <c r="ER453" s="27"/>
      <c r="ES453" s="27"/>
      <c r="ET453" s="27"/>
      <c r="EU453" s="27"/>
      <c r="EV453" s="27"/>
      <c r="EW453" s="27"/>
      <c r="EX453" s="27"/>
      <c r="EY453" s="27"/>
      <c r="EZ453" s="27"/>
      <c r="FA453" s="27"/>
      <c r="FB453" s="27"/>
      <c r="FC453" s="27"/>
      <c r="FD453" s="27"/>
      <c r="FE453" s="27"/>
      <c r="FH453" s="27"/>
      <c r="FI453" s="27"/>
      <c r="FJ453" s="27"/>
      <c r="FK453" s="27"/>
      <c r="FL453" s="27"/>
      <c r="FM453" s="27"/>
      <c r="FN453" s="27"/>
      <c r="FO453" s="27"/>
      <c r="FP453" s="27"/>
      <c r="FQ453" s="27"/>
      <c r="FR453" s="27"/>
      <c r="FS453" s="27"/>
      <c r="FT453" s="27"/>
      <c r="FU453" s="27"/>
      <c r="FV453" s="27"/>
      <c r="FW453" s="27"/>
      <c r="FX453" s="27"/>
      <c r="FY453" s="27"/>
      <c r="FZ453" s="27"/>
      <c r="GA453" s="27"/>
      <c r="GB453" s="27"/>
      <c r="GC453" s="27"/>
      <c r="GD453" s="27"/>
      <c r="GE453" s="27"/>
      <c r="GF453" s="27"/>
      <c r="GG453" s="27"/>
      <c r="GH453" s="27"/>
      <c r="GI453" s="27"/>
      <c r="GJ453" s="27"/>
      <c r="GK453" s="27"/>
      <c r="GL453" s="27"/>
      <c r="GM453" s="27"/>
      <c r="GN453" s="27"/>
      <c r="GO453" s="27"/>
      <c r="GP453" s="27"/>
      <c r="GQ453" s="27"/>
      <c r="GR453" s="27"/>
      <c r="GS453" s="27"/>
      <c r="GT453" s="27"/>
      <c r="GU453" s="27"/>
      <c r="GV453" s="27"/>
      <c r="GW453" s="27"/>
      <c r="GX453" s="27"/>
      <c r="GY453" s="27"/>
      <c r="GZ453" s="27"/>
      <c r="HA453" s="27"/>
      <c r="HB453" s="27"/>
      <c r="HC453" s="27"/>
      <c r="HD453" s="27"/>
      <c r="HE453" s="27"/>
      <c r="HF453" s="27"/>
      <c r="HG453" s="27"/>
      <c r="HH453" s="27"/>
      <c r="HI453" s="27"/>
      <c r="HJ453" s="27"/>
    </row>
    <row r="454" spans="1:218">
      <c r="A454" s="8"/>
      <c r="B454" s="109"/>
      <c r="C454" s="109"/>
      <c r="D454" s="109"/>
      <c r="E454" s="109"/>
      <c r="F454" s="109"/>
      <c r="G454" s="109"/>
      <c r="H454" s="109"/>
      <c r="I454" s="109"/>
      <c r="J454" s="109"/>
      <c r="K454" s="120"/>
      <c r="L454" s="143"/>
      <c r="M454" s="120"/>
      <c r="N454" s="27"/>
      <c r="O454" s="27"/>
      <c r="P454" s="27"/>
      <c r="Q454" s="27"/>
      <c r="S454" s="27"/>
      <c r="T454" s="27"/>
      <c r="U454" s="27"/>
      <c r="V454" s="27"/>
      <c r="W454" s="27"/>
      <c r="X454" s="27"/>
      <c r="Y454" s="27"/>
      <c r="Z454" s="27"/>
      <c r="AA454" s="27"/>
      <c r="AB454" s="27"/>
      <c r="AC454" s="27"/>
      <c r="AD454" s="27"/>
      <c r="AF454" s="27"/>
      <c r="AG454" s="27"/>
      <c r="AH454" s="27"/>
      <c r="AI454" s="27"/>
      <c r="AJ454" s="27"/>
      <c r="AK454" s="27"/>
      <c r="AL454" s="27"/>
      <c r="AN454" s="27"/>
      <c r="AO454" s="27"/>
      <c r="AP454" s="27"/>
      <c r="AQ454" s="27"/>
      <c r="AR454" s="27"/>
      <c r="BQ454" s="27"/>
      <c r="BW454" s="27"/>
      <c r="BX454" s="27"/>
      <c r="BY454" s="27"/>
      <c r="BZ454" s="27"/>
      <c r="CA454" s="27"/>
      <c r="CB454" s="27"/>
      <c r="CC454" s="27"/>
      <c r="CD454" s="27"/>
      <c r="CE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c r="DU454" s="27"/>
      <c r="EH454" s="27"/>
      <c r="EI454" s="27"/>
      <c r="EJ454" s="27"/>
      <c r="EK454" s="27"/>
      <c r="EL454" s="27"/>
      <c r="EM454" s="27"/>
      <c r="EN454" s="27"/>
      <c r="EO454" s="27"/>
      <c r="EP454" s="27"/>
      <c r="EQ454" s="27"/>
      <c r="ER454" s="27"/>
      <c r="ES454" s="27"/>
      <c r="ET454" s="27"/>
      <c r="EU454" s="27"/>
      <c r="EV454" s="27"/>
      <c r="EW454" s="27"/>
      <c r="EX454" s="27"/>
      <c r="EY454" s="27"/>
      <c r="EZ454" s="27"/>
      <c r="FA454" s="27"/>
      <c r="FB454" s="27"/>
      <c r="FC454" s="27"/>
      <c r="FD454" s="27"/>
      <c r="FE454" s="27"/>
      <c r="FH454" s="27"/>
      <c r="FI454" s="27"/>
      <c r="FJ454" s="27"/>
      <c r="FK454" s="27"/>
      <c r="FL454" s="27"/>
      <c r="FM454" s="27"/>
      <c r="FN454" s="27"/>
      <c r="FO454" s="27"/>
      <c r="FP454" s="27"/>
      <c r="FQ454" s="27"/>
      <c r="FR454" s="27"/>
      <c r="FS454" s="27"/>
      <c r="FT454" s="27"/>
      <c r="FU454" s="27"/>
      <c r="FV454" s="27"/>
      <c r="FW454" s="27"/>
      <c r="FX454" s="27"/>
      <c r="FY454" s="27"/>
      <c r="FZ454" s="27"/>
      <c r="GA454" s="27"/>
      <c r="GB454" s="27"/>
      <c r="GC454" s="27"/>
      <c r="GD454" s="27"/>
      <c r="GE454" s="27"/>
      <c r="GF454" s="27"/>
      <c r="GG454" s="27"/>
      <c r="GH454" s="27"/>
      <c r="GI454" s="27"/>
      <c r="GJ454" s="27"/>
      <c r="GK454" s="27"/>
      <c r="GL454" s="27"/>
      <c r="GM454" s="27"/>
      <c r="GN454" s="27"/>
      <c r="GO454" s="27"/>
      <c r="GP454" s="27"/>
      <c r="GQ454" s="27"/>
      <c r="GR454" s="27"/>
      <c r="GS454" s="27"/>
      <c r="GT454" s="27"/>
      <c r="GU454" s="27"/>
      <c r="GV454" s="27"/>
      <c r="GW454" s="27"/>
      <c r="GX454" s="27"/>
      <c r="GY454" s="27"/>
      <c r="GZ454" s="27"/>
      <c r="HA454" s="27"/>
      <c r="HB454" s="27"/>
      <c r="HC454" s="27"/>
      <c r="HD454" s="27"/>
      <c r="HE454" s="27"/>
      <c r="HF454" s="27"/>
      <c r="HG454" s="27"/>
      <c r="HH454" s="27"/>
      <c r="HI454" s="27"/>
      <c r="HJ454" s="27"/>
    </row>
    <row r="455" spans="1:218">
      <c r="A455" s="8"/>
      <c r="B455" s="109"/>
      <c r="C455" s="109"/>
      <c r="D455" s="109"/>
      <c r="E455" s="109"/>
      <c r="F455" s="109"/>
      <c r="G455" s="109"/>
      <c r="H455" s="109"/>
      <c r="I455" s="109"/>
      <c r="J455" s="109"/>
      <c r="K455" s="120"/>
      <c r="L455" s="143"/>
      <c r="M455" s="120"/>
      <c r="N455" s="27"/>
      <c r="O455" s="27"/>
      <c r="P455" s="27"/>
      <c r="Q455" s="27"/>
      <c r="S455" s="27"/>
      <c r="T455" s="27"/>
      <c r="U455" s="27"/>
      <c r="V455" s="27"/>
      <c r="W455" s="27"/>
      <c r="X455" s="27"/>
      <c r="Y455" s="27"/>
      <c r="Z455" s="27"/>
      <c r="AA455" s="27"/>
      <c r="AB455" s="27"/>
      <c r="AC455" s="27"/>
      <c r="AD455" s="27"/>
      <c r="AF455" s="27"/>
      <c r="AG455" s="27"/>
      <c r="AH455" s="27"/>
      <c r="AI455" s="27"/>
      <c r="AJ455" s="27"/>
      <c r="AK455" s="27"/>
      <c r="AL455" s="27"/>
      <c r="AN455" s="27"/>
      <c r="AO455" s="27"/>
      <c r="AP455" s="27"/>
      <c r="AQ455" s="27"/>
      <c r="AR455" s="27"/>
      <c r="BQ455" s="27"/>
      <c r="BW455" s="27"/>
      <c r="BX455" s="27"/>
      <c r="BY455" s="27"/>
      <c r="BZ455" s="27"/>
      <c r="CA455" s="27"/>
      <c r="CB455" s="27"/>
      <c r="CC455" s="27"/>
      <c r="CD455" s="27"/>
      <c r="CE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c r="DU455" s="27"/>
      <c r="EH455" s="27"/>
      <c r="EI455" s="27"/>
      <c r="EJ455" s="27"/>
      <c r="EK455" s="27"/>
      <c r="EL455" s="27"/>
      <c r="EM455" s="27"/>
      <c r="EN455" s="27"/>
      <c r="EO455" s="27"/>
      <c r="EP455" s="27"/>
      <c r="EQ455" s="27"/>
      <c r="ER455" s="27"/>
      <c r="ES455" s="27"/>
      <c r="ET455" s="27"/>
      <c r="EU455" s="27"/>
      <c r="EV455" s="27"/>
      <c r="EW455" s="27"/>
      <c r="EX455" s="27"/>
      <c r="EY455" s="27"/>
      <c r="EZ455" s="27"/>
      <c r="FA455" s="27"/>
      <c r="FB455" s="27"/>
      <c r="FC455" s="27"/>
      <c r="FD455" s="27"/>
      <c r="FE455" s="27"/>
      <c r="FH455" s="27"/>
      <c r="FI455" s="27"/>
      <c r="FJ455" s="27"/>
      <c r="FK455" s="27"/>
      <c r="FL455" s="27"/>
      <c r="FM455" s="27"/>
      <c r="FN455" s="27"/>
      <c r="FO455" s="27"/>
      <c r="FP455" s="27"/>
      <c r="FQ455" s="27"/>
      <c r="FR455" s="27"/>
      <c r="FS455" s="27"/>
      <c r="FT455" s="27"/>
      <c r="FU455" s="27"/>
      <c r="FV455" s="27"/>
      <c r="FW455" s="27"/>
      <c r="FX455" s="27"/>
      <c r="FY455" s="27"/>
      <c r="FZ455" s="27"/>
      <c r="GA455" s="27"/>
      <c r="GB455" s="27"/>
      <c r="GC455" s="27"/>
      <c r="GD455" s="27"/>
      <c r="GE455" s="27"/>
      <c r="GF455" s="27"/>
      <c r="GG455" s="27"/>
      <c r="GH455" s="27"/>
      <c r="GI455" s="27"/>
      <c r="GJ455" s="27"/>
      <c r="GK455" s="27"/>
      <c r="GL455" s="27"/>
      <c r="GM455" s="27"/>
      <c r="GN455" s="27"/>
      <c r="GO455" s="27"/>
      <c r="GP455" s="27"/>
      <c r="GQ455" s="27"/>
      <c r="GR455" s="27"/>
      <c r="GS455" s="27"/>
      <c r="GT455" s="27"/>
      <c r="GU455" s="27"/>
      <c r="GV455" s="27"/>
      <c r="GW455" s="27"/>
      <c r="GX455" s="27"/>
      <c r="GY455" s="27"/>
      <c r="GZ455" s="27"/>
      <c r="HA455" s="27"/>
      <c r="HB455" s="27"/>
      <c r="HC455" s="27"/>
      <c r="HD455" s="27"/>
      <c r="HE455" s="27"/>
      <c r="HF455" s="27"/>
      <c r="HG455" s="27"/>
      <c r="HH455" s="27"/>
      <c r="HI455" s="27"/>
      <c r="HJ455" s="27"/>
    </row>
    <row r="456" spans="1:218">
      <c r="A456" s="8"/>
      <c r="B456" s="109"/>
      <c r="C456" s="109"/>
      <c r="D456" s="109"/>
      <c r="E456" s="109"/>
      <c r="F456" s="109"/>
      <c r="G456" s="109"/>
      <c r="H456" s="109"/>
      <c r="I456" s="109"/>
      <c r="J456" s="109"/>
      <c r="K456" s="120"/>
      <c r="L456" s="143"/>
      <c r="M456" s="120"/>
      <c r="N456" s="27"/>
      <c r="O456" s="27"/>
      <c r="P456" s="27"/>
      <c r="Q456" s="27"/>
      <c r="S456" s="27"/>
      <c r="T456" s="27"/>
      <c r="U456" s="27"/>
      <c r="V456" s="27"/>
      <c r="W456" s="27"/>
      <c r="X456" s="27"/>
      <c r="Y456" s="27"/>
      <c r="Z456" s="27"/>
      <c r="AA456" s="27"/>
      <c r="AB456" s="27"/>
      <c r="AC456" s="27"/>
      <c r="AD456" s="27"/>
      <c r="AF456" s="27"/>
      <c r="AG456" s="27"/>
      <c r="AH456" s="27"/>
      <c r="AI456" s="27"/>
      <c r="AJ456" s="27"/>
      <c r="AK456" s="27"/>
      <c r="AL456" s="27"/>
      <c r="AN456" s="27"/>
      <c r="AO456" s="27"/>
      <c r="AP456" s="27"/>
      <c r="AQ456" s="27"/>
      <c r="AR456" s="27"/>
      <c r="BQ456" s="27"/>
      <c r="BW456" s="27"/>
      <c r="BX456" s="27"/>
      <c r="BY456" s="27"/>
      <c r="BZ456" s="27"/>
      <c r="CA456" s="27"/>
      <c r="CB456" s="27"/>
      <c r="CC456" s="27"/>
      <c r="CD456" s="27"/>
      <c r="CE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EH456" s="27"/>
      <c r="EI456" s="27"/>
      <c r="EJ456" s="27"/>
      <c r="EK456" s="27"/>
      <c r="EL456" s="27"/>
      <c r="EM456" s="27"/>
      <c r="EN456" s="27"/>
      <c r="EO456" s="27"/>
      <c r="EP456" s="27"/>
      <c r="EQ456" s="27"/>
      <c r="ER456" s="27"/>
      <c r="ES456" s="27"/>
      <c r="ET456" s="27"/>
      <c r="EU456" s="27"/>
      <c r="EV456" s="27"/>
      <c r="EW456" s="27"/>
      <c r="EX456" s="27"/>
      <c r="EY456" s="27"/>
      <c r="EZ456" s="27"/>
      <c r="FA456" s="27"/>
      <c r="FB456" s="27"/>
      <c r="FC456" s="27"/>
      <c r="FD456" s="27"/>
      <c r="FE456" s="27"/>
      <c r="FH456" s="27"/>
      <c r="FI456" s="27"/>
      <c r="FJ456" s="27"/>
      <c r="FK456" s="27"/>
      <c r="FL456" s="27"/>
      <c r="FM456" s="27"/>
      <c r="FN456" s="27"/>
      <c r="FO456" s="27"/>
      <c r="FP456" s="27"/>
      <c r="FQ456" s="27"/>
      <c r="FR456" s="27"/>
      <c r="FS456" s="27"/>
      <c r="FT456" s="27"/>
      <c r="FU456" s="27"/>
      <c r="FV456" s="27"/>
      <c r="FW456" s="27"/>
      <c r="FX456" s="27"/>
      <c r="FY456" s="27"/>
      <c r="FZ456" s="27"/>
      <c r="GA456" s="27"/>
      <c r="GB456" s="27"/>
      <c r="GC456" s="27"/>
      <c r="GD456" s="27"/>
      <c r="GE456" s="27"/>
      <c r="GF456" s="27"/>
      <c r="GG456" s="27"/>
      <c r="GH456" s="27"/>
      <c r="GI456" s="27"/>
      <c r="GJ456" s="27"/>
      <c r="GK456" s="27"/>
      <c r="GL456" s="27"/>
      <c r="GM456" s="27"/>
      <c r="GN456" s="27"/>
      <c r="GO456" s="27"/>
      <c r="GP456" s="27"/>
      <c r="GQ456" s="27"/>
      <c r="GR456" s="27"/>
      <c r="GS456" s="27"/>
      <c r="GT456" s="27"/>
      <c r="GU456" s="27"/>
      <c r="GV456" s="27"/>
      <c r="GW456" s="27"/>
      <c r="GX456" s="27"/>
      <c r="GY456" s="27"/>
      <c r="GZ456" s="27"/>
      <c r="HA456" s="27"/>
      <c r="HB456" s="27"/>
      <c r="HC456" s="27"/>
      <c r="HD456" s="27"/>
      <c r="HE456" s="27"/>
      <c r="HF456" s="27"/>
      <c r="HG456" s="27"/>
      <c r="HH456" s="27"/>
      <c r="HI456" s="27"/>
      <c r="HJ456" s="27"/>
    </row>
    <row r="457" spans="1:218">
      <c r="A457" s="8"/>
      <c r="B457" s="109"/>
      <c r="C457" s="109"/>
      <c r="D457" s="109"/>
      <c r="E457" s="109"/>
      <c r="F457" s="109"/>
      <c r="G457" s="109"/>
      <c r="H457" s="109"/>
      <c r="I457" s="109"/>
      <c r="J457" s="109"/>
      <c r="K457" s="120"/>
      <c r="L457" s="143"/>
      <c r="M457" s="120"/>
      <c r="N457" s="27"/>
      <c r="O457" s="27"/>
      <c r="P457" s="27"/>
      <c r="Q457" s="27"/>
      <c r="S457" s="27"/>
      <c r="T457" s="27"/>
      <c r="U457" s="27"/>
      <c r="V457" s="27"/>
      <c r="W457" s="27"/>
      <c r="X457" s="27"/>
      <c r="Y457" s="27"/>
      <c r="Z457" s="27"/>
      <c r="AA457" s="27"/>
      <c r="AB457" s="27"/>
      <c r="AC457" s="27"/>
      <c r="AD457" s="27"/>
      <c r="AF457" s="27"/>
      <c r="AG457" s="27"/>
      <c r="AH457" s="27"/>
      <c r="AI457" s="27"/>
      <c r="AJ457" s="27"/>
      <c r="AK457" s="27"/>
      <c r="AL457" s="27"/>
      <c r="AN457" s="27"/>
      <c r="AO457" s="27"/>
      <c r="AP457" s="27"/>
      <c r="AQ457" s="27"/>
      <c r="AR457" s="27"/>
      <c r="BQ457" s="27"/>
      <c r="BW457" s="27"/>
      <c r="BX457" s="27"/>
      <c r="BY457" s="27"/>
      <c r="BZ457" s="27"/>
      <c r="CA457" s="27"/>
      <c r="CB457" s="27"/>
      <c r="CC457" s="27"/>
      <c r="CD457" s="27"/>
      <c r="CE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c r="DU457" s="27"/>
      <c r="EH457" s="27"/>
      <c r="EI457" s="27"/>
      <c r="EJ457" s="27"/>
      <c r="EK457" s="27"/>
      <c r="EL457" s="27"/>
      <c r="EM457" s="27"/>
      <c r="EN457" s="27"/>
      <c r="EO457" s="27"/>
      <c r="EP457" s="27"/>
      <c r="EQ457" s="27"/>
      <c r="ER457" s="27"/>
      <c r="ES457" s="27"/>
      <c r="ET457" s="27"/>
      <c r="EU457" s="27"/>
      <c r="EV457" s="27"/>
      <c r="EW457" s="27"/>
      <c r="EX457" s="27"/>
      <c r="EY457" s="27"/>
      <c r="EZ457" s="27"/>
      <c r="FA457" s="27"/>
      <c r="FB457" s="27"/>
      <c r="FC457" s="27"/>
      <c r="FD457" s="27"/>
      <c r="FE457" s="27"/>
      <c r="FH457" s="27"/>
      <c r="FI457" s="27"/>
      <c r="FJ457" s="27"/>
      <c r="FK457" s="27"/>
      <c r="FL457" s="27"/>
      <c r="FM457" s="27"/>
      <c r="FN457" s="27"/>
      <c r="FO457" s="27"/>
      <c r="FP457" s="27"/>
      <c r="FQ457" s="27"/>
      <c r="FR457" s="27"/>
      <c r="FS457" s="27"/>
      <c r="FT457" s="27"/>
      <c r="FU457" s="27"/>
      <c r="FV457" s="27"/>
      <c r="FW457" s="27"/>
      <c r="FX457" s="27"/>
      <c r="FY457" s="27"/>
      <c r="FZ457" s="27"/>
      <c r="GA457" s="27"/>
      <c r="GB457" s="27"/>
      <c r="GC457" s="27"/>
      <c r="GD457" s="27"/>
      <c r="GE457" s="27"/>
      <c r="GF457" s="27"/>
      <c r="GG457" s="27"/>
      <c r="GH457" s="27"/>
      <c r="GI457" s="27"/>
      <c r="GJ457" s="27"/>
      <c r="GK457" s="27"/>
      <c r="GL457" s="27"/>
      <c r="GM457" s="27"/>
      <c r="GN457" s="27"/>
      <c r="GO457" s="27"/>
      <c r="GP457" s="27"/>
      <c r="GQ457" s="27"/>
      <c r="GR457" s="27"/>
      <c r="GS457" s="27"/>
      <c r="GT457" s="27"/>
      <c r="GU457" s="27"/>
      <c r="GV457" s="27"/>
      <c r="GW457" s="27"/>
      <c r="GX457" s="27"/>
      <c r="GY457" s="27"/>
      <c r="GZ457" s="27"/>
      <c r="HA457" s="27"/>
      <c r="HB457" s="27"/>
      <c r="HC457" s="27"/>
      <c r="HD457" s="27"/>
      <c r="HE457" s="27"/>
      <c r="HF457" s="27"/>
      <c r="HG457" s="27"/>
      <c r="HH457" s="27"/>
      <c r="HI457" s="27"/>
      <c r="HJ457" s="27"/>
    </row>
    <row r="458" spans="1:218">
      <c r="A458" s="8"/>
      <c r="B458" s="109"/>
      <c r="C458" s="109"/>
      <c r="D458" s="109"/>
      <c r="E458" s="109"/>
      <c r="F458" s="109"/>
      <c r="G458" s="109"/>
      <c r="H458" s="109"/>
      <c r="I458" s="109"/>
      <c r="J458" s="109"/>
      <c r="K458" s="120"/>
      <c r="L458" s="143"/>
      <c r="M458" s="120"/>
      <c r="N458" s="27"/>
      <c r="O458" s="27"/>
      <c r="P458" s="27"/>
      <c r="Q458" s="27"/>
      <c r="S458" s="27"/>
      <c r="T458" s="27"/>
      <c r="U458" s="27"/>
      <c r="V458" s="27"/>
      <c r="W458" s="27"/>
      <c r="X458" s="27"/>
      <c r="Y458" s="27"/>
      <c r="Z458" s="27"/>
      <c r="AA458" s="27"/>
      <c r="AB458" s="27"/>
      <c r="AC458" s="27"/>
      <c r="AD458" s="27"/>
      <c r="AF458" s="27"/>
      <c r="AG458" s="27"/>
      <c r="AH458" s="27"/>
      <c r="AI458" s="27"/>
      <c r="AJ458" s="27"/>
      <c r="AK458" s="27"/>
      <c r="AL458" s="27"/>
      <c r="AN458" s="27"/>
      <c r="AO458" s="27"/>
      <c r="AP458" s="27"/>
      <c r="AQ458" s="27"/>
      <c r="AR458" s="27"/>
      <c r="BQ458" s="27"/>
      <c r="BW458" s="27"/>
      <c r="BX458" s="27"/>
      <c r="BY458" s="27"/>
      <c r="BZ458" s="27"/>
      <c r="CA458" s="27"/>
      <c r="CB458" s="27"/>
      <c r="CC458" s="27"/>
      <c r="CD458" s="27"/>
      <c r="CE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c r="DU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7"/>
      <c r="FD458" s="27"/>
      <c r="FE458" s="27"/>
      <c r="FH458" s="27"/>
      <c r="FI458" s="27"/>
      <c r="FJ458" s="27"/>
      <c r="FK458" s="27"/>
      <c r="FL458" s="27"/>
      <c r="FM458" s="27"/>
      <c r="FN458" s="27"/>
      <c r="FO458" s="27"/>
      <c r="FP458" s="27"/>
      <c r="FQ458" s="27"/>
      <c r="FR458" s="27"/>
      <c r="FS458" s="27"/>
      <c r="FT458" s="27"/>
      <c r="FU458" s="27"/>
      <c r="FV458" s="27"/>
      <c r="FW458" s="27"/>
      <c r="FX458" s="27"/>
      <c r="FY458" s="27"/>
      <c r="FZ458" s="27"/>
      <c r="GA458" s="27"/>
      <c r="GB458" s="27"/>
      <c r="GC458" s="27"/>
      <c r="GD458" s="27"/>
      <c r="GE458" s="27"/>
      <c r="GF458" s="27"/>
      <c r="GG458" s="27"/>
      <c r="GH458" s="27"/>
      <c r="GI458" s="27"/>
      <c r="GJ458" s="27"/>
      <c r="GK458" s="27"/>
      <c r="GL458" s="27"/>
      <c r="GM458" s="27"/>
      <c r="GN458" s="27"/>
      <c r="GO458" s="27"/>
      <c r="GP458" s="27"/>
      <c r="GQ458" s="27"/>
      <c r="GR458" s="27"/>
      <c r="GS458" s="27"/>
      <c r="GT458" s="27"/>
      <c r="GU458" s="27"/>
      <c r="GV458" s="27"/>
      <c r="GW458" s="27"/>
      <c r="GX458" s="27"/>
      <c r="GY458" s="27"/>
      <c r="GZ458" s="27"/>
      <c r="HA458" s="27"/>
      <c r="HB458" s="27"/>
      <c r="HC458" s="27"/>
      <c r="HD458" s="27"/>
      <c r="HE458" s="27"/>
      <c r="HF458" s="27"/>
      <c r="HG458" s="27"/>
      <c r="HH458" s="27"/>
      <c r="HI458" s="27"/>
      <c r="HJ458" s="27"/>
    </row>
    <row r="459" spans="1:218">
      <c r="A459" s="8"/>
      <c r="B459" s="109"/>
      <c r="C459" s="109"/>
      <c r="D459" s="109"/>
      <c r="E459" s="109"/>
      <c r="F459" s="109"/>
      <c r="G459" s="109"/>
      <c r="H459" s="109"/>
      <c r="I459" s="109"/>
      <c r="J459" s="109"/>
      <c r="K459" s="120"/>
      <c r="L459" s="143"/>
      <c r="M459" s="120"/>
      <c r="N459" s="27"/>
      <c r="O459" s="27"/>
      <c r="P459" s="27"/>
      <c r="Q459" s="27"/>
      <c r="S459" s="27"/>
      <c r="T459" s="27"/>
      <c r="U459" s="27"/>
      <c r="V459" s="27"/>
      <c r="W459" s="27"/>
      <c r="X459" s="27"/>
      <c r="Y459" s="27"/>
      <c r="Z459" s="27"/>
      <c r="AA459" s="27"/>
      <c r="AB459" s="27"/>
      <c r="AC459" s="27"/>
      <c r="AD459" s="27"/>
      <c r="AF459" s="27"/>
      <c r="AG459" s="27"/>
      <c r="AH459" s="27"/>
      <c r="AI459" s="27"/>
      <c r="AJ459" s="27"/>
      <c r="AK459" s="27"/>
      <c r="AL459" s="27"/>
      <c r="AN459" s="27"/>
      <c r="AO459" s="27"/>
      <c r="AP459" s="27"/>
      <c r="AQ459" s="27"/>
      <c r="AR459" s="27"/>
      <c r="BQ459" s="27"/>
      <c r="BW459" s="27"/>
      <c r="BX459" s="27"/>
      <c r="BY459" s="27"/>
      <c r="BZ459" s="27"/>
      <c r="CA459" s="27"/>
      <c r="CB459" s="27"/>
      <c r="CC459" s="27"/>
      <c r="CD459" s="27"/>
      <c r="CE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c r="DU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7"/>
      <c r="FD459" s="27"/>
      <c r="FE459" s="27"/>
      <c r="FH459" s="27"/>
      <c r="FI459" s="27"/>
      <c r="FJ459" s="27"/>
      <c r="FK459" s="27"/>
      <c r="FL459" s="27"/>
      <c r="FM459" s="27"/>
      <c r="FN459" s="27"/>
      <c r="FO459" s="27"/>
      <c r="FP459" s="27"/>
      <c r="FQ459" s="27"/>
      <c r="FR459" s="27"/>
      <c r="FS459" s="27"/>
      <c r="FT459" s="27"/>
      <c r="FU459" s="27"/>
      <c r="FV459" s="27"/>
      <c r="FW459" s="27"/>
      <c r="FX459" s="27"/>
      <c r="FY459" s="27"/>
      <c r="FZ459" s="27"/>
      <c r="GA459" s="27"/>
      <c r="GB459" s="27"/>
      <c r="GC459" s="27"/>
      <c r="GD459" s="27"/>
      <c r="GE459" s="27"/>
      <c r="GF459" s="27"/>
      <c r="GG459" s="27"/>
      <c r="GH459" s="27"/>
      <c r="GI459" s="27"/>
      <c r="GJ459" s="27"/>
      <c r="GK459" s="27"/>
      <c r="GL459" s="27"/>
      <c r="GM459" s="27"/>
      <c r="GN459" s="27"/>
      <c r="GO459" s="27"/>
      <c r="GP459" s="27"/>
      <c r="GQ459" s="27"/>
      <c r="GR459" s="27"/>
      <c r="GS459" s="27"/>
      <c r="GT459" s="27"/>
      <c r="GU459" s="27"/>
      <c r="GV459" s="27"/>
      <c r="GW459" s="27"/>
      <c r="GX459" s="27"/>
      <c r="GY459" s="27"/>
      <c r="GZ459" s="27"/>
      <c r="HA459" s="27"/>
      <c r="HB459" s="27"/>
      <c r="HC459" s="27"/>
      <c r="HD459" s="27"/>
      <c r="HE459" s="27"/>
      <c r="HF459" s="27"/>
      <c r="HG459" s="27"/>
      <c r="HH459" s="27"/>
      <c r="HI459" s="27"/>
      <c r="HJ459" s="27"/>
    </row>
    <row r="460" spans="1:218">
      <c r="A460" s="8"/>
      <c r="B460" s="109"/>
      <c r="C460" s="109"/>
      <c r="D460" s="109"/>
      <c r="E460" s="109"/>
      <c r="F460" s="109"/>
      <c r="G460" s="109"/>
      <c r="H460" s="109"/>
      <c r="I460" s="109"/>
      <c r="J460" s="109"/>
      <c r="K460" s="120"/>
      <c r="L460" s="143"/>
      <c r="M460" s="120"/>
      <c r="N460" s="27"/>
      <c r="O460" s="27"/>
      <c r="P460" s="27"/>
      <c r="Q460" s="27"/>
      <c r="S460" s="27"/>
      <c r="T460" s="27"/>
      <c r="U460" s="27"/>
      <c r="V460" s="27"/>
      <c r="W460" s="27"/>
      <c r="X460" s="27"/>
      <c r="Y460" s="27"/>
      <c r="Z460" s="27"/>
      <c r="AA460" s="27"/>
      <c r="AB460" s="27"/>
      <c r="AC460" s="27"/>
      <c r="AD460" s="27"/>
      <c r="AF460" s="27"/>
      <c r="AG460" s="27"/>
      <c r="AH460" s="27"/>
      <c r="AI460" s="27"/>
      <c r="AJ460" s="27"/>
      <c r="AK460" s="27"/>
      <c r="AL460" s="27"/>
      <c r="AN460" s="27"/>
      <c r="AO460" s="27"/>
      <c r="AP460" s="27"/>
      <c r="AQ460" s="27"/>
      <c r="AR460" s="27"/>
      <c r="BQ460" s="27"/>
      <c r="BW460" s="27"/>
      <c r="BX460" s="27"/>
      <c r="BY460" s="27"/>
      <c r="BZ460" s="27"/>
      <c r="CA460" s="27"/>
      <c r="CB460" s="27"/>
      <c r="CC460" s="27"/>
      <c r="CD460" s="27"/>
      <c r="CE460" s="27"/>
      <c r="CK460" s="27"/>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c r="DU460" s="27"/>
      <c r="EH460" s="27"/>
      <c r="EI460" s="27"/>
      <c r="EJ460" s="27"/>
      <c r="EK460" s="27"/>
      <c r="EL460" s="27"/>
      <c r="EM460" s="27"/>
      <c r="EN460" s="27"/>
      <c r="EO460" s="27"/>
      <c r="EP460" s="27"/>
      <c r="EQ460" s="27"/>
      <c r="ER460" s="27"/>
      <c r="ES460" s="27"/>
      <c r="ET460" s="27"/>
      <c r="EU460" s="27"/>
      <c r="EV460" s="27"/>
      <c r="EW460" s="27"/>
      <c r="EX460" s="27"/>
      <c r="EY460" s="27"/>
      <c r="EZ460" s="27"/>
      <c r="FA460" s="27"/>
      <c r="FB460" s="27"/>
      <c r="FC460" s="27"/>
      <c r="FD460" s="27"/>
      <c r="FE460" s="27"/>
      <c r="FH460" s="27"/>
      <c r="FI460" s="27"/>
      <c r="FJ460" s="27"/>
      <c r="FK460" s="27"/>
      <c r="FL460" s="27"/>
      <c r="FM460" s="27"/>
      <c r="FN460" s="27"/>
      <c r="FO460" s="27"/>
      <c r="FP460" s="27"/>
      <c r="FQ460" s="27"/>
      <c r="FR460" s="27"/>
      <c r="FS460" s="27"/>
      <c r="FT460" s="27"/>
      <c r="FU460" s="27"/>
      <c r="FV460" s="27"/>
      <c r="FW460" s="27"/>
      <c r="FX460" s="27"/>
      <c r="FY460" s="27"/>
      <c r="FZ460" s="27"/>
      <c r="GA460" s="27"/>
      <c r="GB460" s="27"/>
      <c r="GC460" s="27"/>
      <c r="GD460" s="27"/>
      <c r="GE460" s="27"/>
      <c r="GF460" s="27"/>
      <c r="GG460" s="27"/>
      <c r="GH460" s="27"/>
      <c r="GI460" s="27"/>
      <c r="GJ460" s="27"/>
      <c r="GK460" s="27"/>
      <c r="GL460" s="27"/>
      <c r="GM460" s="27"/>
      <c r="GN460" s="27"/>
      <c r="GO460" s="27"/>
      <c r="GP460" s="27"/>
      <c r="GQ460" s="27"/>
      <c r="GR460" s="27"/>
      <c r="GS460" s="27"/>
      <c r="GT460" s="27"/>
      <c r="GU460" s="27"/>
      <c r="GV460" s="27"/>
      <c r="GW460" s="27"/>
      <c r="GX460" s="27"/>
      <c r="GY460" s="27"/>
      <c r="GZ460" s="27"/>
      <c r="HA460" s="27"/>
      <c r="HB460" s="27"/>
      <c r="HC460" s="27"/>
      <c r="HD460" s="27"/>
      <c r="HE460" s="27"/>
      <c r="HF460" s="27"/>
      <c r="HG460" s="27"/>
      <c r="HH460" s="27"/>
      <c r="HI460" s="27"/>
      <c r="HJ460" s="27"/>
    </row>
    <row r="461" spans="1:218">
      <c r="A461" s="8"/>
      <c r="B461" s="109"/>
      <c r="C461" s="109"/>
      <c r="D461" s="109"/>
      <c r="E461" s="109"/>
      <c r="F461" s="109"/>
      <c r="G461" s="109"/>
      <c r="H461" s="109"/>
      <c r="I461" s="109"/>
      <c r="J461" s="109"/>
      <c r="K461" s="120"/>
      <c r="L461" s="143"/>
      <c r="M461" s="120"/>
      <c r="N461" s="27"/>
      <c r="O461" s="27"/>
      <c r="P461" s="27"/>
      <c r="Q461" s="27"/>
      <c r="S461" s="27"/>
      <c r="T461" s="27"/>
      <c r="U461" s="27"/>
      <c r="V461" s="27"/>
      <c r="W461" s="27"/>
      <c r="X461" s="27"/>
      <c r="Y461" s="27"/>
      <c r="Z461" s="27"/>
      <c r="AA461" s="27"/>
      <c r="AB461" s="27"/>
      <c r="AC461" s="27"/>
      <c r="AD461" s="27"/>
      <c r="AF461" s="27"/>
      <c r="AG461" s="27"/>
      <c r="AH461" s="27"/>
      <c r="AI461" s="27"/>
      <c r="AJ461" s="27"/>
      <c r="AK461" s="27"/>
      <c r="AL461" s="27"/>
      <c r="AN461" s="27"/>
      <c r="AO461" s="27"/>
      <c r="AP461" s="27"/>
      <c r="AQ461" s="27"/>
      <c r="AR461" s="27"/>
      <c r="BQ461" s="27"/>
      <c r="BW461" s="27"/>
      <c r="BX461" s="27"/>
      <c r="BY461" s="27"/>
      <c r="BZ461" s="27"/>
      <c r="CA461" s="27"/>
      <c r="CB461" s="27"/>
      <c r="CC461" s="27"/>
      <c r="CD461" s="27"/>
      <c r="CE461" s="27"/>
      <c r="CK461" s="27"/>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c r="DU461" s="27"/>
      <c r="EH461" s="27"/>
      <c r="EI461" s="27"/>
      <c r="EJ461" s="27"/>
      <c r="EK461" s="27"/>
      <c r="EL461" s="27"/>
      <c r="EM461" s="27"/>
      <c r="EN461" s="27"/>
      <c r="EO461" s="27"/>
      <c r="EP461" s="27"/>
      <c r="EQ461" s="27"/>
      <c r="ER461" s="27"/>
      <c r="ES461" s="27"/>
      <c r="ET461" s="27"/>
      <c r="EU461" s="27"/>
      <c r="EV461" s="27"/>
      <c r="EW461" s="27"/>
      <c r="EX461" s="27"/>
      <c r="EY461" s="27"/>
      <c r="EZ461" s="27"/>
      <c r="FA461" s="27"/>
      <c r="FB461" s="27"/>
      <c r="FC461" s="27"/>
      <c r="FD461" s="27"/>
      <c r="FE461" s="27"/>
      <c r="FH461" s="27"/>
      <c r="FI461" s="27"/>
      <c r="FJ461" s="27"/>
      <c r="FK461" s="27"/>
      <c r="FL461" s="27"/>
      <c r="FM461" s="27"/>
      <c r="FN461" s="27"/>
      <c r="FO461" s="27"/>
      <c r="FP461" s="27"/>
      <c r="FQ461" s="27"/>
      <c r="FR461" s="27"/>
      <c r="FS461" s="27"/>
      <c r="FT461" s="27"/>
      <c r="FU461" s="27"/>
      <c r="FV461" s="27"/>
      <c r="FW461" s="27"/>
      <c r="FX461" s="27"/>
      <c r="FY461" s="27"/>
      <c r="FZ461" s="27"/>
      <c r="GA461" s="27"/>
      <c r="GB461" s="27"/>
      <c r="GC461" s="27"/>
      <c r="GD461" s="27"/>
      <c r="GE461" s="27"/>
      <c r="GF461" s="27"/>
      <c r="GG461" s="27"/>
      <c r="GH461" s="27"/>
      <c r="GI461" s="27"/>
      <c r="GJ461" s="27"/>
      <c r="GK461" s="27"/>
      <c r="GL461" s="27"/>
      <c r="GM461" s="27"/>
      <c r="GN461" s="27"/>
      <c r="GO461" s="27"/>
      <c r="GP461" s="27"/>
      <c r="GQ461" s="27"/>
      <c r="GR461" s="27"/>
      <c r="GS461" s="27"/>
      <c r="GT461" s="27"/>
      <c r="GU461" s="27"/>
      <c r="GV461" s="27"/>
      <c r="GW461" s="27"/>
      <c r="GX461" s="27"/>
      <c r="GY461" s="27"/>
      <c r="GZ461" s="27"/>
      <c r="HA461" s="27"/>
      <c r="HB461" s="27"/>
      <c r="HC461" s="27"/>
      <c r="HD461" s="27"/>
      <c r="HE461" s="27"/>
      <c r="HF461" s="27"/>
      <c r="HG461" s="27"/>
      <c r="HH461" s="27"/>
      <c r="HI461" s="27"/>
      <c r="HJ461" s="27"/>
    </row>
    <row r="462" spans="1:218">
      <c r="A462" s="8"/>
      <c r="B462" s="109"/>
      <c r="C462" s="109"/>
      <c r="D462" s="109"/>
      <c r="E462" s="109"/>
      <c r="F462" s="109"/>
      <c r="G462" s="109"/>
      <c r="H462" s="109"/>
      <c r="I462" s="109"/>
      <c r="J462" s="109"/>
      <c r="K462" s="120"/>
      <c r="L462" s="143"/>
      <c r="M462" s="120"/>
      <c r="N462" s="27"/>
      <c r="O462" s="27"/>
      <c r="P462" s="27"/>
      <c r="Q462" s="27"/>
      <c r="S462" s="27"/>
      <c r="T462" s="27"/>
      <c r="U462" s="27"/>
      <c r="V462" s="27"/>
      <c r="W462" s="27"/>
      <c r="X462" s="27"/>
      <c r="Y462" s="27"/>
      <c r="Z462" s="27"/>
      <c r="AA462" s="27"/>
      <c r="AB462" s="27"/>
      <c r="AC462" s="27"/>
      <c r="AD462" s="27"/>
      <c r="AF462" s="27"/>
      <c r="AG462" s="27"/>
      <c r="AH462" s="27"/>
      <c r="AI462" s="27"/>
      <c r="AJ462" s="27"/>
      <c r="AK462" s="27"/>
      <c r="AL462" s="27"/>
      <c r="AN462" s="27"/>
      <c r="AO462" s="27"/>
      <c r="AP462" s="27"/>
      <c r="AQ462" s="27"/>
      <c r="AR462" s="27"/>
      <c r="BQ462" s="27"/>
      <c r="BW462" s="27"/>
      <c r="BX462" s="27"/>
      <c r="BY462" s="27"/>
      <c r="BZ462" s="27"/>
      <c r="CA462" s="27"/>
      <c r="CB462" s="27"/>
      <c r="CC462" s="27"/>
      <c r="CD462" s="27"/>
      <c r="CE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EH462" s="27"/>
      <c r="EI462" s="27"/>
      <c r="EJ462" s="27"/>
      <c r="EK462" s="27"/>
      <c r="EL462" s="27"/>
      <c r="EM462" s="27"/>
      <c r="EN462" s="27"/>
      <c r="EO462" s="27"/>
      <c r="EP462" s="27"/>
      <c r="EQ462" s="27"/>
      <c r="ER462" s="27"/>
      <c r="ES462" s="27"/>
      <c r="ET462" s="27"/>
      <c r="EU462" s="27"/>
      <c r="EV462" s="27"/>
      <c r="EW462" s="27"/>
      <c r="EX462" s="27"/>
      <c r="EY462" s="27"/>
      <c r="EZ462" s="27"/>
      <c r="FA462" s="27"/>
      <c r="FB462" s="27"/>
      <c r="FC462" s="27"/>
      <c r="FD462" s="27"/>
      <c r="FE462" s="27"/>
      <c r="FH462" s="27"/>
      <c r="FI462" s="27"/>
      <c r="FJ462" s="27"/>
      <c r="FK462" s="27"/>
      <c r="FL462" s="27"/>
      <c r="FM462" s="27"/>
      <c r="FN462" s="27"/>
      <c r="FO462" s="27"/>
      <c r="FP462" s="27"/>
      <c r="FQ462" s="27"/>
      <c r="FR462" s="27"/>
      <c r="FS462" s="27"/>
      <c r="FT462" s="27"/>
      <c r="FU462" s="27"/>
      <c r="FV462" s="27"/>
      <c r="FW462" s="27"/>
      <c r="FX462" s="27"/>
      <c r="FY462" s="27"/>
      <c r="FZ462" s="27"/>
      <c r="GA462" s="27"/>
      <c r="GB462" s="27"/>
      <c r="GC462" s="27"/>
      <c r="GD462" s="27"/>
      <c r="GE462" s="27"/>
      <c r="GF462" s="27"/>
      <c r="GG462" s="27"/>
      <c r="GH462" s="27"/>
      <c r="GI462" s="27"/>
      <c r="GJ462" s="27"/>
      <c r="GK462" s="27"/>
      <c r="GL462" s="27"/>
      <c r="GM462" s="27"/>
      <c r="GN462" s="27"/>
      <c r="GO462" s="27"/>
      <c r="GP462" s="27"/>
      <c r="GQ462" s="27"/>
      <c r="GR462" s="27"/>
      <c r="GS462" s="27"/>
      <c r="GT462" s="27"/>
      <c r="GU462" s="27"/>
      <c r="GV462" s="27"/>
      <c r="GW462" s="27"/>
      <c r="GX462" s="27"/>
      <c r="GY462" s="27"/>
      <c r="GZ462" s="27"/>
      <c r="HA462" s="27"/>
      <c r="HB462" s="27"/>
      <c r="HC462" s="27"/>
      <c r="HD462" s="27"/>
      <c r="HE462" s="27"/>
      <c r="HF462" s="27"/>
      <c r="HG462" s="27"/>
      <c r="HH462" s="27"/>
      <c r="HI462" s="27"/>
      <c r="HJ462" s="27"/>
    </row>
    <row r="463" spans="1:218">
      <c r="A463" s="8"/>
      <c r="B463" s="109"/>
      <c r="C463" s="109"/>
      <c r="D463" s="109"/>
      <c r="E463" s="109"/>
      <c r="F463" s="109"/>
      <c r="G463" s="109"/>
      <c r="H463" s="109"/>
      <c r="I463" s="109"/>
      <c r="J463" s="109"/>
      <c r="K463" s="120"/>
      <c r="L463" s="143"/>
      <c r="M463" s="120"/>
      <c r="N463" s="27"/>
      <c r="O463" s="27"/>
      <c r="P463" s="27"/>
      <c r="Q463" s="27"/>
      <c r="S463" s="27"/>
      <c r="T463" s="27"/>
      <c r="U463" s="27"/>
      <c r="V463" s="27"/>
      <c r="W463" s="27"/>
      <c r="X463" s="27"/>
      <c r="Y463" s="27"/>
      <c r="Z463" s="27"/>
      <c r="AA463" s="27"/>
      <c r="AB463" s="27"/>
      <c r="AC463" s="27"/>
      <c r="AD463" s="27"/>
      <c r="AF463" s="27"/>
      <c r="AG463" s="27"/>
      <c r="AH463" s="27"/>
      <c r="AI463" s="27"/>
      <c r="AJ463" s="27"/>
      <c r="AK463" s="27"/>
      <c r="AL463" s="27"/>
      <c r="AN463" s="27"/>
      <c r="AO463" s="27"/>
      <c r="AP463" s="27"/>
      <c r="AQ463" s="27"/>
      <c r="AR463" s="27"/>
      <c r="BQ463" s="27"/>
      <c r="BW463" s="27"/>
      <c r="BX463" s="27"/>
      <c r="BY463" s="27"/>
      <c r="BZ463" s="27"/>
      <c r="CA463" s="27"/>
      <c r="CB463" s="27"/>
      <c r="CC463" s="27"/>
      <c r="CD463" s="27"/>
      <c r="CE463" s="27"/>
      <c r="CK463" s="27"/>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c r="DU463" s="27"/>
      <c r="EH463" s="27"/>
      <c r="EI463" s="27"/>
      <c r="EJ463" s="27"/>
      <c r="EK463" s="27"/>
      <c r="EL463" s="27"/>
      <c r="EM463" s="27"/>
      <c r="EN463" s="27"/>
      <c r="EO463" s="27"/>
      <c r="EP463" s="27"/>
      <c r="EQ463" s="27"/>
      <c r="ER463" s="27"/>
      <c r="ES463" s="27"/>
      <c r="ET463" s="27"/>
      <c r="EU463" s="27"/>
      <c r="EV463" s="27"/>
      <c r="EW463" s="27"/>
      <c r="EX463" s="27"/>
      <c r="EY463" s="27"/>
      <c r="EZ463" s="27"/>
      <c r="FA463" s="27"/>
      <c r="FB463" s="27"/>
      <c r="FC463" s="27"/>
      <c r="FD463" s="27"/>
      <c r="FE463" s="27"/>
      <c r="FH463" s="27"/>
      <c r="FI463" s="27"/>
      <c r="FJ463" s="27"/>
      <c r="FK463" s="27"/>
      <c r="FL463" s="27"/>
      <c r="FM463" s="27"/>
      <c r="FN463" s="27"/>
      <c r="FO463" s="27"/>
      <c r="FP463" s="27"/>
      <c r="FQ463" s="27"/>
      <c r="FR463" s="27"/>
      <c r="FS463" s="27"/>
      <c r="FT463" s="27"/>
      <c r="FU463" s="27"/>
      <c r="FV463" s="27"/>
      <c r="FW463" s="27"/>
      <c r="FX463" s="27"/>
      <c r="FY463" s="27"/>
      <c r="FZ463" s="27"/>
      <c r="GA463" s="27"/>
      <c r="GB463" s="27"/>
      <c r="GC463" s="27"/>
      <c r="GD463" s="27"/>
      <c r="GE463" s="27"/>
      <c r="GF463" s="27"/>
      <c r="GG463" s="27"/>
      <c r="GH463" s="27"/>
      <c r="GI463" s="27"/>
      <c r="GJ463" s="27"/>
      <c r="GK463" s="27"/>
      <c r="GL463" s="27"/>
      <c r="GM463" s="27"/>
      <c r="GN463" s="27"/>
      <c r="GO463" s="27"/>
      <c r="GP463" s="27"/>
      <c r="GQ463" s="27"/>
      <c r="GR463" s="27"/>
      <c r="GS463" s="27"/>
      <c r="GT463" s="27"/>
      <c r="GU463" s="27"/>
      <c r="GV463" s="27"/>
      <c r="GW463" s="27"/>
      <c r="GX463" s="27"/>
      <c r="GY463" s="27"/>
      <c r="GZ463" s="27"/>
      <c r="HA463" s="27"/>
      <c r="HB463" s="27"/>
      <c r="HC463" s="27"/>
      <c r="HD463" s="27"/>
      <c r="HE463" s="27"/>
      <c r="HF463" s="27"/>
      <c r="HG463" s="27"/>
      <c r="HH463" s="27"/>
      <c r="HI463" s="27"/>
      <c r="HJ463" s="27"/>
    </row>
    <row r="464" spans="1:218">
      <c r="A464" s="8"/>
      <c r="B464" s="109"/>
      <c r="C464" s="109"/>
      <c r="D464" s="109"/>
      <c r="E464" s="109"/>
      <c r="F464" s="109"/>
      <c r="G464" s="109"/>
      <c r="H464" s="109"/>
      <c r="I464" s="109"/>
      <c r="J464" s="109"/>
      <c r="K464" s="120"/>
      <c r="L464" s="143"/>
      <c r="M464" s="120"/>
      <c r="N464" s="27"/>
      <c r="O464" s="27"/>
      <c r="P464" s="27"/>
      <c r="Q464" s="27"/>
      <c r="S464" s="27"/>
      <c r="T464" s="27"/>
      <c r="U464" s="27"/>
      <c r="V464" s="27"/>
      <c r="W464" s="27"/>
      <c r="X464" s="27"/>
      <c r="Y464" s="27"/>
      <c r="Z464" s="27"/>
      <c r="AA464" s="27"/>
      <c r="AB464" s="27"/>
      <c r="AC464" s="27"/>
      <c r="AD464" s="27"/>
      <c r="AF464" s="27"/>
      <c r="AG464" s="27"/>
      <c r="AH464" s="27"/>
      <c r="AI464" s="27"/>
      <c r="AJ464" s="27"/>
      <c r="AK464" s="27"/>
      <c r="AL464" s="27"/>
      <c r="AN464" s="27"/>
      <c r="AO464" s="27"/>
      <c r="AP464" s="27"/>
      <c r="AQ464" s="27"/>
      <c r="AR464" s="27"/>
      <c r="BQ464" s="27"/>
      <c r="BW464" s="27"/>
      <c r="BX464" s="27"/>
      <c r="BY464" s="27"/>
      <c r="BZ464" s="27"/>
      <c r="CA464" s="27"/>
      <c r="CB464" s="27"/>
      <c r="CC464" s="27"/>
      <c r="CD464" s="27"/>
      <c r="CE464" s="27"/>
      <c r="CK464" s="27"/>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c r="DU464" s="27"/>
      <c r="EH464" s="27"/>
      <c r="EI464" s="27"/>
      <c r="EJ464" s="27"/>
      <c r="EK464" s="27"/>
      <c r="EL464" s="27"/>
      <c r="EM464" s="27"/>
      <c r="EN464" s="27"/>
      <c r="EO464" s="27"/>
      <c r="EP464" s="27"/>
      <c r="EQ464" s="27"/>
      <c r="ER464" s="27"/>
      <c r="ES464" s="27"/>
      <c r="ET464" s="27"/>
      <c r="EU464" s="27"/>
      <c r="EV464" s="27"/>
      <c r="EW464" s="27"/>
      <c r="EX464" s="27"/>
      <c r="EY464" s="27"/>
      <c r="EZ464" s="27"/>
      <c r="FA464" s="27"/>
      <c r="FB464" s="27"/>
      <c r="FC464" s="27"/>
      <c r="FD464" s="27"/>
      <c r="FE464" s="27"/>
      <c r="FH464" s="27"/>
      <c r="FI464" s="27"/>
      <c r="FJ464" s="27"/>
      <c r="FK464" s="27"/>
      <c r="FL464" s="27"/>
      <c r="FM464" s="27"/>
      <c r="FN464" s="27"/>
      <c r="FO464" s="27"/>
      <c r="FP464" s="27"/>
      <c r="FQ464" s="27"/>
      <c r="FR464" s="27"/>
      <c r="FS464" s="27"/>
      <c r="FT464" s="27"/>
      <c r="FU464" s="27"/>
      <c r="FV464" s="27"/>
      <c r="FW464" s="27"/>
      <c r="FX464" s="27"/>
      <c r="FY464" s="27"/>
      <c r="FZ464" s="27"/>
      <c r="GA464" s="27"/>
      <c r="GB464" s="27"/>
      <c r="GC464" s="27"/>
      <c r="GD464" s="27"/>
      <c r="GE464" s="27"/>
      <c r="GF464" s="27"/>
      <c r="GG464" s="27"/>
      <c r="GH464" s="27"/>
      <c r="GI464" s="27"/>
      <c r="GJ464" s="27"/>
      <c r="GK464" s="27"/>
      <c r="GL464" s="27"/>
      <c r="GM464" s="27"/>
      <c r="GN464" s="27"/>
      <c r="GO464" s="27"/>
      <c r="GP464" s="27"/>
      <c r="GQ464" s="27"/>
      <c r="GR464" s="27"/>
      <c r="GS464" s="27"/>
      <c r="GT464" s="27"/>
      <c r="GU464" s="27"/>
      <c r="GV464" s="27"/>
      <c r="GW464" s="27"/>
      <c r="GX464" s="27"/>
      <c r="GY464" s="27"/>
      <c r="GZ464" s="27"/>
      <c r="HA464" s="27"/>
      <c r="HB464" s="27"/>
      <c r="HC464" s="27"/>
      <c r="HD464" s="27"/>
      <c r="HE464" s="27"/>
      <c r="HF464" s="27"/>
      <c r="HG464" s="27"/>
      <c r="HH464" s="27"/>
      <c r="HI464" s="27"/>
      <c r="HJ464" s="27"/>
    </row>
    <row r="465" spans="1:218">
      <c r="A465" s="8"/>
      <c r="B465" s="109"/>
      <c r="C465" s="109"/>
      <c r="D465" s="109"/>
      <c r="E465" s="109"/>
      <c r="F465" s="109"/>
      <c r="G465" s="109"/>
      <c r="H465" s="109"/>
      <c r="I465" s="109"/>
      <c r="J465" s="109"/>
      <c r="K465" s="120"/>
      <c r="L465" s="143"/>
      <c r="M465" s="120"/>
      <c r="N465" s="27"/>
      <c r="O465" s="27"/>
      <c r="P465" s="27"/>
      <c r="Q465" s="27"/>
      <c r="S465" s="27"/>
      <c r="T465" s="27"/>
      <c r="U465" s="27"/>
      <c r="V465" s="27"/>
      <c r="W465" s="27"/>
      <c r="X465" s="27"/>
      <c r="Y465" s="27"/>
      <c r="Z465" s="27"/>
      <c r="AA465" s="27"/>
      <c r="AB465" s="27"/>
      <c r="AC465" s="27"/>
      <c r="AD465" s="27"/>
      <c r="AF465" s="27"/>
      <c r="AG465" s="27"/>
      <c r="AH465" s="27"/>
      <c r="AI465" s="27"/>
      <c r="AJ465" s="27"/>
      <c r="AK465" s="27"/>
      <c r="AL465" s="27"/>
      <c r="AN465" s="27"/>
      <c r="AO465" s="27"/>
      <c r="AP465" s="27"/>
      <c r="AQ465" s="27"/>
      <c r="AR465" s="27"/>
      <c r="BQ465" s="27"/>
      <c r="BW465" s="27"/>
      <c r="BX465" s="27"/>
      <c r="BY465" s="27"/>
      <c r="BZ465" s="27"/>
      <c r="CA465" s="27"/>
      <c r="CB465" s="27"/>
      <c r="CC465" s="27"/>
      <c r="CD465" s="27"/>
      <c r="CE465" s="27"/>
      <c r="CK465" s="27"/>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c r="DU465" s="27"/>
      <c r="EH465" s="27"/>
      <c r="EI465" s="27"/>
      <c r="EJ465" s="27"/>
      <c r="EK465" s="27"/>
      <c r="EL465" s="27"/>
      <c r="EM465" s="27"/>
      <c r="EN465" s="27"/>
      <c r="EO465" s="27"/>
      <c r="EP465" s="27"/>
      <c r="EQ465" s="27"/>
      <c r="ER465" s="27"/>
      <c r="ES465" s="27"/>
      <c r="ET465" s="27"/>
      <c r="EU465" s="27"/>
      <c r="EV465" s="27"/>
      <c r="EW465" s="27"/>
      <c r="EX465" s="27"/>
      <c r="EY465" s="27"/>
      <c r="EZ465" s="27"/>
      <c r="FA465" s="27"/>
      <c r="FB465" s="27"/>
      <c r="FC465" s="27"/>
      <c r="FD465" s="27"/>
      <c r="FE465" s="27"/>
      <c r="FH465" s="27"/>
      <c r="FI465" s="27"/>
      <c r="FJ465" s="27"/>
      <c r="FK465" s="27"/>
      <c r="FL465" s="27"/>
      <c r="FM465" s="27"/>
      <c r="FN465" s="27"/>
      <c r="FO465" s="27"/>
      <c r="FP465" s="27"/>
      <c r="FQ465" s="27"/>
      <c r="FR465" s="27"/>
      <c r="FS465" s="27"/>
      <c r="FT465" s="27"/>
      <c r="FU465" s="27"/>
      <c r="FV465" s="27"/>
      <c r="FW465" s="27"/>
      <c r="FX465" s="27"/>
      <c r="FY465" s="27"/>
      <c r="FZ465" s="27"/>
      <c r="GA465" s="27"/>
      <c r="GB465" s="27"/>
      <c r="GC465" s="27"/>
      <c r="GD465" s="27"/>
      <c r="GE465" s="27"/>
      <c r="GF465" s="27"/>
      <c r="GG465" s="27"/>
      <c r="GH465" s="27"/>
      <c r="GI465" s="27"/>
      <c r="GJ465" s="27"/>
      <c r="GK465" s="27"/>
      <c r="GL465" s="27"/>
      <c r="GM465" s="27"/>
      <c r="GN465" s="27"/>
      <c r="GO465" s="27"/>
      <c r="GP465" s="27"/>
      <c r="GQ465" s="27"/>
      <c r="GR465" s="27"/>
      <c r="GS465" s="27"/>
      <c r="GT465" s="27"/>
      <c r="GU465" s="27"/>
      <c r="GV465" s="27"/>
      <c r="GW465" s="27"/>
      <c r="GX465" s="27"/>
      <c r="GY465" s="27"/>
      <c r="GZ465" s="27"/>
      <c r="HA465" s="27"/>
      <c r="HB465" s="27"/>
      <c r="HC465" s="27"/>
      <c r="HD465" s="27"/>
      <c r="HE465" s="27"/>
      <c r="HF465" s="27"/>
      <c r="HG465" s="27"/>
      <c r="HH465" s="27"/>
      <c r="HI465" s="27"/>
      <c r="HJ465" s="27"/>
    </row>
    <row r="466" spans="1:218">
      <c r="A466" s="8"/>
      <c r="B466" s="109"/>
      <c r="C466" s="109"/>
      <c r="D466" s="109"/>
      <c r="E466" s="109"/>
      <c r="F466" s="109"/>
      <c r="G466" s="109"/>
      <c r="H466" s="109"/>
      <c r="I466" s="109"/>
      <c r="J466" s="109"/>
      <c r="K466" s="120"/>
      <c r="L466" s="143"/>
      <c r="M466" s="120"/>
      <c r="N466" s="27"/>
      <c r="O466" s="27"/>
      <c r="P466" s="27"/>
      <c r="Q466" s="27"/>
      <c r="S466" s="27"/>
      <c r="T466" s="27"/>
      <c r="U466" s="27"/>
      <c r="V466" s="27"/>
      <c r="W466" s="27"/>
      <c r="X466" s="27"/>
      <c r="Y466" s="27"/>
      <c r="Z466" s="27"/>
      <c r="AA466" s="27"/>
      <c r="AB466" s="27"/>
      <c r="AC466" s="27"/>
      <c r="AD466" s="27"/>
      <c r="AF466" s="27"/>
      <c r="AG466" s="27"/>
      <c r="AH466" s="27"/>
      <c r="AI466" s="27"/>
      <c r="AJ466" s="27"/>
      <c r="AK466" s="27"/>
      <c r="AL466" s="27"/>
      <c r="AN466" s="27"/>
      <c r="AO466" s="27"/>
      <c r="AP466" s="27"/>
      <c r="AQ466" s="27"/>
      <c r="AR466" s="27"/>
      <c r="BQ466" s="27"/>
      <c r="BW466" s="27"/>
      <c r="BX466" s="27"/>
      <c r="BY466" s="27"/>
      <c r="BZ466" s="27"/>
      <c r="CA466" s="27"/>
      <c r="CB466" s="27"/>
      <c r="CC466" s="27"/>
      <c r="CD466" s="27"/>
      <c r="CE466" s="27"/>
      <c r="CK466" s="27"/>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c r="DU466" s="27"/>
      <c r="EH466" s="27"/>
      <c r="EI466" s="27"/>
      <c r="EJ466" s="27"/>
      <c r="EK466" s="27"/>
      <c r="EL466" s="27"/>
      <c r="EM466" s="27"/>
      <c r="EN466" s="27"/>
      <c r="EO466" s="27"/>
      <c r="EP466" s="27"/>
      <c r="EQ466" s="27"/>
      <c r="ER466" s="27"/>
      <c r="ES466" s="27"/>
      <c r="ET466" s="27"/>
      <c r="EU466" s="27"/>
      <c r="EV466" s="27"/>
      <c r="EW466" s="27"/>
      <c r="EX466" s="27"/>
      <c r="EY466" s="27"/>
      <c r="EZ466" s="27"/>
      <c r="FA466" s="27"/>
      <c r="FB466" s="27"/>
      <c r="FC466" s="27"/>
      <c r="FD466" s="27"/>
      <c r="FE466" s="27"/>
      <c r="FH466" s="27"/>
      <c r="FI466" s="27"/>
      <c r="FJ466" s="27"/>
      <c r="FK466" s="27"/>
      <c r="FL466" s="27"/>
      <c r="FM466" s="27"/>
      <c r="FN466" s="27"/>
      <c r="FO466" s="27"/>
      <c r="FP466" s="27"/>
      <c r="FQ466" s="27"/>
      <c r="FR466" s="27"/>
      <c r="FS466" s="27"/>
      <c r="FT466" s="27"/>
      <c r="FU466" s="27"/>
      <c r="FV466" s="27"/>
      <c r="FW466" s="27"/>
      <c r="FX466" s="27"/>
      <c r="FY466" s="27"/>
      <c r="FZ466" s="27"/>
      <c r="GA466" s="27"/>
      <c r="GB466" s="27"/>
      <c r="GC466" s="27"/>
      <c r="GD466" s="27"/>
      <c r="GE466" s="27"/>
      <c r="GF466" s="27"/>
      <c r="GG466" s="27"/>
      <c r="GH466" s="27"/>
      <c r="GI466" s="27"/>
      <c r="GJ466" s="27"/>
      <c r="GK466" s="27"/>
      <c r="GL466" s="27"/>
      <c r="GM466" s="27"/>
      <c r="GN466" s="27"/>
      <c r="GO466" s="27"/>
      <c r="GP466" s="27"/>
      <c r="GQ466" s="27"/>
      <c r="GR466" s="27"/>
      <c r="GS466" s="27"/>
      <c r="GT466" s="27"/>
      <c r="GU466" s="27"/>
      <c r="GV466" s="27"/>
      <c r="GW466" s="27"/>
      <c r="GX466" s="27"/>
      <c r="GY466" s="27"/>
      <c r="GZ466" s="27"/>
      <c r="HA466" s="27"/>
      <c r="HB466" s="27"/>
      <c r="HC466" s="27"/>
      <c r="HD466" s="27"/>
      <c r="HE466" s="27"/>
      <c r="HF466" s="27"/>
      <c r="HG466" s="27"/>
      <c r="HH466" s="27"/>
      <c r="HI466" s="27"/>
      <c r="HJ466" s="27"/>
    </row>
    <row r="467" spans="1:218">
      <c r="A467" s="8"/>
      <c r="B467" s="109"/>
      <c r="C467" s="109"/>
      <c r="D467" s="109"/>
      <c r="E467" s="109"/>
      <c r="F467" s="109"/>
      <c r="G467" s="109"/>
      <c r="H467" s="109"/>
      <c r="I467" s="109"/>
      <c r="J467" s="109"/>
      <c r="K467" s="120"/>
      <c r="L467" s="143"/>
      <c r="M467" s="120"/>
      <c r="N467" s="27"/>
      <c r="O467" s="27"/>
      <c r="P467" s="27"/>
      <c r="Q467" s="27"/>
      <c r="S467" s="27"/>
      <c r="T467" s="27"/>
      <c r="U467" s="27"/>
      <c r="V467" s="27"/>
      <c r="W467" s="27"/>
      <c r="X467" s="27"/>
      <c r="Y467" s="27"/>
      <c r="Z467" s="27"/>
      <c r="AA467" s="27"/>
      <c r="AB467" s="27"/>
      <c r="AC467" s="27"/>
      <c r="AD467" s="27"/>
      <c r="AF467" s="27"/>
      <c r="AG467" s="27"/>
      <c r="AH467" s="27"/>
      <c r="AI467" s="27"/>
      <c r="AJ467" s="27"/>
      <c r="AK467" s="27"/>
      <c r="AL467" s="27"/>
      <c r="AN467" s="27"/>
      <c r="AO467" s="27"/>
      <c r="AP467" s="27"/>
      <c r="AQ467" s="27"/>
      <c r="AR467" s="27"/>
      <c r="BQ467" s="27"/>
      <c r="BW467" s="27"/>
      <c r="BX467" s="27"/>
      <c r="BY467" s="27"/>
      <c r="BZ467" s="27"/>
      <c r="CA467" s="27"/>
      <c r="CB467" s="27"/>
      <c r="CC467" s="27"/>
      <c r="CD467" s="27"/>
      <c r="CE467" s="27"/>
      <c r="CK467" s="27"/>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c r="DU467" s="27"/>
      <c r="EH467" s="27"/>
      <c r="EI467" s="27"/>
      <c r="EJ467" s="27"/>
      <c r="EK467" s="27"/>
      <c r="EL467" s="27"/>
      <c r="EM467" s="27"/>
      <c r="EN467" s="27"/>
      <c r="EO467" s="27"/>
      <c r="EP467" s="27"/>
      <c r="EQ467" s="27"/>
      <c r="ER467" s="27"/>
      <c r="ES467" s="27"/>
      <c r="ET467" s="27"/>
      <c r="EU467" s="27"/>
      <c r="EV467" s="27"/>
      <c r="EW467" s="27"/>
      <c r="EX467" s="27"/>
      <c r="EY467" s="27"/>
      <c r="EZ467" s="27"/>
      <c r="FA467" s="27"/>
      <c r="FB467" s="27"/>
      <c r="FC467" s="27"/>
      <c r="FD467" s="27"/>
      <c r="FE467" s="27"/>
      <c r="FH467" s="27"/>
      <c r="FI467" s="27"/>
      <c r="FJ467" s="27"/>
      <c r="FK467" s="27"/>
      <c r="FL467" s="27"/>
      <c r="FM467" s="27"/>
      <c r="FN467" s="27"/>
      <c r="FO467" s="27"/>
      <c r="FP467" s="27"/>
      <c r="FQ467" s="27"/>
      <c r="FR467" s="27"/>
      <c r="FS467" s="27"/>
      <c r="FT467" s="27"/>
      <c r="FU467" s="27"/>
      <c r="FV467" s="27"/>
      <c r="FW467" s="27"/>
      <c r="FX467" s="27"/>
      <c r="FY467" s="27"/>
      <c r="FZ467" s="27"/>
      <c r="GA467" s="27"/>
      <c r="GB467" s="27"/>
      <c r="GC467" s="27"/>
      <c r="GD467" s="27"/>
      <c r="GE467" s="27"/>
      <c r="GF467" s="27"/>
      <c r="GG467" s="27"/>
      <c r="GH467" s="27"/>
      <c r="GI467" s="27"/>
      <c r="GJ467" s="27"/>
      <c r="GK467" s="27"/>
      <c r="GL467" s="27"/>
      <c r="GM467" s="27"/>
      <c r="GN467" s="27"/>
      <c r="GO467" s="27"/>
      <c r="GP467" s="27"/>
      <c r="GQ467" s="27"/>
      <c r="GR467" s="27"/>
      <c r="GS467" s="27"/>
      <c r="GT467" s="27"/>
      <c r="GU467" s="27"/>
      <c r="GV467" s="27"/>
      <c r="GW467" s="27"/>
      <c r="GX467" s="27"/>
      <c r="GY467" s="27"/>
      <c r="GZ467" s="27"/>
      <c r="HA467" s="27"/>
      <c r="HB467" s="27"/>
      <c r="HC467" s="27"/>
      <c r="HD467" s="27"/>
      <c r="HE467" s="27"/>
      <c r="HF467" s="27"/>
      <c r="HG467" s="27"/>
      <c r="HH467" s="27"/>
      <c r="HI467" s="27"/>
      <c r="HJ467" s="27"/>
    </row>
    <row r="468" spans="1:218">
      <c r="A468" s="8"/>
      <c r="B468" s="109"/>
      <c r="C468" s="109"/>
      <c r="D468" s="109"/>
      <c r="E468" s="109"/>
      <c r="F468" s="109"/>
      <c r="G468" s="109"/>
      <c r="H468" s="109"/>
      <c r="I468" s="109"/>
      <c r="J468" s="109"/>
      <c r="K468" s="120"/>
      <c r="L468" s="143"/>
      <c r="M468" s="120"/>
      <c r="N468" s="27"/>
      <c r="O468" s="27"/>
      <c r="P468" s="27"/>
      <c r="Q468" s="27"/>
      <c r="S468" s="27"/>
      <c r="T468" s="27"/>
      <c r="U468" s="27"/>
      <c r="V468" s="27"/>
      <c r="W468" s="27"/>
      <c r="X468" s="27"/>
      <c r="Y468" s="27"/>
      <c r="Z468" s="27"/>
      <c r="AA468" s="27"/>
      <c r="AB468" s="27"/>
      <c r="AC468" s="27"/>
      <c r="AD468" s="27"/>
      <c r="AF468" s="27"/>
      <c r="AG468" s="27"/>
      <c r="AH468" s="27"/>
      <c r="AI468" s="27"/>
      <c r="AJ468" s="27"/>
      <c r="AK468" s="27"/>
      <c r="AL468" s="27"/>
      <c r="AN468" s="27"/>
      <c r="AO468" s="27"/>
      <c r="AP468" s="27"/>
      <c r="AQ468" s="27"/>
      <c r="AR468" s="27"/>
      <c r="BQ468" s="27"/>
      <c r="BW468" s="27"/>
      <c r="BX468" s="27"/>
      <c r="BY468" s="27"/>
      <c r="BZ468" s="27"/>
      <c r="CA468" s="27"/>
      <c r="CB468" s="27"/>
      <c r="CC468" s="27"/>
      <c r="CD468" s="27"/>
      <c r="CE468" s="27"/>
      <c r="CK468" s="27"/>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c r="DU468" s="27"/>
      <c r="EH468" s="27"/>
      <c r="EI468" s="27"/>
      <c r="EJ468" s="27"/>
      <c r="EK468" s="27"/>
      <c r="EL468" s="27"/>
      <c r="EM468" s="27"/>
      <c r="EN468" s="27"/>
      <c r="EO468" s="27"/>
      <c r="EP468" s="27"/>
      <c r="EQ468" s="27"/>
      <c r="ER468" s="27"/>
      <c r="ES468" s="27"/>
      <c r="ET468" s="27"/>
      <c r="EU468" s="27"/>
      <c r="EV468" s="27"/>
      <c r="EW468" s="27"/>
      <c r="EX468" s="27"/>
      <c r="EY468" s="27"/>
      <c r="EZ468" s="27"/>
      <c r="FA468" s="27"/>
      <c r="FB468" s="27"/>
      <c r="FC468" s="27"/>
      <c r="FD468" s="27"/>
      <c r="FE468" s="27"/>
      <c r="FH468" s="27"/>
      <c r="FI468" s="27"/>
      <c r="FJ468" s="27"/>
      <c r="FK468" s="27"/>
      <c r="FL468" s="27"/>
      <c r="FM468" s="27"/>
      <c r="FN468" s="27"/>
      <c r="FO468" s="27"/>
      <c r="FP468" s="27"/>
      <c r="FQ468" s="27"/>
      <c r="FR468" s="27"/>
      <c r="FS468" s="27"/>
      <c r="FT468" s="27"/>
      <c r="FU468" s="27"/>
      <c r="FV468" s="27"/>
      <c r="FW468" s="27"/>
      <c r="FX468" s="27"/>
      <c r="FY468" s="27"/>
      <c r="FZ468" s="27"/>
      <c r="GA468" s="27"/>
      <c r="GB468" s="27"/>
      <c r="GC468" s="27"/>
      <c r="GD468" s="27"/>
      <c r="GE468" s="27"/>
      <c r="GF468" s="27"/>
      <c r="GG468" s="27"/>
      <c r="GH468" s="27"/>
      <c r="GI468" s="27"/>
      <c r="GJ468" s="27"/>
      <c r="GK468" s="27"/>
      <c r="GL468" s="27"/>
      <c r="GM468" s="27"/>
      <c r="GN468" s="27"/>
      <c r="GO468" s="27"/>
      <c r="GP468" s="27"/>
      <c r="GQ468" s="27"/>
      <c r="GR468" s="27"/>
      <c r="GS468" s="27"/>
      <c r="GT468" s="27"/>
      <c r="GU468" s="27"/>
      <c r="GV468" s="27"/>
      <c r="GW468" s="27"/>
      <c r="GX468" s="27"/>
      <c r="GY468" s="27"/>
      <c r="GZ468" s="27"/>
      <c r="HA468" s="27"/>
      <c r="HB468" s="27"/>
      <c r="HC468" s="27"/>
      <c r="HD468" s="27"/>
      <c r="HE468" s="27"/>
      <c r="HF468" s="27"/>
      <c r="HG468" s="27"/>
      <c r="HH468" s="27"/>
      <c r="HI468" s="27"/>
      <c r="HJ468" s="27"/>
    </row>
    <row r="469" spans="1:218">
      <c r="A469" s="8"/>
      <c r="B469" s="109"/>
      <c r="C469" s="109"/>
      <c r="D469" s="109"/>
      <c r="E469" s="109"/>
      <c r="F469" s="109"/>
      <c r="G469" s="109"/>
      <c r="H469" s="109"/>
      <c r="I469" s="109"/>
      <c r="J469" s="109"/>
      <c r="K469" s="120"/>
      <c r="L469" s="143"/>
      <c r="M469" s="120"/>
      <c r="N469" s="27"/>
      <c r="O469" s="27"/>
      <c r="P469" s="27"/>
      <c r="Q469" s="27"/>
      <c r="S469" s="27"/>
      <c r="T469" s="27"/>
      <c r="U469" s="27"/>
      <c r="V469" s="27"/>
      <c r="W469" s="27"/>
      <c r="X469" s="27"/>
      <c r="Y469" s="27"/>
      <c r="Z469" s="27"/>
      <c r="AA469" s="27"/>
      <c r="AB469" s="27"/>
      <c r="AC469" s="27"/>
      <c r="AD469" s="27"/>
      <c r="AF469" s="27"/>
      <c r="AG469" s="27"/>
      <c r="AH469" s="27"/>
      <c r="AI469" s="27"/>
      <c r="AJ469" s="27"/>
      <c r="AK469" s="27"/>
      <c r="AL469" s="27"/>
      <c r="AN469" s="27"/>
      <c r="AO469" s="27"/>
      <c r="AP469" s="27"/>
      <c r="AQ469" s="27"/>
      <c r="AR469" s="27"/>
      <c r="BQ469" s="27"/>
      <c r="BW469" s="27"/>
      <c r="BX469" s="27"/>
      <c r="BY469" s="27"/>
      <c r="BZ469" s="27"/>
      <c r="CA469" s="27"/>
      <c r="CB469" s="27"/>
      <c r="CC469" s="27"/>
      <c r="CD469" s="27"/>
      <c r="CE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row>
    <row r="470" spans="1:218">
      <c r="A470" s="8"/>
      <c r="B470" s="109"/>
      <c r="C470" s="109"/>
      <c r="D470" s="109"/>
      <c r="E470" s="109"/>
      <c r="F470" s="109"/>
      <c r="G470" s="109"/>
      <c r="H470" s="109"/>
      <c r="I470" s="109"/>
      <c r="J470" s="109"/>
      <c r="K470" s="120"/>
      <c r="L470" s="143"/>
      <c r="M470" s="120"/>
      <c r="N470" s="27"/>
      <c r="O470" s="27"/>
      <c r="P470" s="27"/>
      <c r="Q470" s="27"/>
      <c r="S470" s="27"/>
      <c r="T470" s="27"/>
      <c r="U470" s="27"/>
      <c r="V470" s="27"/>
      <c r="W470" s="27"/>
      <c r="X470" s="27"/>
      <c r="Y470" s="27"/>
      <c r="Z470" s="27"/>
      <c r="AA470" s="27"/>
      <c r="AB470" s="27"/>
      <c r="AC470" s="27"/>
      <c r="AD470" s="27"/>
      <c r="AF470" s="27"/>
      <c r="AG470" s="27"/>
      <c r="AH470" s="27"/>
      <c r="AI470" s="27"/>
      <c r="AJ470" s="27"/>
      <c r="AK470" s="27"/>
      <c r="AL470" s="27"/>
      <c r="AN470" s="27"/>
      <c r="AO470" s="27"/>
      <c r="AP470" s="27"/>
      <c r="AQ470" s="27"/>
      <c r="AR470" s="27"/>
      <c r="BQ470" s="27"/>
      <c r="BW470" s="27"/>
      <c r="BX470" s="27"/>
      <c r="BY470" s="27"/>
      <c r="BZ470" s="27"/>
      <c r="CA470" s="27"/>
      <c r="CB470" s="27"/>
      <c r="CC470" s="27"/>
      <c r="CD470" s="27"/>
      <c r="CE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row>
    <row r="471" spans="1:218">
      <c r="A471" s="8"/>
      <c r="B471" s="109"/>
      <c r="C471" s="109"/>
      <c r="D471" s="109"/>
      <c r="E471" s="109"/>
      <c r="F471" s="109"/>
      <c r="G471" s="109"/>
      <c r="H471" s="109"/>
      <c r="I471" s="109"/>
      <c r="J471" s="109"/>
      <c r="K471" s="120"/>
      <c r="L471" s="143"/>
      <c r="M471" s="120"/>
      <c r="N471" s="27"/>
      <c r="O471" s="27"/>
      <c r="P471" s="27"/>
      <c r="Q471" s="27"/>
      <c r="S471" s="27"/>
      <c r="T471" s="27"/>
      <c r="U471" s="27"/>
      <c r="V471" s="27"/>
      <c r="W471" s="27"/>
      <c r="X471" s="27"/>
      <c r="Y471" s="27"/>
      <c r="Z471" s="27"/>
      <c r="AA471" s="27"/>
      <c r="AB471" s="27"/>
      <c r="AC471" s="27"/>
      <c r="AD471" s="27"/>
      <c r="AF471" s="27"/>
      <c r="AG471" s="27"/>
      <c r="AH471" s="27"/>
      <c r="AI471" s="27"/>
      <c r="AJ471" s="27"/>
      <c r="AK471" s="27"/>
      <c r="AL471" s="27"/>
      <c r="AN471" s="27"/>
      <c r="AO471" s="27"/>
      <c r="AP471" s="27"/>
      <c r="AQ471" s="27"/>
      <c r="AR471" s="27"/>
      <c r="BQ471" s="27"/>
      <c r="BW471" s="27"/>
      <c r="BX471" s="27"/>
      <c r="BY471" s="27"/>
      <c r="BZ471" s="27"/>
      <c r="CA471" s="27"/>
      <c r="CB471" s="27"/>
      <c r="CC471" s="27"/>
      <c r="CD471" s="27"/>
      <c r="CE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row>
    <row r="472" spans="1:218">
      <c r="A472" s="8"/>
      <c r="B472" s="109"/>
      <c r="C472" s="109"/>
      <c r="D472" s="109"/>
      <c r="E472" s="109"/>
      <c r="F472" s="109"/>
      <c r="G472" s="109"/>
      <c r="H472" s="109"/>
      <c r="I472" s="109"/>
      <c r="J472" s="109"/>
      <c r="K472" s="120"/>
      <c r="L472" s="143"/>
      <c r="M472" s="120"/>
      <c r="N472" s="27"/>
      <c r="O472" s="27"/>
      <c r="P472" s="27"/>
      <c r="Q472" s="27"/>
      <c r="S472" s="27"/>
      <c r="T472" s="27"/>
      <c r="U472" s="27"/>
      <c r="V472" s="27"/>
      <c r="W472" s="27"/>
      <c r="X472" s="27"/>
      <c r="Y472" s="27"/>
      <c r="Z472" s="27"/>
      <c r="AA472" s="27"/>
      <c r="AB472" s="27"/>
      <c r="AC472" s="27"/>
      <c r="AD472" s="27"/>
      <c r="AF472" s="27"/>
      <c r="AG472" s="27"/>
      <c r="AH472" s="27"/>
      <c r="AI472" s="27"/>
      <c r="AJ472" s="27"/>
      <c r="AK472" s="27"/>
      <c r="AL472" s="27"/>
      <c r="AN472" s="27"/>
      <c r="AO472" s="27"/>
      <c r="AP472" s="27"/>
      <c r="AQ472" s="27"/>
      <c r="AR472" s="27"/>
      <c r="BQ472" s="27"/>
      <c r="BW472" s="27"/>
      <c r="BX472" s="27"/>
      <c r="BY472" s="27"/>
      <c r="BZ472" s="27"/>
      <c r="CA472" s="27"/>
      <c r="CB472" s="27"/>
      <c r="CC472" s="27"/>
      <c r="CD472" s="27"/>
      <c r="CE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row>
    <row r="473" spans="1:218">
      <c r="A473" s="8"/>
      <c r="B473" s="109"/>
      <c r="C473" s="109"/>
      <c r="D473" s="109"/>
      <c r="E473" s="109"/>
      <c r="F473" s="109"/>
      <c r="G473" s="109"/>
      <c r="H473" s="109"/>
      <c r="I473" s="109"/>
      <c r="J473" s="109"/>
      <c r="K473" s="120"/>
      <c r="L473" s="143"/>
      <c r="M473" s="120"/>
      <c r="N473" s="27"/>
      <c r="O473" s="27"/>
      <c r="P473" s="27"/>
      <c r="Q473" s="27"/>
      <c r="S473" s="27"/>
      <c r="T473" s="27"/>
      <c r="U473" s="27"/>
      <c r="V473" s="27"/>
      <c r="W473" s="27"/>
      <c r="X473" s="27"/>
      <c r="Y473" s="27"/>
      <c r="Z473" s="27"/>
      <c r="AA473" s="27"/>
      <c r="AB473" s="27"/>
      <c r="AC473" s="27"/>
      <c r="AD473" s="27"/>
      <c r="AF473" s="27"/>
      <c r="AG473" s="27"/>
      <c r="AH473" s="27"/>
      <c r="AI473" s="27"/>
      <c r="AJ473" s="27"/>
      <c r="AK473" s="27"/>
      <c r="AL473" s="27"/>
      <c r="AN473" s="27"/>
      <c r="AO473" s="27"/>
      <c r="AP473" s="27"/>
      <c r="AQ473" s="27"/>
      <c r="AR473" s="27"/>
      <c r="BQ473" s="27"/>
      <c r="BW473" s="27"/>
      <c r="BX473" s="27"/>
      <c r="BY473" s="27"/>
      <c r="BZ473" s="27"/>
      <c r="CA473" s="27"/>
      <c r="CB473" s="27"/>
      <c r="CC473" s="27"/>
      <c r="CD473" s="27"/>
      <c r="CE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row>
    <row r="474" spans="1:218">
      <c r="A474" s="8"/>
      <c r="B474" s="109"/>
      <c r="C474" s="109"/>
      <c r="D474" s="109"/>
      <c r="E474" s="109"/>
      <c r="F474" s="109"/>
      <c r="G474" s="109"/>
      <c r="H474" s="109"/>
      <c r="I474" s="109"/>
      <c r="J474" s="109"/>
      <c r="K474" s="120"/>
      <c r="L474" s="143"/>
      <c r="M474" s="120"/>
      <c r="N474" s="27"/>
      <c r="O474" s="27"/>
      <c r="P474" s="27"/>
      <c r="Q474" s="27"/>
      <c r="S474" s="27"/>
      <c r="T474" s="27"/>
      <c r="U474" s="27"/>
      <c r="V474" s="27"/>
      <c r="W474" s="27"/>
      <c r="X474" s="27"/>
      <c r="Y474" s="27"/>
      <c r="Z474" s="27"/>
      <c r="AA474" s="27"/>
      <c r="AB474" s="27"/>
      <c r="AC474" s="27"/>
      <c r="AD474" s="27"/>
      <c r="AF474" s="27"/>
      <c r="AG474" s="27"/>
      <c r="AH474" s="27"/>
      <c r="AI474" s="27"/>
      <c r="AJ474" s="27"/>
      <c r="AK474" s="27"/>
      <c r="AL474" s="27"/>
      <c r="AN474" s="27"/>
      <c r="AO474" s="27"/>
      <c r="AP474" s="27"/>
      <c r="AQ474" s="27"/>
      <c r="AR474" s="27"/>
      <c r="BQ474" s="27"/>
      <c r="BW474" s="27"/>
      <c r="BX474" s="27"/>
      <c r="BY474" s="27"/>
      <c r="BZ474" s="27"/>
      <c r="CA474" s="27"/>
      <c r="CB474" s="27"/>
      <c r="CC474" s="27"/>
      <c r="CD474" s="27"/>
      <c r="CE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row>
    <row r="475" spans="1:218">
      <c r="A475" s="8"/>
      <c r="B475" s="109"/>
      <c r="C475" s="109"/>
      <c r="D475" s="109"/>
      <c r="E475" s="109"/>
      <c r="F475" s="109"/>
      <c r="G475" s="109"/>
      <c r="H475" s="109"/>
      <c r="I475" s="109"/>
      <c r="J475" s="109"/>
      <c r="K475" s="120"/>
      <c r="L475" s="143"/>
      <c r="M475" s="120"/>
      <c r="N475" s="27"/>
      <c r="O475" s="27"/>
      <c r="P475" s="27"/>
      <c r="Q475" s="27"/>
      <c r="S475" s="27"/>
      <c r="T475" s="27"/>
      <c r="U475" s="27"/>
      <c r="V475" s="27"/>
      <c r="W475" s="27"/>
      <c r="X475" s="27"/>
      <c r="Y475" s="27"/>
      <c r="Z475" s="27"/>
      <c r="AA475" s="27"/>
      <c r="AB475" s="27"/>
      <c r="AC475" s="27"/>
      <c r="AD475" s="27"/>
      <c r="AF475" s="27"/>
      <c r="AG475" s="27"/>
      <c r="AH475" s="27"/>
      <c r="AI475" s="27"/>
      <c r="AJ475" s="27"/>
      <c r="AK475" s="27"/>
      <c r="AL475" s="27"/>
      <c r="AN475" s="27"/>
      <c r="AO475" s="27"/>
      <c r="AP475" s="27"/>
      <c r="AQ475" s="27"/>
      <c r="AR475" s="27"/>
      <c r="BQ475" s="27"/>
      <c r="BW475" s="27"/>
      <c r="BX475" s="27"/>
      <c r="BY475" s="27"/>
      <c r="BZ475" s="27"/>
      <c r="CA475" s="27"/>
      <c r="CB475" s="27"/>
      <c r="CC475" s="27"/>
      <c r="CD475" s="27"/>
      <c r="CE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row>
    <row r="476" spans="1:218">
      <c r="A476" s="8"/>
      <c r="B476" s="109"/>
      <c r="C476" s="109"/>
      <c r="D476" s="109"/>
      <c r="E476" s="109"/>
      <c r="F476" s="109"/>
      <c r="G476" s="109"/>
      <c r="H476" s="109"/>
      <c r="I476" s="109"/>
      <c r="J476" s="109"/>
      <c r="K476" s="120"/>
      <c r="L476" s="143"/>
      <c r="M476" s="120"/>
      <c r="N476" s="27"/>
      <c r="O476" s="27"/>
      <c r="P476" s="27"/>
      <c r="Q476" s="27"/>
      <c r="S476" s="27"/>
      <c r="T476" s="27"/>
      <c r="U476" s="27"/>
      <c r="V476" s="27"/>
      <c r="W476" s="27"/>
      <c r="X476" s="27"/>
      <c r="Y476" s="27"/>
      <c r="Z476" s="27"/>
      <c r="AA476" s="27"/>
      <c r="AB476" s="27"/>
      <c r="AC476" s="27"/>
      <c r="AD476" s="27"/>
      <c r="AF476" s="27"/>
      <c r="AG476" s="27"/>
      <c r="AH476" s="27"/>
      <c r="AI476" s="27"/>
      <c r="AJ476" s="27"/>
      <c r="AK476" s="27"/>
      <c r="AL476" s="27"/>
      <c r="AN476" s="27"/>
      <c r="AO476" s="27"/>
      <c r="AP476" s="27"/>
      <c r="AQ476" s="27"/>
      <c r="AR476" s="27"/>
      <c r="BQ476" s="27"/>
      <c r="BW476" s="27"/>
      <c r="BX476" s="27"/>
      <c r="BY476" s="27"/>
      <c r="BZ476" s="27"/>
      <c r="CA476" s="27"/>
      <c r="CB476" s="27"/>
      <c r="CC476" s="27"/>
      <c r="CD476" s="27"/>
      <c r="CE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row>
    <row r="477" spans="1:218">
      <c r="A477" s="8"/>
      <c r="B477" s="109"/>
      <c r="C477" s="109"/>
      <c r="D477" s="109"/>
      <c r="E477" s="109"/>
      <c r="F477" s="109"/>
      <c r="G477" s="109"/>
      <c r="H477" s="109"/>
      <c r="I477" s="109"/>
      <c r="J477" s="109"/>
      <c r="K477" s="120"/>
      <c r="L477" s="143"/>
      <c r="M477" s="120"/>
      <c r="N477" s="27"/>
      <c r="O477" s="27"/>
      <c r="P477" s="27"/>
      <c r="Q477" s="27"/>
      <c r="S477" s="27"/>
      <c r="T477" s="27"/>
      <c r="U477" s="27"/>
      <c r="V477" s="27"/>
      <c r="W477" s="27"/>
      <c r="X477" s="27"/>
      <c r="Y477" s="27"/>
      <c r="Z477" s="27"/>
      <c r="AA477" s="27"/>
      <c r="AB477" s="27"/>
      <c r="AC477" s="27"/>
      <c r="AD477" s="27"/>
      <c r="AF477" s="27"/>
      <c r="AG477" s="27"/>
      <c r="AH477" s="27"/>
      <c r="AI477" s="27"/>
      <c r="AJ477" s="27"/>
      <c r="AK477" s="27"/>
      <c r="AL477" s="27"/>
      <c r="AN477" s="27"/>
      <c r="AO477" s="27"/>
      <c r="AP477" s="27"/>
      <c r="AQ477" s="27"/>
      <c r="AR477" s="27"/>
      <c r="BQ477" s="27"/>
      <c r="BW477" s="27"/>
      <c r="BX477" s="27"/>
      <c r="BY477" s="27"/>
      <c r="BZ477" s="27"/>
      <c r="CA477" s="27"/>
      <c r="CB477" s="27"/>
      <c r="CC477" s="27"/>
      <c r="CD477" s="27"/>
      <c r="CE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c r="DU477" s="27"/>
      <c r="EH477" s="27"/>
      <c r="EI477" s="27"/>
      <c r="EJ477" s="27"/>
      <c r="EK477" s="27"/>
      <c r="EL477" s="27"/>
      <c r="EM477" s="27"/>
      <c r="EN477" s="27"/>
      <c r="EO477" s="27"/>
      <c r="EP477" s="27"/>
      <c r="EQ477" s="27"/>
      <c r="ER477" s="27"/>
      <c r="ES477" s="27"/>
      <c r="ET477" s="27"/>
      <c r="EU477" s="27"/>
      <c r="EV477" s="27"/>
      <c r="EW477" s="27"/>
      <c r="EX477" s="27"/>
      <c r="EY477" s="27"/>
      <c r="EZ477" s="27"/>
      <c r="FA477" s="27"/>
      <c r="FB477" s="27"/>
      <c r="FC477" s="27"/>
      <c r="FD477" s="27"/>
      <c r="FE477" s="27"/>
      <c r="FH477" s="27"/>
      <c r="FI477" s="27"/>
      <c r="FJ477" s="27"/>
      <c r="FK477" s="27"/>
      <c r="FL477" s="27"/>
      <c r="FM477" s="27"/>
      <c r="FN477" s="27"/>
      <c r="FO477" s="27"/>
      <c r="FP477" s="27"/>
      <c r="FQ477" s="27"/>
      <c r="FR477" s="27"/>
      <c r="FS477" s="27"/>
      <c r="FT477" s="27"/>
      <c r="FU477" s="27"/>
      <c r="FV477" s="27"/>
      <c r="FW477" s="27"/>
      <c r="FX477" s="27"/>
      <c r="FY477" s="27"/>
      <c r="FZ477" s="27"/>
      <c r="GA477" s="27"/>
      <c r="GB477" s="27"/>
      <c r="GC477" s="27"/>
      <c r="GD477" s="27"/>
      <c r="GE477" s="27"/>
      <c r="GF477" s="27"/>
      <c r="GG477" s="27"/>
      <c r="GH477" s="27"/>
      <c r="GI477" s="27"/>
      <c r="GJ477" s="27"/>
      <c r="GK477" s="27"/>
      <c r="GL477" s="27"/>
      <c r="GM477" s="27"/>
      <c r="GN477" s="27"/>
      <c r="GO477" s="27"/>
      <c r="GP477" s="27"/>
      <c r="GQ477" s="27"/>
      <c r="GR477" s="27"/>
      <c r="GS477" s="27"/>
      <c r="GT477" s="27"/>
      <c r="GU477" s="27"/>
      <c r="GV477" s="27"/>
      <c r="GW477" s="27"/>
      <c r="GX477" s="27"/>
      <c r="GY477" s="27"/>
      <c r="GZ477" s="27"/>
      <c r="HA477" s="27"/>
      <c r="HB477" s="27"/>
      <c r="HC477" s="27"/>
      <c r="HD477" s="27"/>
      <c r="HE477" s="27"/>
      <c r="HF477" s="27"/>
      <c r="HG477" s="27"/>
      <c r="HH477" s="27"/>
      <c r="HI477" s="27"/>
      <c r="HJ477" s="27"/>
    </row>
    <row r="478" spans="1:218">
      <c r="A478" s="8"/>
      <c r="B478" s="109"/>
      <c r="C478" s="109"/>
      <c r="D478" s="109"/>
      <c r="E478" s="109"/>
      <c r="F478" s="109"/>
      <c r="G478" s="109"/>
      <c r="H478" s="109"/>
      <c r="I478" s="109"/>
      <c r="J478" s="109"/>
      <c r="K478" s="120"/>
      <c r="L478" s="143"/>
      <c r="M478" s="120"/>
      <c r="N478" s="27"/>
      <c r="O478" s="27"/>
      <c r="P478" s="27"/>
      <c r="Q478" s="27"/>
      <c r="S478" s="27"/>
      <c r="T478" s="27"/>
      <c r="U478" s="27"/>
      <c r="V478" s="27"/>
      <c r="W478" s="27"/>
      <c r="X478" s="27"/>
      <c r="Y478" s="27"/>
      <c r="Z478" s="27"/>
      <c r="AA478" s="27"/>
      <c r="AB478" s="27"/>
      <c r="AC478" s="27"/>
      <c r="AD478" s="27"/>
      <c r="AF478" s="27"/>
      <c r="AG478" s="27"/>
      <c r="AH478" s="27"/>
      <c r="AI478" s="27"/>
      <c r="AJ478" s="27"/>
      <c r="AK478" s="27"/>
      <c r="AL478" s="27"/>
      <c r="AN478" s="27"/>
      <c r="AO478" s="27"/>
      <c r="AP478" s="27"/>
      <c r="AQ478" s="27"/>
      <c r="AR478" s="27"/>
      <c r="BQ478" s="27"/>
      <c r="BW478" s="27"/>
      <c r="BX478" s="27"/>
      <c r="BY478" s="27"/>
      <c r="BZ478" s="27"/>
      <c r="CA478" s="27"/>
      <c r="CB478" s="27"/>
      <c r="CC478" s="27"/>
      <c r="CD478" s="27"/>
      <c r="CE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EH478" s="27"/>
      <c r="EI478" s="27"/>
      <c r="EJ478" s="27"/>
      <c r="EK478" s="27"/>
      <c r="EL478" s="27"/>
      <c r="EM478" s="27"/>
      <c r="EN478" s="27"/>
      <c r="EO478" s="27"/>
      <c r="EP478" s="27"/>
      <c r="EQ478" s="27"/>
      <c r="ER478" s="27"/>
      <c r="ES478" s="27"/>
      <c r="ET478" s="27"/>
      <c r="EU478" s="27"/>
      <c r="EV478" s="27"/>
      <c r="EW478" s="27"/>
      <c r="EX478" s="27"/>
      <c r="EY478" s="27"/>
      <c r="EZ478" s="27"/>
      <c r="FA478" s="27"/>
      <c r="FB478" s="27"/>
      <c r="FC478" s="27"/>
      <c r="FD478" s="27"/>
      <c r="FE478" s="27"/>
      <c r="FH478" s="27"/>
      <c r="FI478" s="27"/>
      <c r="FJ478" s="27"/>
      <c r="FK478" s="27"/>
      <c r="FL478" s="27"/>
      <c r="FM478" s="27"/>
      <c r="FN478" s="27"/>
      <c r="FO478" s="27"/>
      <c r="FP478" s="27"/>
      <c r="FQ478" s="27"/>
      <c r="FR478" s="27"/>
      <c r="FS478" s="27"/>
      <c r="FT478" s="27"/>
      <c r="FU478" s="27"/>
      <c r="FV478" s="27"/>
      <c r="FW478" s="27"/>
      <c r="FX478" s="27"/>
      <c r="FY478" s="27"/>
      <c r="FZ478" s="27"/>
      <c r="GA478" s="27"/>
      <c r="GB478" s="27"/>
      <c r="GC478" s="27"/>
      <c r="GD478" s="27"/>
      <c r="GE478" s="27"/>
      <c r="GF478" s="27"/>
      <c r="GG478" s="27"/>
      <c r="GH478" s="27"/>
      <c r="GI478" s="27"/>
      <c r="GJ478" s="27"/>
      <c r="GK478" s="27"/>
      <c r="GL478" s="27"/>
      <c r="GM478" s="27"/>
      <c r="GN478" s="27"/>
      <c r="GO478" s="27"/>
      <c r="GP478" s="27"/>
      <c r="GQ478" s="27"/>
      <c r="GR478" s="27"/>
      <c r="GS478" s="27"/>
      <c r="GT478" s="27"/>
      <c r="GU478" s="27"/>
      <c r="GV478" s="27"/>
      <c r="GW478" s="27"/>
      <c r="GX478" s="27"/>
      <c r="GY478" s="27"/>
      <c r="GZ478" s="27"/>
      <c r="HA478" s="27"/>
      <c r="HB478" s="27"/>
      <c r="HC478" s="27"/>
      <c r="HD478" s="27"/>
      <c r="HE478" s="27"/>
      <c r="HF478" s="27"/>
      <c r="HG478" s="27"/>
      <c r="HH478" s="27"/>
      <c r="HI478" s="27"/>
      <c r="HJ478" s="27"/>
    </row>
    <row r="479" spans="1:218">
      <c r="A479" s="8"/>
      <c r="B479" s="109"/>
      <c r="C479" s="109"/>
      <c r="D479" s="109"/>
      <c r="E479" s="109"/>
      <c r="F479" s="109"/>
      <c r="G479" s="109"/>
      <c r="H479" s="109"/>
      <c r="I479" s="109"/>
      <c r="J479" s="109"/>
      <c r="K479" s="120"/>
      <c r="L479" s="143"/>
      <c r="M479" s="120"/>
      <c r="N479" s="27"/>
      <c r="O479" s="27"/>
      <c r="P479" s="27"/>
      <c r="Q479" s="27"/>
      <c r="S479" s="27"/>
      <c r="T479" s="27"/>
      <c r="U479" s="27"/>
      <c r="V479" s="27"/>
      <c r="W479" s="27"/>
      <c r="X479" s="27"/>
      <c r="Y479" s="27"/>
      <c r="Z479" s="27"/>
      <c r="AA479" s="27"/>
      <c r="AB479" s="27"/>
      <c r="AC479" s="27"/>
      <c r="AD479" s="27"/>
      <c r="AF479" s="27"/>
      <c r="AG479" s="27"/>
      <c r="AH479" s="27"/>
      <c r="AI479" s="27"/>
      <c r="AJ479" s="27"/>
      <c r="AK479" s="27"/>
      <c r="AL479" s="27"/>
      <c r="AN479" s="27"/>
      <c r="AO479" s="27"/>
      <c r="AP479" s="27"/>
      <c r="AQ479" s="27"/>
      <c r="AR479" s="27"/>
      <c r="BQ479" s="27"/>
      <c r="BW479" s="27"/>
      <c r="BX479" s="27"/>
      <c r="BY479" s="27"/>
      <c r="BZ479" s="27"/>
      <c r="CA479" s="27"/>
      <c r="CB479" s="27"/>
      <c r="CC479" s="27"/>
      <c r="CD479" s="27"/>
      <c r="CE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c r="DU479" s="27"/>
      <c r="EH479" s="27"/>
      <c r="EI479" s="27"/>
      <c r="EJ479" s="27"/>
      <c r="EK479" s="27"/>
      <c r="EL479" s="27"/>
      <c r="EM479" s="27"/>
      <c r="EN479" s="27"/>
      <c r="EO479" s="27"/>
      <c r="EP479" s="27"/>
      <c r="EQ479" s="27"/>
      <c r="ER479" s="27"/>
      <c r="ES479" s="27"/>
      <c r="ET479" s="27"/>
      <c r="EU479" s="27"/>
      <c r="EV479" s="27"/>
      <c r="EW479" s="27"/>
      <c r="EX479" s="27"/>
      <c r="EY479" s="27"/>
      <c r="EZ479" s="27"/>
      <c r="FA479" s="27"/>
      <c r="FB479" s="27"/>
      <c r="FC479" s="27"/>
      <c r="FD479" s="27"/>
      <c r="FE479" s="27"/>
      <c r="FH479" s="27"/>
      <c r="FI479" s="27"/>
      <c r="FJ479" s="27"/>
      <c r="FK479" s="27"/>
      <c r="FL479" s="27"/>
      <c r="FM479" s="27"/>
      <c r="FN479" s="27"/>
      <c r="FO479" s="27"/>
      <c r="FP479" s="27"/>
      <c r="FQ479" s="27"/>
      <c r="FR479" s="27"/>
      <c r="FS479" s="27"/>
      <c r="FT479" s="27"/>
      <c r="FU479" s="27"/>
      <c r="FV479" s="27"/>
      <c r="FW479" s="27"/>
      <c r="FX479" s="27"/>
      <c r="FY479" s="27"/>
      <c r="FZ479" s="27"/>
      <c r="GA479" s="27"/>
      <c r="GB479" s="27"/>
      <c r="GC479" s="27"/>
      <c r="GD479" s="27"/>
      <c r="GE479" s="27"/>
      <c r="GF479" s="27"/>
      <c r="GG479" s="27"/>
      <c r="GH479" s="27"/>
      <c r="GI479" s="27"/>
      <c r="GJ479" s="27"/>
      <c r="GK479" s="27"/>
      <c r="GL479" s="27"/>
      <c r="GM479" s="27"/>
      <c r="GN479" s="27"/>
      <c r="GO479" s="27"/>
      <c r="GP479" s="27"/>
      <c r="GQ479" s="27"/>
      <c r="GR479" s="27"/>
      <c r="GS479" s="27"/>
      <c r="GT479" s="27"/>
      <c r="GU479" s="27"/>
      <c r="GV479" s="27"/>
      <c r="GW479" s="27"/>
      <c r="GX479" s="27"/>
      <c r="GY479" s="27"/>
      <c r="GZ479" s="27"/>
      <c r="HA479" s="27"/>
      <c r="HB479" s="27"/>
      <c r="HC479" s="27"/>
      <c r="HD479" s="27"/>
      <c r="HE479" s="27"/>
      <c r="HF479" s="27"/>
      <c r="HG479" s="27"/>
      <c r="HH479" s="27"/>
      <c r="HI479" s="27"/>
      <c r="HJ479" s="27"/>
    </row>
    <row r="480" spans="1:218">
      <c r="A480" s="8"/>
      <c r="B480" s="109"/>
      <c r="C480" s="109"/>
      <c r="D480" s="109"/>
      <c r="E480" s="109"/>
      <c r="F480" s="109"/>
      <c r="G480" s="109"/>
      <c r="H480" s="109"/>
      <c r="I480" s="109"/>
      <c r="J480" s="109"/>
      <c r="K480" s="120"/>
      <c r="L480" s="143"/>
      <c r="M480" s="120"/>
      <c r="N480" s="27"/>
      <c r="O480" s="27"/>
      <c r="P480" s="27"/>
      <c r="Q480" s="27"/>
      <c r="S480" s="27"/>
      <c r="T480" s="27"/>
      <c r="U480" s="27"/>
      <c r="V480" s="27"/>
      <c r="W480" s="27"/>
      <c r="X480" s="27"/>
      <c r="Y480" s="27"/>
      <c r="Z480" s="27"/>
      <c r="AA480" s="27"/>
      <c r="AB480" s="27"/>
      <c r="AC480" s="27"/>
      <c r="AD480" s="27"/>
      <c r="AF480" s="27"/>
      <c r="AG480" s="27"/>
      <c r="AH480" s="27"/>
      <c r="AI480" s="27"/>
      <c r="AJ480" s="27"/>
      <c r="AK480" s="27"/>
      <c r="AL480" s="27"/>
      <c r="AN480" s="27"/>
      <c r="AO480" s="27"/>
      <c r="AP480" s="27"/>
      <c r="AQ480" s="27"/>
      <c r="AR480" s="27"/>
      <c r="BQ480" s="27"/>
      <c r="BW480" s="27"/>
      <c r="BX480" s="27"/>
      <c r="BY480" s="27"/>
      <c r="BZ480" s="27"/>
      <c r="CA480" s="27"/>
      <c r="CB480" s="27"/>
      <c r="CC480" s="27"/>
      <c r="CD480" s="27"/>
      <c r="CE480" s="27"/>
      <c r="CK480" s="27"/>
      <c r="CL480" s="27"/>
      <c r="CM480" s="27"/>
      <c r="CN480" s="27"/>
      <c r="CO480" s="27"/>
      <c r="CP480" s="27"/>
      <c r="CQ480" s="27"/>
      <c r="CR480" s="27"/>
      <c r="CS480" s="27"/>
      <c r="CT480" s="27"/>
      <c r="CU480" s="27"/>
      <c r="CV480" s="27"/>
      <c r="CW480" s="27"/>
      <c r="CX480" s="27"/>
      <c r="CY480" s="27"/>
      <c r="CZ480" s="27"/>
      <c r="DA480" s="27"/>
      <c r="DB480" s="27"/>
      <c r="DC480" s="27"/>
      <c r="DD480" s="27"/>
      <c r="DE480" s="27"/>
      <c r="DF480" s="27"/>
      <c r="DG480" s="27"/>
      <c r="DH480" s="27"/>
      <c r="DI480" s="27"/>
      <c r="DJ480" s="27"/>
      <c r="DK480" s="27"/>
      <c r="DL480" s="27"/>
      <c r="DM480" s="27"/>
      <c r="DN480" s="27"/>
      <c r="DO480" s="27"/>
      <c r="DP480" s="27"/>
      <c r="DQ480" s="27"/>
      <c r="DR480" s="27"/>
      <c r="DS480" s="27"/>
      <c r="DT480" s="27"/>
      <c r="DU480" s="27"/>
      <c r="EH480" s="27"/>
      <c r="EI480" s="27"/>
      <c r="EJ480" s="27"/>
      <c r="EK480" s="27"/>
      <c r="EL480" s="27"/>
      <c r="EM480" s="27"/>
      <c r="EN480" s="27"/>
      <c r="EO480" s="27"/>
      <c r="EP480" s="27"/>
      <c r="EQ480" s="27"/>
      <c r="ER480" s="27"/>
      <c r="ES480" s="27"/>
      <c r="ET480" s="27"/>
      <c r="EU480" s="27"/>
      <c r="EV480" s="27"/>
      <c r="EW480" s="27"/>
      <c r="EX480" s="27"/>
      <c r="EY480" s="27"/>
      <c r="EZ480" s="27"/>
      <c r="FA480" s="27"/>
      <c r="FB480" s="27"/>
      <c r="FC480" s="27"/>
      <c r="FD480" s="27"/>
      <c r="FE480" s="27"/>
      <c r="FH480" s="27"/>
      <c r="FI480" s="27"/>
      <c r="FJ480" s="27"/>
      <c r="FK480" s="27"/>
      <c r="FL480" s="27"/>
      <c r="FM480" s="27"/>
      <c r="FN480" s="27"/>
      <c r="FO480" s="27"/>
      <c r="FP480" s="27"/>
      <c r="FQ480" s="27"/>
      <c r="FR480" s="27"/>
      <c r="FS480" s="27"/>
      <c r="FT480" s="27"/>
      <c r="FU480" s="27"/>
      <c r="FV480" s="27"/>
      <c r="FW480" s="27"/>
      <c r="FX480" s="27"/>
      <c r="FY480" s="27"/>
      <c r="FZ480" s="27"/>
      <c r="GA480" s="27"/>
      <c r="GB480" s="27"/>
      <c r="GC480" s="27"/>
      <c r="GD480" s="27"/>
      <c r="GE480" s="27"/>
      <c r="GF480" s="27"/>
      <c r="GG480" s="27"/>
      <c r="GH480" s="27"/>
      <c r="GI480" s="27"/>
      <c r="GJ480" s="27"/>
      <c r="GK480" s="27"/>
      <c r="GL480" s="27"/>
      <c r="GM480" s="27"/>
      <c r="GN480" s="27"/>
      <c r="GO480" s="27"/>
      <c r="GP480" s="27"/>
      <c r="GQ480" s="27"/>
      <c r="GR480" s="27"/>
      <c r="GS480" s="27"/>
      <c r="GT480" s="27"/>
      <c r="GU480" s="27"/>
      <c r="GV480" s="27"/>
      <c r="GW480" s="27"/>
      <c r="GX480" s="27"/>
      <c r="GY480" s="27"/>
      <c r="GZ480" s="27"/>
      <c r="HA480" s="27"/>
      <c r="HB480" s="27"/>
      <c r="HC480" s="27"/>
      <c r="HD480" s="27"/>
      <c r="HE480" s="27"/>
      <c r="HF480" s="27"/>
      <c r="HG480" s="27"/>
      <c r="HH480" s="27"/>
      <c r="HI480" s="27"/>
      <c r="HJ480" s="27"/>
    </row>
    <row r="481" spans="1:218">
      <c r="A481" s="8"/>
      <c r="B481" s="109"/>
      <c r="C481" s="109"/>
      <c r="D481" s="109"/>
      <c r="E481" s="109"/>
      <c r="F481" s="109"/>
      <c r="G481" s="109"/>
      <c r="H481" s="109"/>
      <c r="I481" s="109"/>
      <c r="J481" s="109"/>
      <c r="K481" s="120"/>
      <c r="L481" s="143"/>
      <c r="M481" s="120"/>
      <c r="N481" s="27"/>
      <c r="O481" s="27"/>
      <c r="P481" s="27"/>
      <c r="Q481" s="27"/>
      <c r="S481" s="27"/>
      <c r="T481" s="27"/>
      <c r="U481" s="27"/>
      <c r="V481" s="27"/>
      <c r="W481" s="27"/>
      <c r="X481" s="27"/>
      <c r="Y481" s="27"/>
      <c r="Z481" s="27"/>
      <c r="AA481" s="27"/>
      <c r="AB481" s="27"/>
      <c r="AC481" s="27"/>
      <c r="AD481" s="27"/>
      <c r="AF481" s="27"/>
      <c r="AG481" s="27"/>
      <c r="AH481" s="27"/>
      <c r="AI481" s="27"/>
      <c r="AJ481" s="27"/>
      <c r="AK481" s="27"/>
      <c r="AL481" s="27"/>
      <c r="AN481" s="27"/>
      <c r="AO481" s="27"/>
      <c r="AP481" s="27"/>
      <c r="AQ481" s="27"/>
      <c r="AR481" s="27"/>
      <c r="BQ481" s="27"/>
      <c r="BW481" s="27"/>
      <c r="BX481" s="27"/>
      <c r="BY481" s="27"/>
      <c r="BZ481" s="27"/>
      <c r="CA481" s="27"/>
      <c r="CB481" s="27"/>
      <c r="CC481" s="27"/>
      <c r="CD481" s="27"/>
      <c r="CE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c r="DU481" s="27"/>
      <c r="EH481" s="27"/>
      <c r="EI481" s="27"/>
      <c r="EJ481" s="27"/>
      <c r="EK481" s="27"/>
      <c r="EL481" s="27"/>
      <c r="EM481" s="27"/>
      <c r="EN481" s="27"/>
      <c r="EO481" s="27"/>
      <c r="EP481" s="27"/>
      <c r="EQ481" s="27"/>
      <c r="ER481" s="27"/>
      <c r="ES481" s="27"/>
      <c r="ET481" s="27"/>
      <c r="EU481" s="27"/>
      <c r="EV481" s="27"/>
      <c r="EW481" s="27"/>
      <c r="EX481" s="27"/>
      <c r="EY481" s="27"/>
      <c r="EZ481" s="27"/>
      <c r="FA481" s="27"/>
      <c r="FB481" s="27"/>
      <c r="FC481" s="27"/>
      <c r="FD481" s="27"/>
      <c r="FE481" s="27"/>
      <c r="FH481" s="27"/>
      <c r="FI481" s="27"/>
      <c r="FJ481" s="27"/>
      <c r="FK481" s="27"/>
      <c r="FL481" s="27"/>
      <c r="FM481" s="27"/>
      <c r="FN481" s="27"/>
      <c r="FO481" s="27"/>
      <c r="FP481" s="27"/>
      <c r="FQ481" s="27"/>
      <c r="FR481" s="27"/>
      <c r="FS481" s="27"/>
      <c r="FT481" s="27"/>
      <c r="FU481" s="27"/>
      <c r="FV481" s="27"/>
      <c r="FW481" s="27"/>
      <c r="FX481" s="27"/>
      <c r="FY481" s="27"/>
      <c r="FZ481" s="27"/>
      <c r="GA481" s="27"/>
      <c r="GB481" s="27"/>
      <c r="GC481" s="27"/>
      <c r="GD481" s="27"/>
      <c r="GE481" s="27"/>
      <c r="GF481" s="27"/>
      <c r="GG481" s="27"/>
      <c r="GH481" s="27"/>
      <c r="GI481" s="27"/>
      <c r="GJ481" s="27"/>
      <c r="GK481" s="27"/>
      <c r="GL481" s="27"/>
      <c r="GM481" s="27"/>
      <c r="GN481" s="27"/>
      <c r="GO481" s="27"/>
      <c r="GP481" s="27"/>
      <c r="GQ481" s="27"/>
      <c r="GR481" s="27"/>
      <c r="GS481" s="27"/>
      <c r="GT481" s="27"/>
      <c r="GU481" s="27"/>
      <c r="GV481" s="27"/>
      <c r="GW481" s="27"/>
      <c r="GX481" s="27"/>
      <c r="GY481" s="27"/>
      <c r="GZ481" s="27"/>
      <c r="HA481" s="27"/>
      <c r="HB481" s="27"/>
      <c r="HC481" s="27"/>
      <c r="HD481" s="27"/>
      <c r="HE481" s="27"/>
      <c r="HF481" s="27"/>
      <c r="HG481" s="27"/>
      <c r="HH481" s="27"/>
      <c r="HI481" s="27"/>
      <c r="HJ481" s="27"/>
    </row>
    <row r="482" spans="1:218">
      <c r="A482" s="8"/>
      <c r="B482" s="109"/>
      <c r="C482" s="109"/>
      <c r="D482" s="109"/>
      <c r="E482" s="109"/>
      <c r="F482" s="109"/>
      <c r="G482" s="109"/>
      <c r="H482" s="109"/>
      <c r="I482" s="109"/>
      <c r="J482" s="109"/>
      <c r="K482" s="120"/>
      <c r="L482" s="143"/>
      <c r="M482" s="120"/>
      <c r="N482" s="27"/>
      <c r="O482" s="27"/>
      <c r="P482" s="27"/>
      <c r="Q482" s="27"/>
      <c r="S482" s="27"/>
      <c r="T482" s="27"/>
      <c r="U482" s="27"/>
      <c r="V482" s="27"/>
      <c r="W482" s="27"/>
      <c r="X482" s="27"/>
      <c r="Y482" s="27"/>
      <c r="Z482" s="27"/>
      <c r="AA482" s="27"/>
      <c r="AB482" s="27"/>
      <c r="AC482" s="27"/>
      <c r="AD482" s="27"/>
      <c r="AF482" s="27"/>
      <c r="AG482" s="27"/>
      <c r="AH482" s="27"/>
      <c r="AI482" s="27"/>
      <c r="AJ482" s="27"/>
      <c r="AK482" s="27"/>
      <c r="AL482" s="27"/>
      <c r="AN482" s="27"/>
      <c r="AO482" s="27"/>
      <c r="AP482" s="27"/>
      <c r="AQ482" s="27"/>
      <c r="AR482" s="27"/>
      <c r="BQ482" s="27"/>
      <c r="BW482" s="27"/>
      <c r="BX482" s="27"/>
      <c r="BY482" s="27"/>
      <c r="BZ482" s="27"/>
      <c r="CA482" s="27"/>
      <c r="CB482" s="27"/>
      <c r="CC482" s="27"/>
      <c r="CD482" s="27"/>
      <c r="CE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c r="DU482" s="27"/>
      <c r="EH482" s="27"/>
      <c r="EI482" s="27"/>
      <c r="EJ482" s="27"/>
      <c r="EK482" s="27"/>
      <c r="EL482" s="27"/>
      <c r="EM482" s="27"/>
      <c r="EN482" s="27"/>
      <c r="EO482" s="27"/>
      <c r="EP482" s="27"/>
      <c r="EQ482" s="27"/>
      <c r="ER482" s="27"/>
      <c r="ES482" s="27"/>
      <c r="ET482" s="27"/>
      <c r="EU482" s="27"/>
      <c r="EV482" s="27"/>
      <c r="EW482" s="27"/>
      <c r="EX482" s="27"/>
      <c r="EY482" s="27"/>
      <c r="EZ482" s="27"/>
      <c r="FA482" s="27"/>
      <c r="FB482" s="27"/>
      <c r="FC482" s="27"/>
      <c r="FD482" s="27"/>
      <c r="FE482" s="27"/>
      <c r="FH482" s="27"/>
      <c r="FI482" s="27"/>
      <c r="FJ482" s="27"/>
      <c r="FK482" s="27"/>
      <c r="FL482" s="27"/>
      <c r="FM482" s="27"/>
      <c r="FN482" s="27"/>
      <c r="FO482" s="27"/>
      <c r="FP482" s="27"/>
      <c r="FQ482" s="27"/>
      <c r="FR482" s="27"/>
      <c r="FS482" s="27"/>
      <c r="FT482" s="27"/>
      <c r="FU482" s="27"/>
      <c r="FV482" s="27"/>
      <c r="FW482" s="27"/>
      <c r="FX482" s="27"/>
      <c r="FY482" s="27"/>
      <c r="FZ482" s="27"/>
      <c r="GA482" s="27"/>
      <c r="GB482" s="27"/>
      <c r="GC482" s="27"/>
      <c r="GD482" s="27"/>
      <c r="GE482" s="27"/>
      <c r="GF482" s="27"/>
      <c r="GG482" s="27"/>
      <c r="GH482" s="27"/>
      <c r="GI482" s="27"/>
      <c r="GJ482" s="27"/>
      <c r="GK482" s="27"/>
      <c r="GL482" s="27"/>
      <c r="GM482" s="27"/>
      <c r="GN482" s="27"/>
      <c r="GO482" s="27"/>
      <c r="GP482" s="27"/>
      <c r="GQ482" s="27"/>
      <c r="GR482" s="27"/>
      <c r="GS482" s="27"/>
      <c r="GT482" s="27"/>
      <c r="GU482" s="27"/>
      <c r="GV482" s="27"/>
      <c r="GW482" s="27"/>
      <c r="GX482" s="27"/>
      <c r="GY482" s="27"/>
      <c r="GZ482" s="27"/>
      <c r="HA482" s="27"/>
      <c r="HB482" s="27"/>
      <c r="HC482" s="27"/>
      <c r="HD482" s="27"/>
      <c r="HE482" s="27"/>
      <c r="HF482" s="27"/>
      <c r="HG482" s="27"/>
      <c r="HH482" s="27"/>
      <c r="HI482" s="27"/>
      <c r="HJ482" s="27"/>
    </row>
    <row r="483" spans="1:218">
      <c r="A483" s="8"/>
      <c r="B483" s="109"/>
      <c r="C483" s="109"/>
      <c r="D483" s="109"/>
      <c r="E483" s="109"/>
      <c r="F483" s="109"/>
      <c r="G483" s="109"/>
      <c r="H483" s="109"/>
      <c r="I483" s="109"/>
      <c r="J483" s="109"/>
      <c r="K483" s="120"/>
      <c r="L483" s="143"/>
      <c r="M483" s="120"/>
      <c r="N483" s="27"/>
      <c r="O483" s="27"/>
      <c r="P483" s="27"/>
      <c r="Q483" s="27"/>
      <c r="S483" s="27"/>
      <c r="T483" s="27"/>
      <c r="U483" s="27"/>
      <c r="V483" s="27"/>
      <c r="W483" s="27"/>
      <c r="X483" s="27"/>
      <c r="Y483" s="27"/>
      <c r="Z483" s="27"/>
      <c r="AA483" s="27"/>
      <c r="AB483" s="27"/>
      <c r="AC483" s="27"/>
      <c r="AD483" s="27"/>
      <c r="AF483" s="27"/>
      <c r="AG483" s="27"/>
      <c r="AH483" s="27"/>
      <c r="AI483" s="27"/>
      <c r="AJ483" s="27"/>
      <c r="AK483" s="27"/>
      <c r="AL483" s="27"/>
      <c r="AN483" s="27"/>
      <c r="AO483" s="27"/>
      <c r="AP483" s="27"/>
      <c r="AQ483" s="27"/>
      <c r="AR483" s="27"/>
      <c r="BQ483" s="27"/>
      <c r="BW483" s="27"/>
      <c r="BX483" s="27"/>
      <c r="BY483" s="27"/>
      <c r="BZ483" s="27"/>
      <c r="CA483" s="27"/>
      <c r="CB483" s="27"/>
      <c r="CC483" s="27"/>
      <c r="CD483" s="27"/>
      <c r="CE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c r="DU483" s="27"/>
      <c r="EH483" s="27"/>
      <c r="EI483" s="27"/>
      <c r="EJ483" s="27"/>
      <c r="EK483" s="27"/>
      <c r="EL483" s="27"/>
      <c r="EM483" s="27"/>
      <c r="EN483" s="27"/>
      <c r="EO483" s="27"/>
      <c r="EP483" s="27"/>
      <c r="EQ483" s="27"/>
      <c r="ER483" s="27"/>
      <c r="ES483" s="27"/>
      <c r="ET483" s="27"/>
      <c r="EU483" s="27"/>
      <c r="EV483" s="27"/>
      <c r="EW483" s="27"/>
      <c r="EX483" s="27"/>
      <c r="EY483" s="27"/>
      <c r="EZ483" s="27"/>
      <c r="FA483" s="27"/>
      <c r="FB483" s="27"/>
      <c r="FC483" s="27"/>
      <c r="FD483" s="27"/>
      <c r="FE483" s="27"/>
      <c r="FH483" s="27"/>
      <c r="FI483" s="27"/>
      <c r="FJ483" s="27"/>
      <c r="FK483" s="27"/>
      <c r="FL483" s="27"/>
      <c r="FM483" s="27"/>
      <c r="FN483" s="27"/>
      <c r="FO483" s="27"/>
      <c r="FP483" s="27"/>
      <c r="FQ483" s="27"/>
      <c r="FR483" s="27"/>
      <c r="FS483" s="27"/>
      <c r="FT483" s="27"/>
      <c r="FU483" s="27"/>
      <c r="FV483" s="27"/>
      <c r="FW483" s="27"/>
      <c r="FX483" s="27"/>
      <c r="FY483" s="27"/>
      <c r="FZ483" s="27"/>
      <c r="GA483" s="27"/>
      <c r="GB483" s="27"/>
      <c r="GC483" s="27"/>
      <c r="GD483" s="27"/>
      <c r="GE483" s="27"/>
      <c r="GF483" s="27"/>
      <c r="GG483" s="27"/>
      <c r="GH483" s="27"/>
      <c r="GI483" s="27"/>
      <c r="GJ483" s="27"/>
      <c r="GK483" s="27"/>
      <c r="GL483" s="27"/>
      <c r="GM483" s="27"/>
      <c r="GN483" s="27"/>
      <c r="GO483" s="27"/>
      <c r="GP483" s="27"/>
      <c r="GQ483" s="27"/>
      <c r="GR483" s="27"/>
      <c r="GS483" s="27"/>
      <c r="GT483" s="27"/>
      <c r="GU483" s="27"/>
      <c r="GV483" s="27"/>
      <c r="GW483" s="27"/>
      <c r="GX483" s="27"/>
      <c r="GY483" s="27"/>
      <c r="GZ483" s="27"/>
      <c r="HA483" s="27"/>
      <c r="HB483" s="27"/>
      <c r="HC483" s="27"/>
      <c r="HD483" s="27"/>
      <c r="HE483" s="27"/>
      <c r="HF483" s="27"/>
      <c r="HG483" s="27"/>
      <c r="HH483" s="27"/>
      <c r="HI483" s="27"/>
      <c r="HJ483" s="27"/>
    </row>
    <row r="484" spans="1:218">
      <c r="A484" s="8"/>
      <c r="B484" s="109"/>
      <c r="C484" s="109"/>
      <c r="D484" s="109"/>
      <c r="E484" s="109"/>
      <c r="F484" s="109"/>
      <c r="G484" s="109"/>
      <c r="H484" s="109"/>
      <c r="I484" s="109"/>
      <c r="J484" s="109"/>
      <c r="K484" s="120"/>
      <c r="L484" s="143"/>
      <c r="M484" s="120"/>
      <c r="N484" s="27"/>
      <c r="O484" s="27"/>
      <c r="P484" s="27"/>
      <c r="Q484" s="27"/>
      <c r="S484" s="27"/>
      <c r="T484" s="27"/>
      <c r="U484" s="27"/>
      <c r="V484" s="27"/>
      <c r="W484" s="27"/>
      <c r="X484" s="27"/>
      <c r="Y484" s="27"/>
      <c r="Z484" s="27"/>
      <c r="AA484" s="27"/>
      <c r="AB484" s="27"/>
      <c r="AC484" s="27"/>
      <c r="AD484" s="27"/>
      <c r="AF484" s="27"/>
      <c r="AG484" s="27"/>
      <c r="AH484" s="27"/>
      <c r="AI484" s="27"/>
      <c r="AJ484" s="27"/>
      <c r="AK484" s="27"/>
      <c r="AL484" s="27"/>
      <c r="AN484" s="27"/>
      <c r="AO484" s="27"/>
      <c r="AP484" s="27"/>
      <c r="AQ484" s="27"/>
      <c r="AR484" s="27"/>
      <c r="BQ484" s="27"/>
      <c r="BW484" s="27"/>
      <c r="BX484" s="27"/>
      <c r="BY484" s="27"/>
      <c r="BZ484" s="27"/>
      <c r="CA484" s="27"/>
      <c r="CB484" s="27"/>
      <c r="CC484" s="27"/>
      <c r="CD484" s="27"/>
      <c r="CE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c r="DU484" s="27"/>
      <c r="EH484" s="27"/>
      <c r="EI484" s="27"/>
      <c r="EJ484" s="27"/>
      <c r="EK484" s="27"/>
      <c r="EL484" s="27"/>
      <c r="EM484" s="27"/>
      <c r="EN484" s="27"/>
      <c r="EO484" s="27"/>
      <c r="EP484" s="27"/>
      <c r="EQ484" s="27"/>
      <c r="ER484" s="27"/>
      <c r="ES484" s="27"/>
      <c r="ET484" s="27"/>
      <c r="EU484" s="27"/>
      <c r="EV484" s="27"/>
      <c r="EW484" s="27"/>
      <c r="EX484" s="27"/>
      <c r="EY484" s="27"/>
      <c r="EZ484" s="27"/>
      <c r="FA484" s="27"/>
      <c r="FB484" s="27"/>
      <c r="FC484" s="27"/>
      <c r="FD484" s="27"/>
      <c r="FE484" s="27"/>
      <c r="FH484" s="27"/>
      <c r="FI484" s="27"/>
      <c r="FJ484" s="27"/>
      <c r="FK484" s="27"/>
      <c r="FL484" s="27"/>
      <c r="FM484" s="27"/>
      <c r="FN484" s="27"/>
      <c r="FO484" s="27"/>
      <c r="FP484" s="27"/>
      <c r="FQ484" s="27"/>
      <c r="FR484" s="27"/>
      <c r="FS484" s="27"/>
      <c r="FT484" s="27"/>
      <c r="FU484" s="27"/>
      <c r="FV484" s="27"/>
      <c r="FW484" s="27"/>
      <c r="FX484" s="27"/>
      <c r="FY484" s="27"/>
      <c r="FZ484" s="27"/>
      <c r="GA484" s="27"/>
      <c r="GB484" s="27"/>
      <c r="GC484" s="27"/>
      <c r="GD484" s="27"/>
      <c r="GE484" s="27"/>
      <c r="GF484" s="27"/>
      <c r="GG484" s="27"/>
      <c r="GH484" s="27"/>
      <c r="GI484" s="27"/>
      <c r="GJ484" s="27"/>
      <c r="GK484" s="27"/>
      <c r="GL484" s="27"/>
      <c r="GM484" s="27"/>
      <c r="GN484" s="27"/>
      <c r="GO484" s="27"/>
      <c r="GP484" s="27"/>
      <c r="GQ484" s="27"/>
      <c r="GR484" s="27"/>
      <c r="GS484" s="27"/>
      <c r="GT484" s="27"/>
      <c r="GU484" s="27"/>
      <c r="GV484" s="27"/>
      <c r="GW484" s="27"/>
      <c r="GX484" s="27"/>
      <c r="GY484" s="27"/>
      <c r="GZ484" s="27"/>
      <c r="HA484" s="27"/>
      <c r="HB484" s="27"/>
      <c r="HC484" s="27"/>
      <c r="HD484" s="27"/>
      <c r="HE484" s="27"/>
      <c r="HF484" s="27"/>
      <c r="HG484" s="27"/>
      <c r="HH484" s="27"/>
      <c r="HI484" s="27"/>
      <c r="HJ484" s="27"/>
    </row>
    <row r="485" spans="1:218">
      <c r="A485" s="8"/>
      <c r="B485" s="109"/>
      <c r="C485" s="109"/>
      <c r="D485" s="109"/>
      <c r="E485" s="109"/>
      <c r="F485" s="109"/>
      <c r="G485" s="109"/>
      <c r="H485" s="109"/>
      <c r="I485" s="109"/>
      <c r="J485" s="109"/>
      <c r="K485" s="120"/>
      <c r="L485" s="143"/>
      <c r="M485" s="120"/>
      <c r="N485" s="27"/>
      <c r="O485" s="27"/>
      <c r="P485" s="27"/>
      <c r="Q485" s="27"/>
      <c r="S485" s="27"/>
      <c r="T485" s="27"/>
      <c r="U485" s="27"/>
      <c r="V485" s="27"/>
      <c r="W485" s="27"/>
      <c r="X485" s="27"/>
      <c r="Y485" s="27"/>
      <c r="Z485" s="27"/>
      <c r="AA485" s="27"/>
      <c r="AB485" s="27"/>
      <c r="AC485" s="27"/>
      <c r="AD485" s="27"/>
      <c r="AF485" s="27"/>
      <c r="AG485" s="27"/>
      <c r="AH485" s="27"/>
      <c r="AI485" s="27"/>
      <c r="AJ485" s="27"/>
      <c r="AK485" s="27"/>
      <c r="AL485" s="27"/>
      <c r="AN485" s="27"/>
      <c r="AO485" s="27"/>
      <c r="AP485" s="27"/>
      <c r="AQ485" s="27"/>
      <c r="AR485" s="27"/>
      <c r="BQ485" s="27"/>
      <c r="BW485" s="27"/>
      <c r="BX485" s="27"/>
      <c r="BY485" s="27"/>
      <c r="BZ485" s="27"/>
      <c r="CA485" s="27"/>
      <c r="CB485" s="27"/>
      <c r="CC485" s="27"/>
      <c r="CD485" s="27"/>
      <c r="CE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c r="DU485" s="27"/>
      <c r="EH485" s="27"/>
      <c r="EI485" s="27"/>
      <c r="EJ485" s="27"/>
      <c r="EK485" s="27"/>
      <c r="EL485" s="27"/>
      <c r="EM485" s="27"/>
      <c r="EN485" s="27"/>
      <c r="EO485" s="27"/>
      <c r="EP485" s="27"/>
      <c r="EQ485" s="27"/>
      <c r="ER485" s="27"/>
      <c r="ES485" s="27"/>
      <c r="ET485" s="27"/>
      <c r="EU485" s="27"/>
      <c r="EV485" s="27"/>
      <c r="EW485" s="27"/>
      <c r="EX485" s="27"/>
      <c r="EY485" s="27"/>
      <c r="EZ485" s="27"/>
      <c r="FA485" s="27"/>
      <c r="FB485" s="27"/>
      <c r="FC485" s="27"/>
      <c r="FD485" s="27"/>
      <c r="FE485" s="27"/>
      <c r="FH485" s="27"/>
      <c r="FI485" s="27"/>
      <c r="FJ485" s="27"/>
      <c r="FK485" s="27"/>
      <c r="FL485" s="27"/>
      <c r="FM485" s="27"/>
      <c r="FN485" s="27"/>
      <c r="FO485" s="27"/>
      <c r="FP485" s="27"/>
      <c r="FQ485" s="27"/>
      <c r="FR485" s="27"/>
      <c r="FS485" s="27"/>
      <c r="FT485" s="27"/>
      <c r="FU485" s="27"/>
      <c r="FV485" s="27"/>
      <c r="FW485" s="27"/>
      <c r="FX485" s="27"/>
      <c r="FY485" s="27"/>
      <c r="FZ485" s="27"/>
      <c r="GA485" s="27"/>
      <c r="GB485" s="27"/>
      <c r="GC485" s="27"/>
      <c r="GD485" s="27"/>
      <c r="GE485" s="27"/>
      <c r="GF485" s="27"/>
      <c r="GG485" s="27"/>
      <c r="GH485" s="27"/>
      <c r="GI485" s="27"/>
      <c r="GJ485" s="27"/>
      <c r="GK485" s="27"/>
      <c r="GL485" s="27"/>
      <c r="GM485" s="27"/>
      <c r="GN485" s="27"/>
      <c r="GO485" s="27"/>
      <c r="GP485" s="27"/>
      <c r="GQ485" s="27"/>
      <c r="GR485" s="27"/>
      <c r="GS485" s="27"/>
      <c r="GT485" s="27"/>
      <c r="GU485" s="27"/>
      <c r="GV485" s="27"/>
      <c r="GW485" s="27"/>
      <c r="GX485" s="27"/>
      <c r="GY485" s="27"/>
      <c r="GZ485" s="27"/>
      <c r="HA485" s="27"/>
      <c r="HB485" s="27"/>
      <c r="HC485" s="27"/>
      <c r="HD485" s="27"/>
      <c r="HE485" s="27"/>
      <c r="HF485" s="27"/>
      <c r="HG485" s="27"/>
      <c r="HH485" s="27"/>
      <c r="HI485" s="27"/>
      <c r="HJ485" s="27"/>
    </row>
    <row r="486" spans="1:218">
      <c r="A486" s="8"/>
      <c r="B486" s="109"/>
      <c r="C486" s="109"/>
      <c r="D486" s="109"/>
      <c r="E486" s="109"/>
      <c r="F486" s="109"/>
      <c r="G486" s="109"/>
      <c r="H486" s="109"/>
      <c r="I486" s="109"/>
      <c r="J486" s="109"/>
      <c r="K486" s="120"/>
      <c r="L486" s="143"/>
      <c r="M486" s="120"/>
      <c r="N486" s="27"/>
      <c r="O486" s="27"/>
      <c r="P486" s="27"/>
      <c r="Q486" s="27"/>
      <c r="S486" s="27"/>
      <c r="T486" s="27"/>
      <c r="U486" s="27"/>
      <c r="V486" s="27"/>
      <c r="W486" s="27"/>
      <c r="X486" s="27"/>
      <c r="Y486" s="27"/>
      <c r="Z486" s="27"/>
      <c r="AA486" s="27"/>
      <c r="AB486" s="27"/>
      <c r="AC486" s="27"/>
      <c r="AD486" s="27"/>
      <c r="AF486" s="27"/>
      <c r="AG486" s="27"/>
      <c r="AH486" s="27"/>
      <c r="AI486" s="27"/>
      <c r="AJ486" s="27"/>
      <c r="AK486" s="27"/>
      <c r="AL486" s="27"/>
      <c r="AN486" s="27"/>
      <c r="AO486" s="27"/>
      <c r="AP486" s="27"/>
      <c r="AQ486" s="27"/>
      <c r="AR486" s="27"/>
      <c r="BQ486" s="27"/>
      <c r="BW486" s="27"/>
      <c r="BX486" s="27"/>
      <c r="BY486" s="27"/>
      <c r="BZ486" s="27"/>
      <c r="CA486" s="27"/>
      <c r="CB486" s="27"/>
      <c r="CC486" s="27"/>
      <c r="CD486" s="27"/>
      <c r="CE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EH486" s="27"/>
      <c r="EI486" s="27"/>
      <c r="EJ486" s="27"/>
      <c r="EK486" s="27"/>
      <c r="EL486" s="27"/>
      <c r="EM486" s="27"/>
      <c r="EN486" s="27"/>
      <c r="EO486" s="27"/>
      <c r="EP486" s="27"/>
      <c r="EQ486" s="27"/>
      <c r="ER486" s="27"/>
      <c r="ES486" s="27"/>
      <c r="ET486" s="27"/>
      <c r="EU486" s="27"/>
      <c r="EV486" s="27"/>
      <c r="EW486" s="27"/>
      <c r="EX486" s="27"/>
      <c r="EY486" s="27"/>
      <c r="EZ486" s="27"/>
      <c r="FA486" s="27"/>
      <c r="FB486" s="27"/>
      <c r="FC486" s="27"/>
      <c r="FD486" s="27"/>
      <c r="FE486" s="27"/>
      <c r="FH486" s="27"/>
      <c r="FI486" s="27"/>
      <c r="FJ486" s="27"/>
      <c r="FK486" s="27"/>
      <c r="FL486" s="27"/>
      <c r="FM486" s="27"/>
      <c r="FN486" s="27"/>
      <c r="FO486" s="27"/>
      <c r="FP486" s="27"/>
      <c r="FQ486" s="27"/>
      <c r="FR486" s="27"/>
      <c r="FS486" s="27"/>
      <c r="FT486" s="27"/>
      <c r="FU486" s="27"/>
      <c r="FV486" s="27"/>
      <c r="FW486" s="27"/>
      <c r="FX486" s="27"/>
      <c r="FY486" s="27"/>
      <c r="FZ486" s="27"/>
      <c r="GA486" s="27"/>
      <c r="GB486" s="27"/>
      <c r="GC486" s="27"/>
      <c r="GD486" s="27"/>
      <c r="GE486" s="27"/>
      <c r="GF486" s="27"/>
      <c r="GG486" s="27"/>
      <c r="GH486" s="27"/>
      <c r="GI486" s="27"/>
      <c r="GJ486" s="27"/>
      <c r="GK486" s="27"/>
      <c r="GL486" s="27"/>
      <c r="GM486" s="27"/>
      <c r="GN486" s="27"/>
      <c r="GO486" s="27"/>
      <c r="GP486" s="27"/>
      <c r="GQ486" s="27"/>
      <c r="GR486" s="27"/>
      <c r="GS486" s="27"/>
      <c r="GT486" s="27"/>
      <c r="GU486" s="27"/>
      <c r="GV486" s="27"/>
      <c r="GW486" s="27"/>
      <c r="GX486" s="27"/>
      <c r="GY486" s="27"/>
      <c r="GZ486" s="27"/>
      <c r="HA486" s="27"/>
      <c r="HB486" s="27"/>
      <c r="HC486" s="27"/>
      <c r="HD486" s="27"/>
      <c r="HE486" s="27"/>
      <c r="HF486" s="27"/>
      <c r="HG486" s="27"/>
      <c r="HH486" s="27"/>
      <c r="HI486" s="27"/>
      <c r="HJ486" s="27"/>
    </row>
    <row r="487" spans="1:218">
      <c r="A487" s="8"/>
      <c r="B487" s="109"/>
      <c r="C487" s="109"/>
      <c r="D487" s="109"/>
      <c r="E487" s="109"/>
      <c r="F487" s="109"/>
      <c r="G487" s="109"/>
      <c r="H487" s="109"/>
      <c r="I487" s="109"/>
      <c r="J487" s="109"/>
      <c r="K487" s="120"/>
      <c r="L487" s="143"/>
      <c r="M487" s="120"/>
      <c r="N487" s="27"/>
      <c r="O487" s="27"/>
      <c r="P487" s="27"/>
      <c r="Q487" s="27"/>
      <c r="S487" s="27"/>
      <c r="T487" s="27"/>
      <c r="U487" s="27"/>
      <c r="V487" s="27"/>
      <c r="W487" s="27"/>
      <c r="X487" s="27"/>
      <c r="Y487" s="27"/>
      <c r="Z487" s="27"/>
      <c r="AA487" s="27"/>
      <c r="AB487" s="27"/>
      <c r="AC487" s="27"/>
      <c r="AD487" s="27"/>
      <c r="AF487" s="27"/>
      <c r="AG487" s="27"/>
      <c r="AH487" s="27"/>
      <c r="AI487" s="27"/>
      <c r="AJ487" s="27"/>
      <c r="AK487" s="27"/>
      <c r="AL487" s="27"/>
      <c r="AN487" s="27"/>
      <c r="AO487" s="27"/>
      <c r="AP487" s="27"/>
      <c r="AQ487" s="27"/>
      <c r="AR487" s="27"/>
      <c r="BQ487" s="27"/>
      <c r="BW487" s="27"/>
      <c r="BX487" s="27"/>
      <c r="BY487" s="27"/>
      <c r="BZ487" s="27"/>
      <c r="CA487" s="27"/>
      <c r="CB487" s="27"/>
      <c r="CC487" s="27"/>
      <c r="CD487" s="27"/>
      <c r="CE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c r="DU487" s="27"/>
      <c r="EH487" s="27"/>
      <c r="EI487" s="27"/>
      <c r="EJ487" s="27"/>
      <c r="EK487" s="27"/>
      <c r="EL487" s="27"/>
      <c r="EM487" s="27"/>
      <c r="EN487" s="27"/>
      <c r="EO487" s="27"/>
      <c r="EP487" s="27"/>
      <c r="EQ487" s="27"/>
      <c r="ER487" s="27"/>
      <c r="ES487" s="27"/>
      <c r="ET487" s="27"/>
      <c r="EU487" s="27"/>
      <c r="EV487" s="27"/>
      <c r="EW487" s="27"/>
      <c r="EX487" s="27"/>
      <c r="EY487" s="27"/>
      <c r="EZ487" s="27"/>
      <c r="FA487" s="27"/>
      <c r="FB487" s="27"/>
      <c r="FC487" s="27"/>
      <c r="FD487" s="27"/>
      <c r="FE487" s="27"/>
      <c r="FH487" s="27"/>
      <c r="FI487" s="27"/>
      <c r="FJ487" s="27"/>
      <c r="FK487" s="27"/>
      <c r="FL487" s="27"/>
      <c r="FM487" s="27"/>
      <c r="FN487" s="27"/>
      <c r="FO487" s="27"/>
      <c r="FP487" s="27"/>
      <c r="FQ487" s="27"/>
      <c r="FR487" s="27"/>
      <c r="FS487" s="27"/>
      <c r="FT487" s="27"/>
      <c r="FU487" s="27"/>
      <c r="FV487" s="27"/>
      <c r="FW487" s="27"/>
      <c r="FX487" s="27"/>
      <c r="FY487" s="27"/>
      <c r="FZ487" s="27"/>
      <c r="GA487" s="27"/>
      <c r="GB487" s="27"/>
      <c r="GC487" s="27"/>
      <c r="GD487" s="27"/>
      <c r="GE487" s="27"/>
      <c r="GF487" s="27"/>
      <c r="GG487" s="27"/>
      <c r="GH487" s="27"/>
      <c r="GI487" s="27"/>
      <c r="GJ487" s="27"/>
      <c r="GK487" s="27"/>
      <c r="GL487" s="27"/>
      <c r="GM487" s="27"/>
      <c r="GN487" s="27"/>
      <c r="GO487" s="27"/>
      <c r="GP487" s="27"/>
      <c r="GQ487" s="27"/>
      <c r="GR487" s="27"/>
      <c r="GS487" s="27"/>
      <c r="GT487" s="27"/>
      <c r="GU487" s="27"/>
      <c r="GV487" s="27"/>
      <c r="GW487" s="27"/>
      <c r="GX487" s="27"/>
      <c r="GY487" s="27"/>
      <c r="GZ487" s="27"/>
      <c r="HA487" s="27"/>
      <c r="HB487" s="27"/>
      <c r="HC487" s="27"/>
      <c r="HD487" s="27"/>
      <c r="HE487" s="27"/>
      <c r="HF487" s="27"/>
      <c r="HG487" s="27"/>
      <c r="HH487" s="27"/>
      <c r="HI487" s="27"/>
      <c r="HJ487" s="27"/>
    </row>
    <row r="488" spans="1:218">
      <c r="A488" s="8"/>
      <c r="B488" s="109"/>
      <c r="C488" s="109"/>
      <c r="D488" s="109"/>
      <c r="E488" s="109"/>
      <c r="F488" s="109"/>
      <c r="G488" s="109"/>
      <c r="H488" s="109"/>
      <c r="I488" s="109"/>
      <c r="J488" s="109"/>
      <c r="K488" s="120"/>
      <c r="L488" s="143"/>
      <c r="M488" s="120"/>
      <c r="N488" s="27"/>
      <c r="O488" s="27"/>
      <c r="P488" s="27"/>
      <c r="Q488" s="27"/>
      <c r="S488" s="27"/>
      <c r="T488" s="27"/>
      <c r="U488" s="27"/>
      <c r="V488" s="27"/>
      <c r="W488" s="27"/>
      <c r="X488" s="27"/>
      <c r="Y488" s="27"/>
      <c r="Z488" s="27"/>
      <c r="AA488" s="27"/>
      <c r="AB488" s="27"/>
      <c r="AC488" s="27"/>
      <c r="AD488" s="27"/>
      <c r="AF488" s="27"/>
      <c r="AG488" s="27"/>
      <c r="AH488" s="27"/>
      <c r="AI488" s="27"/>
      <c r="AJ488" s="27"/>
      <c r="AK488" s="27"/>
      <c r="AL488" s="27"/>
      <c r="AN488" s="27"/>
      <c r="AO488" s="27"/>
      <c r="AP488" s="27"/>
      <c r="AQ488" s="27"/>
      <c r="AR488" s="27"/>
      <c r="BQ488" s="27"/>
      <c r="BW488" s="27"/>
      <c r="BX488" s="27"/>
      <c r="BY488" s="27"/>
      <c r="BZ488" s="27"/>
      <c r="CA488" s="27"/>
      <c r="CB488" s="27"/>
      <c r="CC488" s="27"/>
      <c r="CD488" s="27"/>
      <c r="CE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c r="DU488" s="27"/>
      <c r="EH488" s="27"/>
      <c r="EI488" s="27"/>
      <c r="EJ488" s="27"/>
      <c r="EK488" s="27"/>
      <c r="EL488" s="27"/>
      <c r="EM488" s="27"/>
      <c r="EN488" s="27"/>
      <c r="EO488" s="27"/>
      <c r="EP488" s="27"/>
      <c r="EQ488" s="27"/>
      <c r="ER488" s="27"/>
      <c r="ES488" s="27"/>
      <c r="ET488" s="27"/>
      <c r="EU488" s="27"/>
      <c r="EV488" s="27"/>
      <c r="EW488" s="27"/>
      <c r="EX488" s="27"/>
      <c r="EY488" s="27"/>
      <c r="EZ488" s="27"/>
      <c r="FA488" s="27"/>
      <c r="FB488" s="27"/>
      <c r="FC488" s="27"/>
      <c r="FD488" s="27"/>
      <c r="FE488" s="27"/>
      <c r="FH488" s="27"/>
      <c r="FI488" s="27"/>
      <c r="FJ488" s="27"/>
      <c r="FK488" s="27"/>
      <c r="FL488" s="27"/>
      <c r="FM488" s="27"/>
      <c r="FN488" s="27"/>
      <c r="FO488" s="27"/>
      <c r="FP488" s="27"/>
      <c r="FQ488" s="27"/>
      <c r="FR488" s="27"/>
      <c r="FS488" s="27"/>
      <c r="FT488" s="27"/>
      <c r="FU488" s="27"/>
      <c r="FV488" s="27"/>
      <c r="FW488" s="27"/>
      <c r="FX488" s="27"/>
      <c r="FY488" s="27"/>
      <c r="FZ488" s="27"/>
      <c r="GA488" s="27"/>
      <c r="GB488" s="27"/>
      <c r="GC488" s="27"/>
      <c r="GD488" s="27"/>
      <c r="GE488" s="27"/>
      <c r="GF488" s="27"/>
      <c r="GG488" s="27"/>
      <c r="GH488" s="27"/>
      <c r="GI488" s="27"/>
      <c r="GJ488" s="27"/>
      <c r="GK488" s="27"/>
      <c r="GL488" s="27"/>
      <c r="GM488" s="27"/>
      <c r="GN488" s="27"/>
      <c r="GO488" s="27"/>
      <c r="GP488" s="27"/>
      <c r="GQ488" s="27"/>
      <c r="GR488" s="27"/>
      <c r="GS488" s="27"/>
      <c r="GT488" s="27"/>
      <c r="GU488" s="27"/>
      <c r="GV488" s="27"/>
      <c r="GW488" s="27"/>
      <c r="GX488" s="27"/>
      <c r="GY488" s="27"/>
      <c r="GZ488" s="27"/>
      <c r="HA488" s="27"/>
      <c r="HB488" s="27"/>
      <c r="HC488" s="27"/>
      <c r="HD488" s="27"/>
      <c r="HE488" s="27"/>
      <c r="HF488" s="27"/>
      <c r="HG488" s="27"/>
      <c r="HH488" s="27"/>
      <c r="HI488" s="27"/>
      <c r="HJ488" s="27"/>
    </row>
    <row r="489" spans="1:218">
      <c r="A489" s="8"/>
      <c r="B489" s="109"/>
      <c r="C489" s="109"/>
      <c r="D489" s="109"/>
      <c r="E489" s="109"/>
      <c r="F489" s="109"/>
      <c r="G489" s="109"/>
      <c r="H489" s="109"/>
      <c r="I489" s="109"/>
      <c r="J489" s="109"/>
      <c r="K489" s="120"/>
      <c r="L489" s="143"/>
      <c r="M489" s="120"/>
      <c r="N489" s="27"/>
      <c r="O489" s="27"/>
      <c r="P489" s="27"/>
      <c r="Q489" s="27"/>
      <c r="S489" s="27"/>
      <c r="T489" s="27"/>
      <c r="U489" s="27"/>
      <c r="V489" s="27"/>
      <c r="W489" s="27"/>
      <c r="X489" s="27"/>
      <c r="Y489" s="27"/>
      <c r="Z489" s="27"/>
      <c r="AA489" s="27"/>
      <c r="AB489" s="27"/>
      <c r="AC489" s="27"/>
      <c r="AD489" s="27"/>
      <c r="AF489" s="27"/>
      <c r="AG489" s="27"/>
      <c r="AH489" s="27"/>
      <c r="AI489" s="27"/>
      <c r="AJ489" s="27"/>
      <c r="AK489" s="27"/>
      <c r="AL489" s="27"/>
      <c r="AN489" s="27"/>
      <c r="AO489" s="27"/>
      <c r="AP489" s="27"/>
      <c r="AQ489" s="27"/>
      <c r="AR489" s="27"/>
      <c r="BQ489" s="27"/>
      <c r="BW489" s="27"/>
      <c r="BX489" s="27"/>
      <c r="BY489" s="27"/>
      <c r="BZ489" s="27"/>
      <c r="CA489" s="27"/>
      <c r="CB489" s="27"/>
      <c r="CC489" s="27"/>
      <c r="CD489" s="27"/>
      <c r="CE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c r="DU489" s="27"/>
      <c r="EH489" s="27"/>
      <c r="EI489" s="27"/>
      <c r="EJ489" s="27"/>
      <c r="EK489" s="27"/>
      <c r="EL489" s="27"/>
      <c r="EM489" s="27"/>
      <c r="EN489" s="27"/>
      <c r="EO489" s="27"/>
      <c r="EP489" s="27"/>
      <c r="EQ489" s="27"/>
      <c r="ER489" s="27"/>
      <c r="ES489" s="27"/>
      <c r="ET489" s="27"/>
      <c r="EU489" s="27"/>
      <c r="EV489" s="27"/>
      <c r="EW489" s="27"/>
      <c r="EX489" s="27"/>
      <c r="EY489" s="27"/>
      <c r="EZ489" s="27"/>
      <c r="FA489" s="27"/>
      <c r="FB489" s="27"/>
      <c r="FC489" s="27"/>
      <c r="FD489" s="27"/>
      <c r="FE489" s="27"/>
      <c r="FH489" s="27"/>
      <c r="FI489" s="27"/>
      <c r="FJ489" s="27"/>
      <c r="FK489" s="27"/>
      <c r="FL489" s="27"/>
      <c r="FM489" s="27"/>
      <c r="FN489" s="27"/>
      <c r="FO489" s="27"/>
      <c r="FP489" s="27"/>
      <c r="FQ489" s="27"/>
      <c r="FR489" s="27"/>
      <c r="FS489" s="27"/>
      <c r="FT489" s="27"/>
      <c r="FU489" s="27"/>
      <c r="FV489" s="27"/>
      <c r="FW489" s="27"/>
      <c r="FX489" s="27"/>
      <c r="FY489" s="27"/>
      <c r="FZ489" s="27"/>
      <c r="GA489" s="27"/>
      <c r="GB489" s="27"/>
      <c r="GC489" s="27"/>
      <c r="GD489" s="27"/>
      <c r="GE489" s="27"/>
      <c r="GF489" s="27"/>
      <c r="GG489" s="27"/>
      <c r="GH489" s="27"/>
      <c r="GI489" s="27"/>
      <c r="GJ489" s="27"/>
      <c r="GK489" s="27"/>
      <c r="GL489" s="27"/>
      <c r="GM489" s="27"/>
      <c r="GN489" s="27"/>
      <c r="GO489" s="27"/>
      <c r="GP489" s="27"/>
      <c r="GQ489" s="27"/>
      <c r="GR489" s="27"/>
      <c r="GS489" s="27"/>
      <c r="GT489" s="27"/>
      <c r="GU489" s="27"/>
      <c r="GV489" s="27"/>
      <c r="GW489" s="27"/>
      <c r="GX489" s="27"/>
      <c r="GY489" s="27"/>
      <c r="GZ489" s="27"/>
      <c r="HA489" s="27"/>
      <c r="HB489" s="27"/>
      <c r="HC489" s="27"/>
      <c r="HD489" s="27"/>
      <c r="HE489" s="27"/>
      <c r="HF489" s="27"/>
      <c r="HG489" s="27"/>
      <c r="HH489" s="27"/>
      <c r="HI489" s="27"/>
      <c r="HJ489" s="27"/>
    </row>
    <row r="490" spans="1:218">
      <c r="A490" s="8"/>
      <c r="B490" s="109"/>
      <c r="C490" s="109"/>
      <c r="D490" s="109"/>
      <c r="E490" s="109"/>
      <c r="F490" s="109"/>
      <c r="G490" s="109"/>
      <c r="H490" s="109"/>
      <c r="I490" s="109"/>
      <c r="J490" s="109"/>
      <c r="K490" s="120"/>
      <c r="L490" s="143"/>
      <c r="M490" s="120"/>
      <c r="N490" s="27"/>
      <c r="O490" s="27"/>
      <c r="P490" s="27"/>
      <c r="Q490" s="27"/>
      <c r="S490" s="27"/>
      <c r="T490" s="27"/>
      <c r="U490" s="27"/>
      <c r="V490" s="27"/>
      <c r="W490" s="27"/>
      <c r="X490" s="27"/>
      <c r="Y490" s="27"/>
      <c r="Z490" s="27"/>
      <c r="AA490" s="27"/>
      <c r="AB490" s="27"/>
      <c r="AC490" s="27"/>
      <c r="AD490" s="27"/>
      <c r="AF490" s="27"/>
      <c r="AG490" s="27"/>
      <c r="AH490" s="27"/>
      <c r="AI490" s="27"/>
      <c r="AJ490" s="27"/>
      <c r="AK490" s="27"/>
      <c r="AL490" s="27"/>
      <c r="AN490" s="27"/>
      <c r="AO490" s="27"/>
      <c r="AP490" s="27"/>
      <c r="AQ490" s="27"/>
      <c r="AR490" s="27"/>
      <c r="BQ490" s="27"/>
      <c r="BW490" s="27"/>
      <c r="BX490" s="27"/>
      <c r="BY490" s="27"/>
      <c r="BZ490" s="27"/>
      <c r="CA490" s="27"/>
      <c r="CB490" s="27"/>
      <c r="CC490" s="27"/>
      <c r="CD490" s="27"/>
      <c r="CE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c r="DU490" s="27"/>
      <c r="EH490" s="27"/>
      <c r="EI490" s="27"/>
      <c r="EJ490" s="27"/>
      <c r="EK490" s="27"/>
      <c r="EL490" s="27"/>
      <c r="EM490" s="27"/>
      <c r="EN490" s="27"/>
      <c r="EO490" s="27"/>
      <c r="EP490" s="27"/>
      <c r="EQ490" s="27"/>
      <c r="ER490" s="27"/>
      <c r="ES490" s="27"/>
      <c r="ET490" s="27"/>
      <c r="EU490" s="27"/>
      <c r="EV490" s="27"/>
      <c r="EW490" s="27"/>
      <c r="EX490" s="27"/>
      <c r="EY490" s="27"/>
      <c r="EZ490" s="27"/>
      <c r="FA490" s="27"/>
      <c r="FB490" s="27"/>
      <c r="FC490" s="27"/>
      <c r="FD490" s="27"/>
      <c r="FE490" s="27"/>
      <c r="FH490" s="27"/>
      <c r="FI490" s="27"/>
      <c r="FJ490" s="27"/>
      <c r="FK490" s="27"/>
      <c r="FL490" s="27"/>
      <c r="FM490" s="27"/>
      <c r="FN490" s="27"/>
      <c r="FO490" s="27"/>
      <c r="FP490" s="27"/>
      <c r="FQ490" s="27"/>
      <c r="FR490" s="27"/>
      <c r="FS490" s="27"/>
      <c r="FT490" s="27"/>
      <c r="FU490" s="27"/>
      <c r="FV490" s="27"/>
      <c r="FW490" s="27"/>
      <c r="FX490" s="27"/>
      <c r="FY490" s="27"/>
      <c r="FZ490" s="27"/>
      <c r="GA490" s="27"/>
      <c r="GB490" s="27"/>
      <c r="GC490" s="27"/>
      <c r="GD490" s="27"/>
      <c r="GE490" s="27"/>
      <c r="GF490" s="27"/>
      <c r="GG490" s="27"/>
      <c r="GH490" s="27"/>
      <c r="GI490" s="27"/>
      <c r="GJ490" s="27"/>
      <c r="GK490" s="27"/>
      <c r="GL490" s="27"/>
      <c r="GM490" s="27"/>
      <c r="GN490" s="27"/>
      <c r="GO490" s="27"/>
      <c r="GP490" s="27"/>
      <c r="GQ490" s="27"/>
      <c r="GR490" s="27"/>
      <c r="GS490" s="27"/>
      <c r="GT490" s="27"/>
      <c r="GU490" s="27"/>
      <c r="GV490" s="27"/>
      <c r="GW490" s="27"/>
      <c r="GX490" s="27"/>
      <c r="GY490" s="27"/>
      <c r="GZ490" s="27"/>
      <c r="HA490" s="27"/>
      <c r="HB490" s="27"/>
      <c r="HC490" s="27"/>
      <c r="HD490" s="27"/>
      <c r="HE490" s="27"/>
      <c r="HF490" s="27"/>
      <c r="HG490" s="27"/>
      <c r="HH490" s="27"/>
      <c r="HI490" s="27"/>
      <c r="HJ490" s="27"/>
    </row>
    <row r="491" spans="1:218">
      <c r="A491" s="8"/>
      <c r="B491" s="109"/>
      <c r="C491" s="109"/>
      <c r="D491" s="109"/>
      <c r="E491" s="109"/>
      <c r="F491" s="109"/>
      <c r="G491" s="109"/>
      <c r="H491" s="109"/>
      <c r="I491" s="109"/>
      <c r="J491" s="109"/>
      <c r="K491" s="120"/>
      <c r="L491" s="143"/>
      <c r="M491" s="120"/>
      <c r="N491" s="27"/>
      <c r="O491" s="27"/>
      <c r="P491" s="27"/>
      <c r="Q491" s="27"/>
      <c r="S491" s="27"/>
      <c r="T491" s="27"/>
      <c r="U491" s="27"/>
      <c r="V491" s="27"/>
      <c r="W491" s="27"/>
      <c r="X491" s="27"/>
      <c r="Y491" s="27"/>
      <c r="Z491" s="27"/>
      <c r="AA491" s="27"/>
      <c r="AB491" s="27"/>
      <c r="AC491" s="27"/>
      <c r="AD491" s="27"/>
      <c r="AF491" s="27"/>
      <c r="AG491" s="27"/>
      <c r="AH491" s="27"/>
      <c r="AI491" s="27"/>
      <c r="AJ491" s="27"/>
      <c r="AK491" s="27"/>
      <c r="AL491" s="27"/>
      <c r="AN491" s="27"/>
      <c r="AO491" s="27"/>
      <c r="AP491" s="27"/>
      <c r="AQ491" s="27"/>
      <c r="AR491" s="27"/>
      <c r="BQ491" s="27"/>
      <c r="BW491" s="27"/>
      <c r="BX491" s="27"/>
      <c r="BY491" s="27"/>
      <c r="BZ491" s="27"/>
      <c r="CA491" s="27"/>
      <c r="CB491" s="27"/>
      <c r="CC491" s="27"/>
      <c r="CD491" s="27"/>
      <c r="CE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c r="DU491" s="27"/>
      <c r="EH491" s="27"/>
      <c r="EI491" s="27"/>
      <c r="EJ491" s="27"/>
      <c r="EK491" s="27"/>
      <c r="EL491" s="27"/>
      <c r="EM491" s="27"/>
      <c r="EN491" s="27"/>
      <c r="EO491" s="27"/>
      <c r="EP491" s="27"/>
      <c r="EQ491" s="27"/>
      <c r="ER491" s="27"/>
      <c r="ES491" s="27"/>
      <c r="ET491" s="27"/>
      <c r="EU491" s="27"/>
      <c r="EV491" s="27"/>
      <c r="EW491" s="27"/>
      <c r="EX491" s="27"/>
      <c r="EY491" s="27"/>
      <c r="EZ491" s="27"/>
      <c r="FA491" s="27"/>
      <c r="FB491" s="27"/>
      <c r="FC491" s="27"/>
      <c r="FD491" s="27"/>
      <c r="FE491" s="27"/>
      <c r="FH491" s="27"/>
      <c r="FI491" s="27"/>
      <c r="FJ491" s="27"/>
      <c r="FK491" s="27"/>
      <c r="FL491" s="27"/>
      <c r="FM491" s="27"/>
      <c r="FN491" s="27"/>
      <c r="FO491" s="27"/>
      <c r="FP491" s="27"/>
      <c r="FQ491" s="27"/>
      <c r="FR491" s="27"/>
      <c r="FS491" s="27"/>
      <c r="FT491" s="27"/>
      <c r="FU491" s="27"/>
      <c r="FV491" s="27"/>
      <c r="FW491" s="27"/>
      <c r="FX491" s="27"/>
      <c r="FY491" s="27"/>
      <c r="FZ491" s="27"/>
      <c r="GA491" s="27"/>
      <c r="GB491" s="27"/>
      <c r="GC491" s="27"/>
      <c r="GD491" s="27"/>
      <c r="GE491" s="27"/>
      <c r="GF491" s="27"/>
      <c r="GG491" s="27"/>
      <c r="GH491" s="27"/>
      <c r="GI491" s="27"/>
      <c r="GJ491" s="27"/>
      <c r="GK491" s="27"/>
      <c r="GL491" s="27"/>
      <c r="GM491" s="27"/>
      <c r="GN491" s="27"/>
      <c r="GO491" s="27"/>
      <c r="GP491" s="27"/>
      <c r="GQ491" s="27"/>
      <c r="GR491" s="27"/>
      <c r="GS491" s="27"/>
      <c r="GT491" s="27"/>
      <c r="GU491" s="27"/>
      <c r="GV491" s="27"/>
      <c r="GW491" s="27"/>
      <c r="GX491" s="27"/>
      <c r="GY491" s="27"/>
      <c r="GZ491" s="27"/>
      <c r="HA491" s="27"/>
      <c r="HB491" s="27"/>
      <c r="HC491" s="27"/>
      <c r="HD491" s="27"/>
      <c r="HE491" s="27"/>
      <c r="HF491" s="27"/>
      <c r="HG491" s="27"/>
      <c r="HH491" s="27"/>
      <c r="HI491" s="27"/>
      <c r="HJ491" s="27"/>
    </row>
    <row r="492" spans="1:218">
      <c r="A492" s="8"/>
      <c r="B492" s="109"/>
      <c r="C492" s="109"/>
      <c r="D492" s="109"/>
      <c r="E492" s="109"/>
      <c r="F492" s="109"/>
      <c r="G492" s="109"/>
      <c r="H492" s="109"/>
      <c r="I492" s="109"/>
      <c r="J492" s="109"/>
      <c r="K492" s="120"/>
      <c r="L492" s="143"/>
      <c r="M492" s="120"/>
      <c r="N492" s="27"/>
      <c r="O492" s="27"/>
      <c r="P492" s="27"/>
      <c r="Q492" s="27"/>
      <c r="S492" s="27"/>
      <c r="T492" s="27"/>
      <c r="U492" s="27"/>
      <c r="V492" s="27"/>
      <c r="W492" s="27"/>
      <c r="X492" s="27"/>
      <c r="Y492" s="27"/>
      <c r="Z492" s="27"/>
      <c r="AA492" s="27"/>
      <c r="AB492" s="27"/>
      <c r="AC492" s="27"/>
      <c r="AD492" s="27"/>
      <c r="AF492" s="27"/>
      <c r="AG492" s="27"/>
      <c r="AH492" s="27"/>
      <c r="AI492" s="27"/>
      <c r="AJ492" s="27"/>
      <c r="AK492" s="27"/>
      <c r="AL492" s="27"/>
      <c r="AN492" s="27"/>
      <c r="AO492" s="27"/>
      <c r="AP492" s="27"/>
      <c r="AQ492" s="27"/>
      <c r="AR492" s="27"/>
      <c r="BQ492" s="27"/>
      <c r="BW492" s="27"/>
      <c r="BX492" s="27"/>
      <c r="BY492" s="27"/>
      <c r="BZ492" s="27"/>
      <c r="CA492" s="27"/>
      <c r="CB492" s="27"/>
      <c r="CC492" s="27"/>
      <c r="CD492" s="27"/>
      <c r="CE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c r="DU492" s="27"/>
      <c r="EH492" s="27"/>
      <c r="EI492" s="27"/>
      <c r="EJ492" s="27"/>
      <c r="EK492" s="27"/>
      <c r="EL492" s="27"/>
      <c r="EM492" s="27"/>
      <c r="EN492" s="27"/>
      <c r="EO492" s="27"/>
      <c r="EP492" s="27"/>
      <c r="EQ492" s="27"/>
      <c r="ER492" s="27"/>
      <c r="ES492" s="27"/>
      <c r="ET492" s="27"/>
      <c r="EU492" s="27"/>
      <c r="EV492" s="27"/>
      <c r="EW492" s="27"/>
      <c r="EX492" s="27"/>
      <c r="EY492" s="27"/>
      <c r="EZ492" s="27"/>
      <c r="FA492" s="27"/>
      <c r="FB492" s="27"/>
      <c r="FC492" s="27"/>
      <c r="FD492" s="27"/>
      <c r="FE492" s="27"/>
      <c r="FH492" s="27"/>
      <c r="FI492" s="27"/>
      <c r="FJ492" s="27"/>
      <c r="FK492" s="27"/>
      <c r="FL492" s="27"/>
      <c r="FM492" s="27"/>
      <c r="FN492" s="27"/>
      <c r="FO492" s="27"/>
      <c r="FP492" s="27"/>
      <c r="FQ492" s="27"/>
      <c r="FR492" s="27"/>
      <c r="FS492" s="27"/>
      <c r="FT492" s="27"/>
      <c r="FU492" s="27"/>
      <c r="FV492" s="27"/>
      <c r="FW492" s="27"/>
      <c r="FX492" s="27"/>
      <c r="FY492" s="27"/>
      <c r="FZ492" s="27"/>
      <c r="GA492" s="27"/>
      <c r="GB492" s="27"/>
      <c r="GC492" s="27"/>
      <c r="GD492" s="27"/>
      <c r="GE492" s="27"/>
      <c r="GF492" s="27"/>
      <c r="GG492" s="27"/>
      <c r="GH492" s="27"/>
      <c r="GI492" s="27"/>
      <c r="GJ492" s="27"/>
      <c r="GK492" s="27"/>
      <c r="GL492" s="27"/>
      <c r="GM492" s="27"/>
      <c r="GN492" s="27"/>
      <c r="GO492" s="27"/>
      <c r="GP492" s="27"/>
      <c r="GQ492" s="27"/>
      <c r="GR492" s="27"/>
      <c r="GS492" s="27"/>
      <c r="GT492" s="27"/>
      <c r="GU492" s="27"/>
      <c r="GV492" s="27"/>
      <c r="GW492" s="27"/>
      <c r="GX492" s="27"/>
      <c r="GY492" s="27"/>
      <c r="GZ492" s="27"/>
      <c r="HA492" s="27"/>
      <c r="HB492" s="27"/>
      <c r="HC492" s="27"/>
      <c r="HD492" s="27"/>
      <c r="HE492" s="27"/>
      <c r="HF492" s="27"/>
      <c r="HG492" s="27"/>
      <c r="HH492" s="27"/>
      <c r="HI492" s="27"/>
      <c r="HJ492" s="27"/>
    </row>
    <row r="493" spans="1:218">
      <c r="A493" s="8"/>
      <c r="B493" s="109"/>
      <c r="C493" s="109"/>
      <c r="D493" s="109"/>
      <c r="E493" s="109"/>
      <c r="F493" s="109"/>
      <c r="G493" s="109"/>
      <c r="H493" s="109"/>
      <c r="I493" s="109"/>
      <c r="J493" s="109"/>
      <c r="K493" s="120"/>
      <c r="L493" s="143"/>
      <c r="M493" s="120"/>
      <c r="N493" s="27"/>
      <c r="O493" s="27"/>
      <c r="P493" s="27"/>
      <c r="Q493" s="27"/>
      <c r="S493" s="27"/>
      <c r="T493" s="27"/>
      <c r="U493" s="27"/>
      <c r="V493" s="27"/>
      <c r="W493" s="27"/>
      <c r="X493" s="27"/>
      <c r="Y493" s="27"/>
      <c r="Z493" s="27"/>
      <c r="AA493" s="27"/>
      <c r="AB493" s="27"/>
      <c r="AC493" s="27"/>
      <c r="AD493" s="27"/>
      <c r="AF493" s="27"/>
      <c r="AG493" s="27"/>
      <c r="AH493" s="27"/>
      <c r="AI493" s="27"/>
      <c r="AJ493" s="27"/>
      <c r="AK493" s="27"/>
      <c r="AL493" s="27"/>
      <c r="AN493" s="27"/>
      <c r="AO493" s="27"/>
      <c r="AP493" s="27"/>
      <c r="AQ493" s="27"/>
      <c r="AR493" s="27"/>
      <c r="BQ493" s="27"/>
      <c r="BW493" s="27"/>
      <c r="BX493" s="27"/>
      <c r="BY493" s="27"/>
      <c r="BZ493" s="27"/>
      <c r="CA493" s="27"/>
      <c r="CB493" s="27"/>
      <c r="CC493" s="27"/>
      <c r="CD493" s="27"/>
      <c r="CE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c r="DU493" s="27"/>
      <c r="EH493" s="27"/>
      <c r="EI493" s="27"/>
      <c r="EJ493" s="27"/>
      <c r="EK493" s="27"/>
      <c r="EL493" s="27"/>
      <c r="EM493" s="27"/>
      <c r="EN493" s="27"/>
      <c r="EO493" s="27"/>
      <c r="EP493" s="27"/>
      <c r="EQ493" s="27"/>
      <c r="ER493" s="27"/>
      <c r="ES493" s="27"/>
      <c r="ET493" s="27"/>
      <c r="EU493" s="27"/>
      <c r="EV493" s="27"/>
      <c r="EW493" s="27"/>
      <c r="EX493" s="27"/>
      <c r="EY493" s="27"/>
      <c r="EZ493" s="27"/>
      <c r="FA493" s="27"/>
      <c r="FB493" s="27"/>
      <c r="FC493" s="27"/>
      <c r="FD493" s="27"/>
      <c r="FE493" s="27"/>
      <c r="FH493" s="27"/>
      <c r="FI493" s="27"/>
      <c r="FJ493" s="27"/>
      <c r="FK493" s="27"/>
      <c r="FL493" s="27"/>
      <c r="FM493" s="27"/>
      <c r="FN493" s="27"/>
      <c r="FO493" s="27"/>
      <c r="FP493" s="27"/>
      <c r="FQ493" s="27"/>
      <c r="FR493" s="27"/>
      <c r="FS493" s="27"/>
      <c r="FT493" s="27"/>
      <c r="FU493" s="27"/>
      <c r="FV493" s="27"/>
      <c r="FW493" s="27"/>
      <c r="FX493" s="27"/>
      <c r="FY493" s="27"/>
      <c r="FZ493" s="27"/>
      <c r="GA493" s="27"/>
      <c r="GB493" s="27"/>
      <c r="GC493" s="27"/>
      <c r="GD493" s="27"/>
      <c r="GE493" s="27"/>
      <c r="GF493" s="27"/>
      <c r="GG493" s="27"/>
      <c r="GH493" s="27"/>
      <c r="GI493" s="27"/>
      <c r="GJ493" s="27"/>
      <c r="GK493" s="27"/>
      <c r="GL493" s="27"/>
      <c r="GM493" s="27"/>
      <c r="GN493" s="27"/>
      <c r="GO493" s="27"/>
      <c r="GP493" s="27"/>
      <c r="GQ493" s="27"/>
      <c r="GR493" s="27"/>
      <c r="GS493" s="27"/>
      <c r="GT493" s="27"/>
      <c r="GU493" s="27"/>
      <c r="GV493" s="27"/>
      <c r="GW493" s="27"/>
      <c r="GX493" s="27"/>
      <c r="GY493" s="27"/>
      <c r="GZ493" s="27"/>
      <c r="HA493" s="27"/>
      <c r="HB493" s="27"/>
      <c r="HC493" s="27"/>
      <c r="HD493" s="27"/>
      <c r="HE493" s="27"/>
      <c r="HF493" s="27"/>
      <c r="HG493" s="27"/>
      <c r="HH493" s="27"/>
      <c r="HI493" s="27"/>
      <c r="HJ493" s="27"/>
    </row>
    <row r="494" spans="1:218">
      <c r="A494" s="8"/>
      <c r="B494" s="109"/>
      <c r="C494" s="109"/>
      <c r="D494" s="109"/>
      <c r="E494" s="109"/>
      <c r="F494" s="109"/>
      <c r="G494" s="109"/>
      <c r="H494" s="109"/>
      <c r="I494" s="109"/>
      <c r="J494" s="109"/>
      <c r="K494" s="120"/>
      <c r="L494" s="143"/>
      <c r="M494" s="120"/>
      <c r="N494" s="27"/>
      <c r="O494" s="27"/>
      <c r="P494" s="27"/>
      <c r="Q494" s="27"/>
      <c r="S494" s="27"/>
      <c r="T494" s="27"/>
      <c r="U494" s="27"/>
      <c r="V494" s="27"/>
      <c r="W494" s="27"/>
      <c r="X494" s="27"/>
      <c r="Y494" s="27"/>
      <c r="Z494" s="27"/>
      <c r="AA494" s="27"/>
      <c r="AB494" s="27"/>
      <c r="AC494" s="27"/>
      <c r="AD494" s="27"/>
      <c r="AF494" s="27"/>
      <c r="AG494" s="27"/>
      <c r="AH494" s="27"/>
      <c r="AI494" s="27"/>
      <c r="AJ494" s="27"/>
      <c r="AK494" s="27"/>
      <c r="AL494" s="27"/>
      <c r="AN494" s="27"/>
      <c r="AO494" s="27"/>
      <c r="AP494" s="27"/>
      <c r="AQ494" s="27"/>
      <c r="AR494" s="27"/>
      <c r="BQ494" s="27"/>
      <c r="BW494" s="27"/>
      <c r="BX494" s="27"/>
      <c r="BY494" s="27"/>
      <c r="BZ494" s="27"/>
      <c r="CA494" s="27"/>
      <c r="CB494" s="27"/>
      <c r="CC494" s="27"/>
      <c r="CD494" s="27"/>
      <c r="CE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EH494" s="27"/>
      <c r="EI494" s="27"/>
      <c r="EJ494" s="27"/>
      <c r="EK494" s="27"/>
      <c r="EL494" s="27"/>
      <c r="EM494" s="27"/>
      <c r="EN494" s="27"/>
      <c r="EO494" s="27"/>
      <c r="EP494" s="27"/>
      <c r="EQ494" s="27"/>
      <c r="ER494" s="27"/>
      <c r="ES494" s="27"/>
      <c r="ET494" s="27"/>
      <c r="EU494" s="27"/>
      <c r="EV494" s="27"/>
      <c r="EW494" s="27"/>
      <c r="EX494" s="27"/>
      <c r="EY494" s="27"/>
      <c r="EZ494" s="27"/>
      <c r="FA494" s="27"/>
      <c r="FB494" s="27"/>
      <c r="FC494" s="27"/>
      <c r="FD494" s="27"/>
      <c r="FE494" s="27"/>
      <c r="FH494" s="27"/>
      <c r="FI494" s="27"/>
      <c r="FJ494" s="27"/>
      <c r="FK494" s="27"/>
      <c r="FL494" s="27"/>
      <c r="FM494" s="27"/>
      <c r="FN494" s="27"/>
      <c r="FO494" s="27"/>
      <c r="FP494" s="27"/>
      <c r="FQ494" s="27"/>
      <c r="FR494" s="27"/>
      <c r="FS494" s="27"/>
      <c r="FT494" s="27"/>
      <c r="FU494" s="27"/>
      <c r="FV494" s="27"/>
      <c r="FW494" s="27"/>
      <c r="FX494" s="27"/>
      <c r="FY494" s="27"/>
      <c r="FZ494" s="27"/>
      <c r="GA494" s="27"/>
      <c r="GB494" s="27"/>
      <c r="GC494" s="27"/>
      <c r="GD494" s="27"/>
      <c r="GE494" s="27"/>
      <c r="GF494" s="27"/>
      <c r="GG494" s="27"/>
      <c r="GH494" s="27"/>
      <c r="GI494" s="27"/>
      <c r="GJ494" s="27"/>
      <c r="GK494" s="27"/>
      <c r="GL494" s="27"/>
      <c r="GM494" s="27"/>
      <c r="GN494" s="27"/>
      <c r="GO494" s="27"/>
      <c r="GP494" s="27"/>
      <c r="GQ494" s="27"/>
      <c r="GR494" s="27"/>
      <c r="GS494" s="27"/>
      <c r="GT494" s="27"/>
      <c r="GU494" s="27"/>
      <c r="GV494" s="27"/>
      <c r="GW494" s="27"/>
      <c r="GX494" s="27"/>
      <c r="GY494" s="27"/>
      <c r="GZ494" s="27"/>
      <c r="HA494" s="27"/>
      <c r="HB494" s="27"/>
      <c r="HC494" s="27"/>
      <c r="HD494" s="27"/>
      <c r="HE494" s="27"/>
      <c r="HF494" s="27"/>
      <c r="HG494" s="27"/>
      <c r="HH494" s="27"/>
      <c r="HI494" s="27"/>
      <c r="HJ494" s="27"/>
    </row>
    <row r="495" spans="1:218">
      <c r="A495" s="8"/>
      <c r="B495" s="109"/>
      <c r="C495" s="109"/>
      <c r="D495" s="109"/>
      <c r="E495" s="109"/>
      <c r="F495" s="109"/>
      <c r="G495" s="109"/>
      <c r="H495" s="109"/>
      <c r="I495" s="109"/>
      <c r="J495" s="109"/>
      <c r="K495" s="120"/>
      <c r="L495" s="143"/>
      <c r="M495" s="120"/>
      <c r="N495" s="27"/>
      <c r="O495" s="27"/>
      <c r="P495" s="27"/>
      <c r="Q495" s="27"/>
      <c r="S495" s="27"/>
      <c r="T495" s="27"/>
      <c r="U495" s="27"/>
      <c r="V495" s="27"/>
      <c r="W495" s="27"/>
      <c r="X495" s="27"/>
      <c r="Y495" s="27"/>
      <c r="Z495" s="27"/>
      <c r="AA495" s="27"/>
      <c r="AB495" s="27"/>
      <c r="AC495" s="27"/>
      <c r="AD495" s="27"/>
      <c r="AF495" s="27"/>
      <c r="AG495" s="27"/>
      <c r="AH495" s="27"/>
      <c r="AI495" s="27"/>
      <c r="AJ495" s="27"/>
      <c r="AK495" s="27"/>
      <c r="AL495" s="27"/>
      <c r="AN495" s="27"/>
      <c r="AO495" s="27"/>
      <c r="AP495" s="27"/>
      <c r="AQ495" s="27"/>
      <c r="AR495" s="27"/>
      <c r="BQ495" s="27"/>
      <c r="BW495" s="27"/>
      <c r="BX495" s="27"/>
      <c r="BY495" s="27"/>
      <c r="BZ495" s="27"/>
      <c r="CA495" s="27"/>
      <c r="CB495" s="27"/>
      <c r="CC495" s="27"/>
      <c r="CD495" s="27"/>
      <c r="CE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H495" s="27"/>
      <c r="FI495" s="27"/>
      <c r="FJ495" s="27"/>
      <c r="FK495" s="27"/>
      <c r="FL495" s="27"/>
      <c r="FM495" s="27"/>
      <c r="FN495" s="27"/>
      <c r="FO495" s="27"/>
      <c r="FP495" s="27"/>
      <c r="FQ495" s="27"/>
      <c r="FR495" s="27"/>
      <c r="FS495" s="27"/>
      <c r="FT495" s="27"/>
      <c r="FU495" s="27"/>
      <c r="FV495" s="27"/>
      <c r="FW495" s="27"/>
      <c r="FX495" s="27"/>
      <c r="FY495" s="27"/>
      <c r="FZ495" s="27"/>
      <c r="GA495" s="27"/>
      <c r="GB495" s="27"/>
      <c r="GC495" s="27"/>
      <c r="GD495" s="27"/>
      <c r="GE495" s="27"/>
      <c r="GF495" s="27"/>
      <c r="GG495" s="27"/>
      <c r="GH495" s="27"/>
      <c r="GI495" s="27"/>
      <c r="GJ495" s="27"/>
      <c r="GK495" s="27"/>
      <c r="GL495" s="27"/>
      <c r="GM495" s="27"/>
      <c r="GN495" s="27"/>
      <c r="GO495" s="27"/>
      <c r="GP495" s="27"/>
      <c r="GQ495" s="27"/>
      <c r="GR495" s="27"/>
      <c r="GS495" s="27"/>
      <c r="GT495" s="27"/>
      <c r="GU495" s="27"/>
      <c r="GV495" s="27"/>
      <c r="GW495" s="27"/>
      <c r="GX495" s="27"/>
      <c r="GY495" s="27"/>
      <c r="GZ495" s="27"/>
      <c r="HA495" s="27"/>
      <c r="HB495" s="27"/>
      <c r="HC495" s="27"/>
      <c r="HD495" s="27"/>
      <c r="HE495" s="27"/>
      <c r="HF495" s="27"/>
      <c r="HG495" s="27"/>
      <c r="HH495" s="27"/>
      <c r="HI495" s="27"/>
      <c r="HJ495" s="27"/>
    </row>
    <row r="496" spans="1:218">
      <c r="A496" s="8"/>
      <c r="B496" s="109"/>
      <c r="C496" s="109"/>
      <c r="D496" s="109"/>
      <c r="E496" s="109"/>
      <c r="F496" s="109"/>
      <c r="G496" s="109"/>
      <c r="H496" s="109"/>
      <c r="I496" s="109"/>
      <c r="J496" s="109"/>
      <c r="K496" s="120"/>
      <c r="L496" s="143"/>
      <c r="M496" s="120"/>
      <c r="N496" s="27"/>
      <c r="O496" s="27"/>
      <c r="P496" s="27"/>
      <c r="Q496" s="27"/>
      <c r="S496" s="27"/>
      <c r="T496" s="27"/>
      <c r="U496" s="27"/>
      <c r="V496" s="27"/>
      <c r="W496" s="27"/>
      <c r="X496" s="27"/>
      <c r="Y496" s="27"/>
      <c r="Z496" s="27"/>
      <c r="AA496" s="27"/>
      <c r="AB496" s="27"/>
      <c r="AC496" s="27"/>
      <c r="AD496" s="27"/>
      <c r="AF496" s="27"/>
      <c r="AG496" s="27"/>
      <c r="AH496" s="27"/>
      <c r="AI496" s="27"/>
      <c r="AJ496" s="27"/>
      <c r="AK496" s="27"/>
      <c r="AL496" s="27"/>
      <c r="AN496" s="27"/>
      <c r="AO496" s="27"/>
      <c r="AP496" s="27"/>
      <c r="AQ496" s="27"/>
      <c r="AR496" s="27"/>
      <c r="BQ496" s="27"/>
      <c r="BW496" s="27"/>
      <c r="BX496" s="27"/>
      <c r="BY496" s="27"/>
      <c r="BZ496" s="27"/>
      <c r="CA496" s="27"/>
      <c r="CB496" s="27"/>
      <c r="CC496" s="27"/>
      <c r="CD496" s="27"/>
      <c r="CE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H496" s="27"/>
      <c r="FI496" s="27"/>
      <c r="FJ496" s="27"/>
      <c r="FK496" s="27"/>
      <c r="FL496" s="27"/>
      <c r="FM496" s="27"/>
      <c r="FN496" s="27"/>
      <c r="FO496" s="27"/>
      <c r="FP496" s="27"/>
      <c r="FQ496" s="27"/>
      <c r="FR496" s="27"/>
      <c r="FS496" s="27"/>
      <c r="FT496" s="27"/>
      <c r="FU496" s="27"/>
      <c r="FV496" s="27"/>
      <c r="FW496" s="27"/>
      <c r="FX496" s="27"/>
      <c r="FY496" s="27"/>
      <c r="FZ496" s="27"/>
      <c r="GA496" s="27"/>
      <c r="GB496" s="27"/>
      <c r="GC496" s="27"/>
      <c r="GD496" s="27"/>
      <c r="GE496" s="27"/>
      <c r="GF496" s="27"/>
      <c r="GG496" s="27"/>
      <c r="GH496" s="27"/>
      <c r="GI496" s="27"/>
      <c r="GJ496" s="27"/>
      <c r="GK496" s="27"/>
      <c r="GL496" s="27"/>
      <c r="GM496" s="27"/>
      <c r="GN496" s="27"/>
      <c r="GO496" s="27"/>
      <c r="GP496" s="27"/>
      <c r="GQ496" s="27"/>
      <c r="GR496" s="27"/>
      <c r="GS496" s="27"/>
      <c r="GT496" s="27"/>
      <c r="GU496" s="27"/>
      <c r="GV496" s="27"/>
      <c r="GW496" s="27"/>
      <c r="GX496" s="27"/>
      <c r="GY496" s="27"/>
      <c r="GZ496" s="27"/>
      <c r="HA496" s="27"/>
      <c r="HB496" s="27"/>
      <c r="HC496" s="27"/>
      <c r="HD496" s="27"/>
      <c r="HE496" s="27"/>
      <c r="HF496" s="27"/>
      <c r="HG496" s="27"/>
      <c r="HH496" s="27"/>
      <c r="HI496" s="27"/>
      <c r="HJ496" s="27"/>
    </row>
    <row r="497" spans="1:218">
      <c r="A497" s="8"/>
      <c r="B497" s="109"/>
      <c r="C497" s="109"/>
      <c r="D497" s="109"/>
      <c r="E497" s="109"/>
      <c r="F497" s="109"/>
      <c r="G497" s="109"/>
      <c r="H497" s="109"/>
      <c r="I497" s="109"/>
      <c r="J497" s="109"/>
      <c r="K497" s="120"/>
      <c r="L497" s="143"/>
      <c r="M497" s="120"/>
      <c r="N497" s="27"/>
      <c r="O497" s="27"/>
      <c r="P497" s="27"/>
      <c r="Q497" s="27"/>
      <c r="S497" s="27"/>
      <c r="T497" s="27"/>
      <c r="U497" s="27"/>
      <c r="V497" s="27"/>
      <c r="W497" s="27"/>
      <c r="X497" s="27"/>
      <c r="Y497" s="27"/>
      <c r="Z497" s="27"/>
      <c r="AA497" s="27"/>
      <c r="AB497" s="27"/>
      <c r="AC497" s="27"/>
      <c r="AD497" s="27"/>
      <c r="AF497" s="27"/>
      <c r="AG497" s="27"/>
      <c r="AH497" s="27"/>
      <c r="AI497" s="27"/>
      <c r="AJ497" s="27"/>
      <c r="AK497" s="27"/>
      <c r="AL497" s="27"/>
      <c r="AN497" s="27"/>
      <c r="AO497" s="27"/>
      <c r="AP497" s="27"/>
      <c r="AQ497" s="27"/>
      <c r="AR497" s="27"/>
      <c r="BQ497" s="27"/>
      <c r="BW497" s="27"/>
      <c r="BX497" s="27"/>
      <c r="BY497" s="27"/>
      <c r="BZ497" s="27"/>
      <c r="CA497" s="27"/>
      <c r="CB497" s="27"/>
      <c r="CC497" s="27"/>
      <c r="CD497" s="27"/>
      <c r="CE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H497" s="27"/>
      <c r="FI497" s="27"/>
      <c r="FJ497" s="27"/>
      <c r="FK497" s="27"/>
      <c r="FL497" s="27"/>
      <c r="FM497" s="27"/>
      <c r="FN497" s="27"/>
      <c r="FO497" s="27"/>
      <c r="FP497" s="27"/>
      <c r="FQ497" s="27"/>
      <c r="FR497" s="27"/>
      <c r="FS497" s="27"/>
      <c r="FT497" s="27"/>
      <c r="FU497" s="27"/>
      <c r="FV497" s="27"/>
      <c r="FW497" s="27"/>
      <c r="FX497" s="27"/>
      <c r="FY497" s="27"/>
      <c r="FZ497" s="27"/>
      <c r="GA497" s="27"/>
      <c r="GB497" s="27"/>
      <c r="GC497" s="27"/>
      <c r="GD497" s="27"/>
      <c r="GE497" s="27"/>
      <c r="GF497" s="27"/>
      <c r="GG497" s="27"/>
      <c r="GH497" s="27"/>
      <c r="GI497" s="27"/>
      <c r="GJ497" s="27"/>
      <c r="GK497" s="27"/>
      <c r="GL497" s="27"/>
      <c r="GM497" s="27"/>
      <c r="GN497" s="27"/>
      <c r="GO497" s="27"/>
      <c r="GP497" s="27"/>
      <c r="GQ497" s="27"/>
      <c r="GR497" s="27"/>
      <c r="GS497" s="27"/>
      <c r="GT497" s="27"/>
      <c r="GU497" s="27"/>
      <c r="GV497" s="27"/>
      <c r="GW497" s="27"/>
      <c r="GX497" s="27"/>
      <c r="GY497" s="27"/>
      <c r="GZ497" s="27"/>
      <c r="HA497" s="27"/>
      <c r="HB497" s="27"/>
      <c r="HC497" s="27"/>
      <c r="HD497" s="27"/>
      <c r="HE497" s="27"/>
      <c r="HF497" s="27"/>
      <c r="HG497" s="27"/>
      <c r="HH497" s="27"/>
      <c r="HI497" s="27"/>
      <c r="HJ497" s="27"/>
    </row>
    <row r="498" spans="1:218">
      <c r="A498" s="8"/>
      <c r="B498" s="109"/>
      <c r="C498" s="109"/>
      <c r="D498" s="109"/>
      <c r="E498" s="109"/>
      <c r="F498" s="109"/>
      <c r="G498" s="109"/>
      <c r="H498" s="109"/>
      <c r="I498" s="109"/>
      <c r="J498" s="109"/>
      <c r="K498" s="120"/>
      <c r="L498" s="143"/>
      <c r="M498" s="120"/>
      <c r="N498" s="27"/>
      <c r="O498" s="27"/>
      <c r="P498" s="27"/>
      <c r="Q498" s="27"/>
      <c r="S498" s="27"/>
      <c r="T498" s="27"/>
      <c r="U498" s="27"/>
      <c r="V498" s="27"/>
      <c r="W498" s="27"/>
      <c r="X498" s="27"/>
      <c r="Y498" s="27"/>
      <c r="Z498" s="27"/>
      <c r="AA498" s="27"/>
      <c r="AB498" s="27"/>
      <c r="AC498" s="27"/>
      <c r="AD498" s="27"/>
      <c r="AF498" s="27"/>
      <c r="AG498" s="27"/>
      <c r="AH498" s="27"/>
      <c r="AI498" s="27"/>
      <c r="AJ498" s="27"/>
      <c r="AK498" s="27"/>
      <c r="AL498" s="27"/>
      <c r="AN498" s="27"/>
      <c r="AO498" s="27"/>
      <c r="AP498" s="27"/>
      <c r="AQ498" s="27"/>
      <c r="AR498" s="27"/>
      <c r="BQ498" s="27"/>
      <c r="BW498" s="27"/>
      <c r="BX498" s="27"/>
      <c r="BY498" s="27"/>
      <c r="BZ498" s="27"/>
      <c r="CA498" s="27"/>
      <c r="CB498" s="27"/>
      <c r="CC498" s="27"/>
      <c r="CD498" s="27"/>
      <c r="CE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H498" s="27"/>
      <c r="FI498" s="27"/>
      <c r="FJ498" s="27"/>
      <c r="FK498" s="27"/>
      <c r="FL498" s="27"/>
      <c r="FM498" s="27"/>
      <c r="FN498" s="27"/>
      <c r="FO498" s="27"/>
      <c r="FP498" s="27"/>
      <c r="FQ498" s="27"/>
      <c r="FR498" s="27"/>
      <c r="FS498" s="27"/>
      <c r="FT498" s="27"/>
      <c r="FU498" s="27"/>
      <c r="FV498" s="27"/>
      <c r="FW498" s="27"/>
      <c r="FX498" s="27"/>
      <c r="FY498" s="27"/>
      <c r="FZ498" s="27"/>
      <c r="GA498" s="27"/>
      <c r="GB498" s="27"/>
      <c r="GC498" s="27"/>
      <c r="GD498" s="27"/>
      <c r="GE498" s="27"/>
      <c r="GF498" s="27"/>
      <c r="GG498" s="27"/>
      <c r="GH498" s="27"/>
      <c r="GI498" s="27"/>
      <c r="GJ498" s="27"/>
      <c r="GK498" s="27"/>
      <c r="GL498" s="27"/>
      <c r="GM498" s="27"/>
      <c r="GN498" s="27"/>
      <c r="GO498" s="27"/>
      <c r="GP498" s="27"/>
      <c r="GQ498" s="27"/>
      <c r="GR498" s="27"/>
      <c r="GS498" s="27"/>
      <c r="GT498" s="27"/>
      <c r="GU498" s="27"/>
      <c r="GV498" s="27"/>
      <c r="GW498" s="27"/>
      <c r="GX498" s="27"/>
      <c r="GY498" s="27"/>
      <c r="GZ498" s="27"/>
      <c r="HA498" s="27"/>
      <c r="HB498" s="27"/>
      <c r="HC498" s="27"/>
      <c r="HD498" s="27"/>
      <c r="HE498" s="27"/>
      <c r="HF498" s="27"/>
      <c r="HG498" s="27"/>
      <c r="HH498" s="27"/>
      <c r="HI498" s="27"/>
      <c r="HJ498" s="27"/>
    </row>
    <row r="499" spans="1:218">
      <c r="A499" s="8"/>
      <c r="B499" s="109"/>
      <c r="C499" s="109"/>
      <c r="D499" s="109"/>
      <c r="E499" s="109"/>
      <c r="F499" s="109"/>
      <c r="G499" s="109"/>
      <c r="H499" s="109"/>
      <c r="I499" s="109"/>
      <c r="J499" s="109"/>
      <c r="K499" s="120"/>
      <c r="L499" s="143"/>
      <c r="M499" s="120"/>
      <c r="N499" s="27"/>
      <c r="O499" s="27"/>
      <c r="P499" s="27"/>
      <c r="Q499" s="27"/>
      <c r="S499" s="27"/>
      <c r="T499" s="27"/>
      <c r="U499" s="27"/>
      <c r="V499" s="27"/>
      <c r="W499" s="27"/>
      <c r="X499" s="27"/>
      <c r="Y499" s="27"/>
      <c r="Z499" s="27"/>
      <c r="AA499" s="27"/>
      <c r="AB499" s="27"/>
      <c r="AC499" s="27"/>
      <c r="AD499" s="27"/>
      <c r="AF499" s="27"/>
      <c r="AG499" s="27"/>
      <c r="AH499" s="27"/>
      <c r="AI499" s="27"/>
      <c r="AJ499" s="27"/>
      <c r="AK499" s="27"/>
      <c r="AL499" s="27"/>
      <c r="AN499" s="27"/>
      <c r="AO499" s="27"/>
      <c r="AP499" s="27"/>
      <c r="AQ499" s="27"/>
      <c r="AR499" s="27"/>
      <c r="BQ499" s="27"/>
      <c r="BW499" s="27"/>
      <c r="BX499" s="27"/>
      <c r="BY499" s="27"/>
      <c r="BZ499" s="27"/>
      <c r="CA499" s="27"/>
      <c r="CB499" s="27"/>
      <c r="CC499" s="27"/>
      <c r="CD499" s="27"/>
      <c r="CE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c r="DU499" s="27"/>
      <c r="EH499" s="27"/>
      <c r="EI499" s="27"/>
      <c r="EJ499" s="27"/>
      <c r="EK499" s="27"/>
      <c r="EL499" s="27"/>
      <c r="EM499" s="27"/>
      <c r="EN499" s="27"/>
      <c r="EO499" s="27"/>
      <c r="EP499" s="27"/>
      <c r="EQ499" s="27"/>
      <c r="ER499" s="27"/>
      <c r="ES499" s="27"/>
      <c r="ET499" s="27"/>
      <c r="EU499" s="27"/>
      <c r="EV499" s="27"/>
      <c r="EW499" s="27"/>
      <c r="EX499" s="27"/>
      <c r="EY499" s="27"/>
      <c r="EZ499" s="27"/>
      <c r="FA499" s="27"/>
      <c r="FB499" s="27"/>
      <c r="FC499" s="27"/>
      <c r="FD499" s="27"/>
      <c r="FE499" s="27"/>
      <c r="FH499" s="27"/>
      <c r="FI499" s="27"/>
      <c r="FJ499" s="27"/>
      <c r="FK499" s="27"/>
      <c r="FL499" s="27"/>
      <c r="FM499" s="27"/>
      <c r="FN499" s="27"/>
      <c r="FO499" s="27"/>
      <c r="FP499" s="27"/>
      <c r="FQ499" s="27"/>
      <c r="FR499" s="27"/>
      <c r="FS499" s="27"/>
      <c r="FT499" s="27"/>
      <c r="FU499" s="27"/>
      <c r="FV499" s="27"/>
      <c r="FW499" s="27"/>
      <c r="FX499" s="27"/>
      <c r="FY499" s="27"/>
      <c r="FZ499" s="27"/>
      <c r="GA499" s="27"/>
      <c r="GB499" s="27"/>
      <c r="GC499" s="27"/>
      <c r="GD499" s="27"/>
      <c r="GE499" s="27"/>
      <c r="GF499" s="27"/>
      <c r="GG499" s="27"/>
      <c r="GH499" s="27"/>
      <c r="GI499" s="27"/>
      <c r="GJ499" s="27"/>
      <c r="GK499" s="27"/>
      <c r="GL499" s="27"/>
      <c r="GM499" s="27"/>
      <c r="GN499" s="27"/>
      <c r="GO499" s="27"/>
      <c r="GP499" s="27"/>
      <c r="GQ499" s="27"/>
      <c r="GR499" s="27"/>
      <c r="GS499" s="27"/>
      <c r="GT499" s="27"/>
      <c r="GU499" s="27"/>
      <c r="GV499" s="27"/>
      <c r="GW499" s="27"/>
      <c r="GX499" s="27"/>
      <c r="GY499" s="27"/>
      <c r="GZ499" s="27"/>
      <c r="HA499" s="27"/>
      <c r="HB499" s="27"/>
      <c r="HC499" s="27"/>
      <c r="HD499" s="27"/>
      <c r="HE499" s="27"/>
      <c r="HF499" s="27"/>
      <c r="HG499" s="27"/>
      <c r="HH499" s="27"/>
      <c r="HI499" s="27"/>
      <c r="HJ499" s="27"/>
    </row>
    <row r="500" spans="1:218">
      <c r="A500" s="8"/>
      <c r="B500" s="109"/>
      <c r="C500" s="109"/>
      <c r="D500" s="109"/>
      <c r="E500" s="109"/>
      <c r="F500" s="109"/>
      <c r="G500" s="109"/>
      <c r="H500" s="109"/>
      <c r="I500" s="109"/>
      <c r="J500" s="109"/>
      <c r="K500" s="120"/>
      <c r="L500" s="143"/>
      <c r="M500" s="120"/>
      <c r="N500" s="27"/>
      <c r="O500" s="27"/>
      <c r="P500" s="27"/>
      <c r="Q500" s="27"/>
      <c r="S500" s="27"/>
      <c r="T500" s="27"/>
      <c r="U500" s="27"/>
      <c r="V500" s="27"/>
      <c r="W500" s="27"/>
      <c r="X500" s="27"/>
      <c r="Y500" s="27"/>
      <c r="Z500" s="27"/>
      <c r="AA500" s="27"/>
      <c r="AB500" s="27"/>
      <c r="AC500" s="27"/>
      <c r="AD500" s="27"/>
      <c r="AF500" s="27"/>
      <c r="AG500" s="27"/>
      <c r="AH500" s="27"/>
      <c r="AI500" s="27"/>
      <c r="AJ500" s="27"/>
      <c r="AK500" s="27"/>
      <c r="AL500" s="27"/>
      <c r="AN500" s="27"/>
      <c r="AO500" s="27"/>
      <c r="AP500" s="27"/>
      <c r="AQ500" s="27"/>
      <c r="AR500" s="27"/>
      <c r="BQ500" s="27"/>
      <c r="BW500" s="27"/>
      <c r="BX500" s="27"/>
      <c r="BY500" s="27"/>
      <c r="BZ500" s="27"/>
      <c r="CA500" s="27"/>
      <c r="CB500" s="27"/>
      <c r="CC500" s="27"/>
      <c r="CD500" s="27"/>
      <c r="CE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c r="DU500" s="27"/>
      <c r="EH500" s="27"/>
      <c r="EI500" s="27"/>
      <c r="EJ500" s="27"/>
      <c r="EK500" s="27"/>
      <c r="EL500" s="27"/>
      <c r="EM500" s="27"/>
      <c r="EN500" s="27"/>
      <c r="EO500" s="27"/>
      <c r="EP500" s="27"/>
      <c r="EQ500" s="27"/>
      <c r="ER500" s="27"/>
      <c r="ES500" s="27"/>
      <c r="ET500" s="27"/>
      <c r="EU500" s="27"/>
      <c r="EV500" s="27"/>
      <c r="EW500" s="27"/>
      <c r="EX500" s="27"/>
      <c r="EY500" s="27"/>
      <c r="EZ500" s="27"/>
      <c r="FA500" s="27"/>
      <c r="FB500" s="27"/>
      <c r="FC500" s="27"/>
      <c r="FD500" s="27"/>
      <c r="FE500" s="27"/>
      <c r="FH500" s="27"/>
      <c r="FI500" s="27"/>
      <c r="FJ500" s="27"/>
      <c r="FK500" s="27"/>
      <c r="FL500" s="27"/>
      <c r="FM500" s="27"/>
      <c r="FN500" s="27"/>
      <c r="FO500" s="27"/>
      <c r="FP500" s="27"/>
      <c r="FQ500" s="27"/>
      <c r="FR500" s="27"/>
      <c r="FS500" s="27"/>
      <c r="FT500" s="27"/>
      <c r="FU500" s="27"/>
      <c r="FV500" s="27"/>
      <c r="FW500" s="27"/>
      <c r="FX500" s="27"/>
      <c r="FY500" s="27"/>
      <c r="FZ500" s="27"/>
      <c r="GA500" s="27"/>
      <c r="GB500" s="27"/>
      <c r="GC500" s="27"/>
      <c r="GD500" s="27"/>
      <c r="GE500" s="27"/>
      <c r="GF500" s="27"/>
      <c r="GG500" s="27"/>
      <c r="GH500" s="27"/>
      <c r="GI500" s="27"/>
      <c r="GJ500" s="27"/>
      <c r="GK500" s="27"/>
      <c r="GL500" s="27"/>
      <c r="GM500" s="27"/>
      <c r="GN500" s="27"/>
      <c r="GO500" s="27"/>
      <c r="GP500" s="27"/>
      <c r="GQ500" s="27"/>
      <c r="GR500" s="27"/>
      <c r="GS500" s="27"/>
      <c r="GT500" s="27"/>
      <c r="GU500" s="27"/>
      <c r="GV500" s="27"/>
      <c r="GW500" s="27"/>
      <c r="GX500" s="27"/>
      <c r="GY500" s="27"/>
      <c r="GZ500" s="27"/>
      <c r="HA500" s="27"/>
      <c r="HB500" s="27"/>
      <c r="HC500" s="27"/>
      <c r="HD500" s="27"/>
      <c r="HE500" s="27"/>
      <c r="HF500" s="27"/>
      <c r="HG500" s="27"/>
      <c r="HH500" s="27"/>
      <c r="HI500" s="27"/>
      <c r="HJ500" s="27"/>
    </row>
    <row r="501" spans="1:218">
      <c r="A501" s="8"/>
      <c r="B501" s="109"/>
      <c r="C501" s="109"/>
      <c r="D501" s="109"/>
      <c r="E501" s="109"/>
      <c r="F501" s="109"/>
      <c r="G501" s="109"/>
      <c r="H501" s="109"/>
      <c r="I501" s="109"/>
      <c r="J501" s="109"/>
      <c r="K501" s="120"/>
      <c r="L501" s="143"/>
      <c r="M501" s="120"/>
      <c r="N501" s="27"/>
      <c r="O501" s="27"/>
      <c r="P501" s="27"/>
      <c r="Q501" s="27"/>
      <c r="S501" s="27"/>
      <c r="T501" s="27"/>
      <c r="U501" s="27"/>
      <c r="V501" s="27"/>
      <c r="W501" s="27"/>
      <c r="X501" s="27"/>
      <c r="Y501" s="27"/>
      <c r="Z501" s="27"/>
      <c r="AA501" s="27"/>
      <c r="AB501" s="27"/>
      <c r="AC501" s="27"/>
      <c r="AD501" s="27"/>
      <c r="AF501" s="27"/>
      <c r="AG501" s="27"/>
      <c r="AH501" s="27"/>
      <c r="AI501" s="27"/>
      <c r="AJ501" s="27"/>
      <c r="AK501" s="27"/>
      <c r="AL501" s="27"/>
      <c r="AN501" s="27"/>
      <c r="AO501" s="27"/>
      <c r="AP501" s="27"/>
      <c r="AQ501" s="27"/>
      <c r="AR501" s="27"/>
      <c r="BQ501" s="27"/>
      <c r="BW501" s="27"/>
      <c r="BX501" s="27"/>
      <c r="BY501" s="27"/>
      <c r="BZ501" s="27"/>
      <c r="CA501" s="27"/>
      <c r="CB501" s="27"/>
      <c r="CC501" s="27"/>
      <c r="CD501" s="27"/>
      <c r="CE501" s="27"/>
      <c r="CK501" s="27"/>
      <c r="CL501" s="27"/>
      <c r="CM501" s="27"/>
      <c r="CN501" s="27"/>
      <c r="CO501" s="27"/>
      <c r="CP501" s="27"/>
      <c r="CQ501" s="27"/>
      <c r="CR501" s="27"/>
      <c r="CS501" s="27"/>
      <c r="CT501" s="27"/>
      <c r="CU501" s="27"/>
      <c r="CV501" s="27"/>
      <c r="CW501" s="27"/>
      <c r="CX501" s="27"/>
      <c r="CY501" s="27"/>
      <c r="CZ501" s="27"/>
      <c r="DA501" s="27"/>
      <c r="DB501" s="27"/>
      <c r="DC501" s="27"/>
      <c r="DD501" s="27"/>
      <c r="DE501" s="27"/>
      <c r="DF501" s="27"/>
      <c r="DG501" s="27"/>
      <c r="DH501" s="27"/>
      <c r="DI501" s="27"/>
      <c r="DJ501" s="27"/>
      <c r="DK501" s="27"/>
      <c r="DL501" s="27"/>
      <c r="DM501" s="27"/>
      <c r="DN501" s="27"/>
      <c r="DO501" s="27"/>
      <c r="DP501" s="27"/>
      <c r="DQ501" s="27"/>
      <c r="DR501" s="27"/>
      <c r="DS501" s="27"/>
      <c r="DT501" s="27"/>
      <c r="DU501" s="27"/>
      <c r="EH501" s="27"/>
      <c r="EI501" s="27"/>
      <c r="EJ501" s="27"/>
      <c r="EK501" s="27"/>
      <c r="EL501" s="27"/>
      <c r="EM501" s="27"/>
      <c r="EN501" s="27"/>
      <c r="EO501" s="27"/>
      <c r="EP501" s="27"/>
      <c r="EQ501" s="27"/>
      <c r="ER501" s="27"/>
      <c r="ES501" s="27"/>
      <c r="ET501" s="27"/>
      <c r="EU501" s="27"/>
      <c r="EV501" s="27"/>
      <c r="EW501" s="27"/>
      <c r="EX501" s="27"/>
      <c r="EY501" s="27"/>
      <c r="EZ501" s="27"/>
      <c r="FA501" s="27"/>
      <c r="FB501" s="27"/>
      <c r="FC501" s="27"/>
      <c r="FD501" s="27"/>
      <c r="FE501" s="27"/>
      <c r="FH501" s="27"/>
      <c r="FI501" s="27"/>
      <c r="FJ501" s="27"/>
      <c r="FK501" s="27"/>
      <c r="FL501" s="27"/>
      <c r="FM501" s="27"/>
      <c r="FN501" s="27"/>
      <c r="FO501" s="27"/>
      <c r="FP501" s="27"/>
      <c r="FQ501" s="27"/>
      <c r="FR501" s="27"/>
      <c r="FS501" s="27"/>
      <c r="FT501" s="27"/>
      <c r="FU501" s="27"/>
      <c r="FV501" s="27"/>
      <c r="FW501" s="27"/>
      <c r="FX501" s="27"/>
      <c r="FY501" s="27"/>
      <c r="FZ501" s="27"/>
      <c r="GA501" s="27"/>
      <c r="GB501" s="27"/>
      <c r="GC501" s="27"/>
      <c r="GD501" s="27"/>
      <c r="GE501" s="27"/>
      <c r="GF501" s="27"/>
      <c r="GG501" s="27"/>
      <c r="GH501" s="27"/>
      <c r="GI501" s="27"/>
      <c r="GJ501" s="27"/>
      <c r="GK501" s="27"/>
      <c r="GL501" s="27"/>
      <c r="GM501" s="27"/>
      <c r="GN501" s="27"/>
      <c r="GO501" s="27"/>
      <c r="GP501" s="27"/>
      <c r="GQ501" s="27"/>
      <c r="GR501" s="27"/>
      <c r="GS501" s="27"/>
      <c r="GT501" s="27"/>
      <c r="GU501" s="27"/>
      <c r="GV501" s="27"/>
      <c r="GW501" s="27"/>
      <c r="GX501" s="27"/>
      <c r="GY501" s="27"/>
      <c r="GZ501" s="27"/>
      <c r="HA501" s="27"/>
      <c r="HB501" s="27"/>
      <c r="HC501" s="27"/>
      <c r="HD501" s="27"/>
      <c r="HE501" s="27"/>
      <c r="HF501" s="27"/>
      <c r="HG501" s="27"/>
      <c r="HH501" s="27"/>
      <c r="HI501" s="27"/>
      <c r="HJ501" s="27"/>
    </row>
    <row r="502" spans="1:218">
      <c r="A502" s="8"/>
      <c r="B502" s="109"/>
      <c r="C502" s="109"/>
      <c r="D502" s="109"/>
      <c r="E502" s="109"/>
      <c r="F502" s="109"/>
      <c r="G502" s="109"/>
      <c r="H502" s="109"/>
      <c r="I502" s="109"/>
      <c r="J502" s="109"/>
      <c r="K502" s="120"/>
      <c r="L502" s="143"/>
      <c r="M502" s="120"/>
      <c r="N502" s="27"/>
      <c r="O502" s="27"/>
      <c r="P502" s="27"/>
      <c r="Q502" s="27"/>
      <c r="S502" s="27"/>
      <c r="T502" s="27"/>
      <c r="U502" s="27"/>
      <c r="V502" s="27"/>
      <c r="W502" s="27"/>
      <c r="X502" s="27"/>
      <c r="Y502" s="27"/>
      <c r="Z502" s="27"/>
      <c r="AA502" s="27"/>
      <c r="AB502" s="27"/>
      <c r="AC502" s="27"/>
      <c r="AD502" s="27"/>
      <c r="AF502" s="27"/>
      <c r="AG502" s="27"/>
      <c r="AH502" s="27"/>
      <c r="AI502" s="27"/>
      <c r="AJ502" s="27"/>
      <c r="AK502" s="27"/>
      <c r="AL502" s="27"/>
      <c r="AN502" s="27"/>
      <c r="AO502" s="27"/>
      <c r="AP502" s="27"/>
      <c r="AQ502" s="27"/>
      <c r="AR502" s="27"/>
      <c r="BQ502" s="27"/>
      <c r="BW502" s="27"/>
      <c r="BX502" s="27"/>
      <c r="BY502" s="27"/>
      <c r="BZ502" s="27"/>
      <c r="CA502" s="27"/>
      <c r="CB502" s="27"/>
      <c r="CC502" s="27"/>
      <c r="CD502" s="27"/>
      <c r="CE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EH502" s="27"/>
      <c r="EI502" s="27"/>
      <c r="EJ502" s="27"/>
      <c r="EK502" s="27"/>
      <c r="EL502" s="27"/>
      <c r="EM502" s="27"/>
      <c r="EN502" s="27"/>
      <c r="EO502" s="27"/>
      <c r="EP502" s="27"/>
      <c r="EQ502" s="27"/>
      <c r="ER502" s="27"/>
      <c r="ES502" s="27"/>
      <c r="ET502" s="27"/>
      <c r="EU502" s="27"/>
      <c r="EV502" s="27"/>
      <c r="EW502" s="27"/>
      <c r="EX502" s="27"/>
      <c r="EY502" s="27"/>
      <c r="EZ502" s="27"/>
      <c r="FA502" s="27"/>
      <c r="FB502" s="27"/>
      <c r="FC502" s="27"/>
      <c r="FD502" s="27"/>
      <c r="FE502" s="27"/>
      <c r="FH502" s="27"/>
      <c r="FI502" s="27"/>
      <c r="FJ502" s="27"/>
      <c r="FK502" s="27"/>
      <c r="FL502" s="27"/>
      <c r="FM502" s="27"/>
      <c r="FN502" s="27"/>
      <c r="FO502" s="27"/>
      <c r="FP502" s="27"/>
      <c r="FQ502" s="27"/>
      <c r="FR502" s="27"/>
      <c r="FS502" s="27"/>
      <c r="FT502" s="27"/>
      <c r="FU502" s="27"/>
      <c r="FV502" s="27"/>
      <c r="FW502" s="27"/>
      <c r="FX502" s="27"/>
      <c r="FY502" s="27"/>
      <c r="FZ502" s="27"/>
      <c r="GA502" s="27"/>
      <c r="GB502" s="27"/>
      <c r="GC502" s="27"/>
      <c r="GD502" s="27"/>
      <c r="GE502" s="27"/>
      <c r="GF502" s="27"/>
      <c r="GG502" s="27"/>
      <c r="GH502" s="27"/>
      <c r="GI502" s="27"/>
      <c r="GJ502" s="27"/>
      <c r="GK502" s="27"/>
      <c r="GL502" s="27"/>
      <c r="GM502" s="27"/>
      <c r="GN502" s="27"/>
      <c r="GO502" s="27"/>
      <c r="GP502" s="27"/>
      <c r="GQ502" s="27"/>
      <c r="GR502" s="27"/>
      <c r="GS502" s="27"/>
      <c r="GT502" s="27"/>
      <c r="GU502" s="27"/>
      <c r="GV502" s="27"/>
      <c r="GW502" s="27"/>
      <c r="GX502" s="27"/>
      <c r="GY502" s="27"/>
      <c r="GZ502" s="27"/>
      <c r="HA502" s="27"/>
      <c r="HB502" s="27"/>
      <c r="HC502" s="27"/>
      <c r="HD502" s="27"/>
      <c r="HE502" s="27"/>
      <c r="HF502" s="27"/>
      <c r="HG502" s="27"/>
      <c r="HH502" s="27"/>
      <c r="HI502" s="27"/>
      <c r="HJ502" s="27"/>
    </row>
    <row r="503" spans="1:218">
      <c r="A503" s="8"/>
      <c r="B503" s="109"/>
      <c r="C503" s="109"/>
      <c r="D503" s="109"/>
      <c r="E503" s="109"/>
      <c r="F503" s="109"/>
      <c r="G503" s="109"/>
      <c r="H503" s="109"/>
      <c r="I503" s="109"/>
      <c r="J503" s="109"/>
      <c r="K503" s="120"/>
      <c r="L503" s="143"/>
      <c r="M503" s="120"/>
      <c r="N503" s="27"/>
      <c r="O503" s="27"/>
      <c r="P503" s="27"/>
      <c r="Q503" s="27"/>
      <c r="S503" s="27"/>
      <c r="T503" s="27"/>
      <c r="U503" s="27"/>
      <c r="V503" s="27"/>
      <c r="W503" s="27"/>
      <c r="X503" s="27"/>
      <c r="Y503" s="27"/>
      <c r="Z503" s="27"/>
      <c r="AA503" s="27"/>
      <c r="AB503" s="27"/>
      <c r="AC503" s="27"/>
      <c r="AD503" s="27"/>
      <c r="AF503" s="27"/>
      <c r="AG503" s="27"/>
      <c r="AH503" s="27"/>
      <c r="AI503" s="27"/>
      <c r="AJ503" s="27"/>
      <c r="AK503" s="27"/>
      <c r="AL503" s="27"/>
      <c r="AN503" s="27"/>
      <c r="AO503" s="27"/>
      <c r="AP503" s="27"/>
      <c r="AQ503" s="27"/>
      <c r="AR503" s="27"/>
      <c r="BQ503" s="27"/>
      <c r="BW503" s="27"/>
      <c r="BX503" s="27"/>
      <c r="BY503" s="27"/>
      <c r="BZ503" s="27"/>
      <c r="CA503" s="27"/>
      <c r="CB503" s="27"/>
      <c r="CC503" s="27"/>
      <c r="CD503" s="27"/>
      <c r="CE503" s="27"/>
      <c r="CK503" s="27"/>
      <c r="CL503" s="27"/>
      <c r="CM503" s="27"/>
      <c r="CN503" s="27"/>
      <c r="CO503" s="27"/>
      <c r="CP503" s="27"/>
      <c r="CQ503" s="27"/>
      <c r="CR503" s="27"/>
      <c r="CS503" s="27"/>
      <c r="CT503" s="27"/>
      <c r="CU503" s="27"/>
      <c r="CV503" s="27"/>
      <c r="CW503" s="27"/>
      <c r="CX503" s="27"/>
      <c r="CY503" s="27"/>
      <c r="CZ503" s="27"/>
      <c r="DA503" s="27"/>
      <c r="DB503" s="27"/>
      <c r="DC503" s="27"/>
      <c r="DD503" s="27"/>
      <c r="DE503" s="27"/>
      <c r="DF503" s="27"/>
      <c r="DG503" s="27"/>
      <c r="DH503" s="27"/>
      <c r="DI503" s="27"/>
      <c r="DJ503" s="27"/>
      <c r="DK503" s="27"/>
      <c r="DL503" s="27"/>
      <c r="DM503" s="27"/>
      <c r="DN503" s="27"/>
      <c r="DO503" s="27"/>
      <c r="DP503" s="27"/>
      <c r="DQ503" s="27"/>
      <c r="DR503" s="27"/>
      <c r="DS503" s="27"/>
      <c r="DT503" s="27"/>
      <c r="DU503" s="27"/>
      <c r="EH503" s="27"/>
      <c r="EI503" s="27"/>
      <c r="EJ503" s="27"/>
      <c r="EK503" s="27"/>
      <c r="EL503" s="27"/>
      <c r="EM503" s="27"/>
      <c r="EN503" s="27"/>
      <c r="EO503" s="27"/>
      <c r="EP503" s="27"/>
      <c r="EQ503" s="27"/>
      <c r="ER503" s="27"/>
      <c r="ES503" s="27"/>
      <c r="ET503" s="27"/>
      <c r="EU503" s="27"/>
      <c r="EV503" s="27"/>
      <c r="EW503" s="27"/>
      <c r="EX503" s="27"/>
      <c r="EY503" s="27"/>
      <c r="EZ503" s="27"/>
      <c r="FA503" s="27"/>
      <c r="FB503" s="27"/>
      <c r="FC503" s="27"/>
      <c r="FD503" s="27"/>
      <c r="FE503" s="27"/>
      <c r="FH503" s="27"/>
      <c r="FI503" s="27"/>
      <c r="FJ503" s="27"/>
      <c r="FK503" s="27"/>
      <c r="FL503" s="27"/>
      <c r="FM503" s="27"/>
      <c r="FN503" s="27"/>
      <c r="FO503" s="27"/>
      <c r="FP503" s="27"/>
      <c r="FQ503" s="27"/>
      <c r="FR503" s="27"/>
      <c r="FS503" s="27"/>
      <c r="FT503" s="27"/>
      <c r="FU503" s="27"/>
      <c r="FV503" s="27"/>
      <c r="FW503" s="27"/>
      <c r="FX503" s="27"/>
      <c r="FY503" s="27"/>
      <c r="FZ503" s="27"/>
      <c r="GA503" s="27"/>
      <c r="GB503" s="27"/>
      <c r="GC503" s="27"/>
      <c r="GD503" s="27"/>
      <c r="GE503" s="27"/>
      <c r="GF503" s="27"/>
      <c r="GG503" s="27"/>
      <c r="GH503" s="27"/>
      <c r="GI503" s="27"/>
      <c r="GJ503" s="27"/>
      <c r="GK503" s="27"/>
      <c r="GL503" s="27"/>
      <c r="GM503" s="27"/>
      <c r="GN503" s="27"/>
      <c r="GO503" s="27"/>
      <c r="GP503" s="27"/>
      <c r="GQ503" s="27"/>
      <c r="GR503" s="27"/>
      <c r="GS503" s="27"/>
      <c r="GT503" s="27"/>
      <c r="GU503" s="27"/>
      <c r="GV503" s="27"/>
      <c r="GW503" s="27"/>
      <c r="GX503" s="27"/>
      <c r="GY503" s="27"/>
      <c r="GZ503" s="27"/>
      <c r="HA503" s="27"/>
      <c r="HB503" s="27"/>
      <c r="HC503" s="27"/>
      <c r="HD503" s="27"/>
      <c r="HE503" s="27"/>
      <c r="HF503" s="27"/>
      <c r="HG503" s="27"/>
      <c r="HH503" s="27"/>
      <c r="HI503" s="27"/>
      <c r="HJ503" s="27"/>
    </row>
    <row r="504" spans="1:218">
      <c r="A504" s="8"/>
      <c r="B504" s="109"/>
      <c r="C504" s="109"/>
      <c r="D504" s="109"/>
      <c r="E504" s="109"/>
      <c r="F504" s="109"/>
      <c r="G504" s="109"/>
      <c r="H504" s="109"/>
      <c r="I504" s="109"/>
      <c r="J504" s="109"/>
      <c r="K504" s="120"/>
      <c r="L504" s="143"/>
      <c r="M504" s="120"/>
      <c r="N504" s="27"/>
      <c r="O504" s="27"/>
      <c r="P504" s="27"/>
      <c r="Q504" s="27"/>
      <c r="S504" s="27"/>
      <c r="T504" s="27"/>
      <c r="U504" s="27"/>
      <c r="V504" s="27"/>
      <c r="W504" s="27"/>
      <c r="X504" s="27"/>
      <c r="Y504" s="27"/>
      <c r="Z504" s="27"/>
      <c r="AA504" s="27"/>
      <c r="AB504" s="27"/>
      <c r="AC504" s="27"/>
      <c r="AD504" s="27"/>
      <c r="AF504" s="27"/>
      <c r="AG504" s="27"/>
      <c r="AH504" s="27"/>
      <c r="AI504" s="27"/>
      <c r="AJ504" s="27"/>
      <c r="AK504" s="27"/>
      <c r="AL504" s="27"/>
      <c r="AN504" s="27"/>
      <c r="AO504" s="27"/>
      <c r="AP504" s="27"/>
      <c r="AQ504" s="27"/>
      <c r="AR504" s="27"/>
      <c r="BQ504" s="27"/>
      <c r="BW504" s="27"/>
      <c r="BX504" s="27"/>
      <c r="BY504" s="27"/>
      <c r="BZ504" s="27"/>
      <c r="CA504" s="27"/>
      <c r="CB504" s="27"/>
      <c r="CC504" s="27"/>
      <c r="CD504" s="27"/>
      <c r="CE504" s="27"/>
      <c r="CK504" s="27"/>
      <c r="CL504" s="27"/>
      <c r="CM504" s="27"/>
      <c r="CN504" s="27"/>
      <c r="CO504" s="27"/>
      <c r="CP504" s="27"/>
      <c r="CQ504" s="27"/>
      <c r="CR504" s="27"/>
      <c r="CS504" s="27"/>
      <c r="CT504" s="27"/>
      <c r="CU504" s="27"/>
      <c r="CV504" s="27"/>
      <c r="CW504" s="27"/>
      <c r="CX504" s="27"/>
      <c r="CY504" s="27"/>
      <c r="CZ504" s="27"/>
      <c r="DA504" s="27"/>
      <c r="DB504" s="27"/>
      <c r="DC504" s="27"/>
      <c r="DD504" s="27"/>
      <c r="DE504" s="27"/>
      <c r="DF504" s="27"/>
      <c r="DG504" s="27"/>
      <c r="DH504" s="27"/>
      <c r="DI504" s="27"/>
      <c r="DJ504" s="27"/>
      <c r="DK504" s="27"/>
      <c r="DL504" s="27"/>
      <c r="DM504" s="27"/>
      <c r="DN504" s="27"/>
      <c r="DO504" s="27"/>
      <c r="DP504" s="27"/>
      <c r="DQ504" s="27"/>
      <c r="DR504" s="27"/>
      <c r="DS504" s="27"/>
      <c r="DT504" s="27"/>
      <c r="DU504" s="27"/>
      <c r="EH504" s="27"/>
      <c r="EI504" s="27"/>
      <c r="EJ504" s="27"/>
      <c r="EK504" s="27"/>
      <c r="EL504" s="27"/>
      <c r="EM504" s="27"/>
      <c r="EN504" s="27"/>
      <c r="EO504" s="27"/>
      <c r="EP504" s="27"/>
      <c r="EQ504" s="27"/>
      <c r="ER504" s="27"/>
      <c r="ES504" s="27"/>
      <c r="ET504" s="27"/>
      <c r="EU504" s="27"/>
      <c r="EV504" s="27"/>
      <c r="EW504" s="27"/>
      <c r="EX504" s="27"/>
      <c r="EY504" s="27"/>
      <c r="EZ504" s="27"/>
      <c r="FA504" s="27"/>
      <c r="FB504" s="27"/>
      <c r="FC504" s="27"/>
      <c r="FD504" s="27"/>
      <c r="FE504" s="27"/>
      <c r="FH504" s="27"/>
      <c r="FI504" s="27"/>
      <c r="FJ504" s="27"/>
      <c r="FK504" s="27"/>
      <c r="FL504" s="27"/>
      <c r="FM504" s="27"/>
      <c r="FN504" s="27"/>
      <c r="FO504" s="27"/>
      <c r="FP504" s="27"/>
      <c r="FQ504" s="27"/>
      <c r="FR504" s="27"/>
      <c r="FS504" s="27"/>
      <c r="FT504" s="27"/>
      <c r="FU504" s="27"/>
      <c r="FV504" s="27"/>
      <c r="FW504" s="27"/>
      <c r="FX504" s="27"/>
      <c r="FY504" s="27"/>
      <c r="FZ504" s="27"/>
      <c r="GA504" s="27"/>
      <c r="GB504" s="27"/>
      <c r="GC504" s="27"/>
      <c r="GD504" s="27"/>
      <c r="GE504" s="27"/>
      <c r="GF504" s="27"/>
      <c r="GG504" s="27"/>
      <c r="GH504" s="27"/>
      <c r="GI504" s="27"/>
      <c r="GJ504" s="27"/>
      <c r="GK504" s="27"/>
      <c r="GL504" s="27"/>
      <c r="GM504" s="27"/>
      <c r="GN504" s="27"/>
      <c r="GO504" s="27"/>
      <c r="GP504" s="27"/>
      <c r="GQ504" s="27"/>
      <c r="GR504" s="27"/>
      <c r="GS504" s="27"/>
      <c r="GT504" s="27"/>
      <c r="GU504" s="27"/>
      <c r="GV504" s="27"/>
      <c r="GW504" s="27"/>
      <c r="GX504" s="27"/>
      <c r="GY504" s="27"/>
      <c r="GZ504" s="27"/>
      <c r="HA504" s="27"/>
      <c r="HB504" s="27"/>
      <c r="HC504" s="27"/>
      <c r="HD504" s="27"/>
      <c r="HE504" s="27"/>
      <c r="HF504" s="27"/>
      <c r="HG504" s="27"/>
      <c r="HH504" s="27"/>
      <c r="HI504" s="27"/>
      <c r="HJ504" s="27"/>
    </row>
    <row r="505" spans="1:218">
      <c r="A505" s="8"/>
      <c r="B505" s="109"/>
      <c r="C505" s="109"/>
      <c r="D505" s="109"/>
      <c r="E505" s="109"/>
      <c r="F505" s="109"/>
      <c r="G505" s="109"/>
      <c r="H505" s="109"/>
      <c r="I505" s="109"/>
      <c r="J505" s="109"/>
      <c r="K505" s="120"/>
      <c r="L505" s="143"/>
      <c r="M505" s="120"/>
      <c r="N505" s="27"/>
      <c r="O505" s="27"/>
      <c r="P505" s="27"/>
      <c r="Q505" s="27"/>
      <c r="S505" s="27"/>
      <c r="T505" s="27"/>
      <c r="U505" s="27"/>
      <c r="V505" s="27"/>
      <c r="W505" s="27"/>
      <c r="X505" s="27"/>
      <c r="Y505" s="27"/>
      <c r="Z505" s="27"/>
      <c r="AA505" s="27"/>
      <c r="AB505" s="27"/>
      <c r="AC505" s="27"/>
      <c r="AD505" s="27"/>
      <c r="AF505" s="27"/>
      <c r="AG505" s="27"/>
      <c r="AH505" s="27"/>
      <c r="AI505" s="27"/>
      <c r="AJ505" s="27"/>
      <c r="AK505" s="27"/>
      <c r="AL505" s="27"/>
      <c r="AN505" s="27"/>
      <c r="AO505" s="27"/>
      <c r="AP505" s="27"/>
      <c r="AQ505" s="27"/>
      <c r="AR505" s="27"/>
      <c r="BQ505" s="27"/>
      <c r="BW505" s="27"/>
      <c r="BX505" s="27"/>
      <c r="BY505" s="27"/>
      <c r="BZ505" s="27"/>
      <c r="CA505" s="27"/>
      <c r="CB505" s="27"/>
      <c r="CC505" s="27"/>
      <c r="CD505" s="27"/>
      <c r="CE505" s="27"/>
      <c r="CK505" s="27"/>
      <c r="CL505" s="27"/>
      <c r="CM505" s="27"/>
      <c r="CN505" s="27"/>
      <c r="CO505" s="27"/>
      <c r="CP505" s="27"/>
      <c r="CQ505" s="27"/>
      <c r="CR505" s="27"/>
      <c r="CS505" s="27"/>
      <c r="CT505" s="27"/>
      <c r="CU505" s="27"/>
      <c r="CV505" s="27"/>
      <c r="CW505" s="27"/>
      <c r="CX505" s="27"/>
      <c r="CY505" s="27"/>
      <c r="CZ505" s="27"/>
      <c r="DA505" s="27"/>
      <c r="DB505" s="27"/>
      <c r="DC505" s="27"/>
      <c r="DD505" s="27"/>
      <c r="DE505" s="27"/>
      <c r="DF505" s="27"/>
      <c r="DG505" s="27"/>
      <c r="DH505" s="27"/>
      <c r="DI505" s="27"/>
      <c r="DJ505" s="27"/>
      <c r="DK505" s="27"/>
      <c r="DL505" s="27"/>
      <c r="DM505" s="27"/>
      <c r="DN505" s="27"/>
      <c r="DO505" s="27"/>
      <c r="DP505" s="27"/>
      <c r="DQ505" s="27"/>
      <c r="DR505" s="27"/>
      <c r="DS505" s="27"/>
      <c r="DT505" s="27"/>
      <c r="DU505" s="27"/>
      <c r="EH505" s="27"/>
      <c r="EI505" s="27"/>
      <c r="EJ505" s="27"/>
      <c r="EK505" s="27"/>
      <c r="EL505" s="27"/>
      <c r="EM505" s="27"/>
      <c r="EN505" s="27"/>
      <c r="EO505" s="27"/>
      <c r="EP505" s="27"/>
      <c r="EQ505" s="27"/>
      <c r="ER505" s="27"/>
      <c r="ES505" s="27"/>
      <c r="ET505" s="27"/>
      <c r="EU505" s="27"/>
      <c r="EV505" s="27"/>
      <c r="EW505" s="27"/>
      <c r="EX505" s="27"/>
      <c r="EY505" s="27"/>
      <c r="EZ505" s="27"/>
      <c r="FA505" s="27"/>
      <c r="FB505" s="27"/>
      <c r="FC505" s="27"/>
      <c r="FD505" s="27"/>
      <c r="FE505" s="27"/>
      <c r="FH505" s="27"/>
      <c r="FI505" s="27"/>
      <c r="FJ505" s="27"/>
      <c r="FK505" s="27"/>
      <c r="FL505" s="27"/>
      <c r="FM505" s="27"/>
      <c r="FN505" s="27"/>
      <c r="FO505" s="27"/>
      <c r="FP505" s="27"/>
      <c r="FQ505" s="27"/>
      <c r="FR505" s="27"/>
      <c r="FS505" s="27"/>
      <c r="FT505" s="27"/>
      <c r="FU505" s="27"/>
      <c r="FV505" s="27"/>
      <c r="FW505" s="27"/>
      <c r="FX505" s="27"/>
      <c r="FY505" s="27"/>
      <c r="FZ505" s="27"/>
      <c r="GA505" s="27"/>
      <c r="GB505" s="27"/>
      <c r="GC505" s="27"/>
      <c r="GD505" s="27"/>
      <c r="GE505" s="27"/>
      <c r="GF505" s="27"/>
      <c r="GG505" s="27"/>
      <c r="GH505" s="27"/>
      <c r="GI505" s="27"/>
      <c r="GJ505" s="27"/>
      <c r="GK505" s="27"/>
      <c r="GL505" s="27"/>
      <c r="GM505" s="27"/>
      <c r="GN505" s="27"/>
      <c r="GO505" s="27"/>
      <c r="GP505" s="27"/>
      <c r="GQ505" s="27"/>
      <c r="GR505" s="27"/>
      <c r="GS505" s="27"/>
      <c r="GT505" s="27"/>
      <c r="GU505" s="27"/>
      <c r="GV505" s="27"/>
      <c r="GW505" s="27"/>
      <c r="GX505" s="27"/>
      <c r="GY505" s="27"/>
      <c r="GZ505" s="27"/>
      <c r="HA505" s="27"/>
      <c r="HB505" s="27"/>
      <c r="HC505" s="27"/>
      <c r="HD505" s="27"/>
      <c r="HE505" s="27"/>
      <c r="HF505" s="27"/>
      <c r="HG505" s="27"/>
      <c r="HH505" s="27"/>
      <c r="HI505" s="27"/>
      <c r="HJ505" s="27"/>
    </row>
    <row r="506" spans="1:218">
      <c r="A506" s="8"/>
      <c r="B506" s="109"/>
      <c r="C506" s="109"/>
      <c r="D506" s="109"/>
      <c r="E506" s="109"/>
      <c r="F506" s="109"/>
      <c r="G506" s="109"/>
      <c r="H506" s="109"/>
      <c r="I506" s="109"/>
      <c r="J506" s="109"/>
      <c r="K506" s="120"/>
      <c r="L506" s="143"/>
      <c r="M506" s="120"/>
      <c r="N506" s="27"/>
      <c r="O506" s="27"/>
      <c r="P506" s="27"/>
      <c r="Q506" s="27"/>
      <c r="S506" s="27"/>
      <c r="T506" s="27"/>
      <c r="U506" s="27"/>
      <c r="V506" s="27"/>
      <c r="W506" s="27"/>
      <c r="X506" s="27"/>
      <c r="Y506" s="27"/>
      <c r="Z506" s="27"/>
      <c r="AA506" s="27"/>
      <c r="AB506" s="27"/>
      <c r="AC506" s="27"/>
      <c r="AD506" s="27"/>
      <c r="AF506" s="27"/>
      <c r="AG506" s="27"/>
      <c r="AH506" s="27"/>
      <c r="AI506" s="27"/>
      <c r="AJ506" s="27"/>
      <c r="AK506" s="27"/>
      <c r="AL506" s="27"/>
      <c r="AN506" s="27"/>
      <c r="AO506" s="27"/>
      <c r="AP506" s="27"/>
      <c r="AQ506" s="27"/>
      <c r="AR506" s="27"/>
      <c r="BQ506" s="27"/>
      <c r="BW506" s="27"/>
      <c r="BX506" s="27"/>
      <c r="BY506" s="27"/>
      <c r="BZ506" s="27"/>
      <c r="CA506" s="27"/>
      <c r="CB506" s="27"/>
      <c r="CC506" s="27"/>
      <c r="CD506" s="27"/>
      <c r="CE506" s="27"/>
      <c r="CK506" s="27"/>
      <c r="CL506" s="27"/>
      <c r="CM506" s="27"/>
      <c r="CN506" s="27"/>
      <c r="CO506" s="27"/>
      <c r="CP506" s="27"/>
      <c r="CQ506" s="27"/>
      <c r="CR506" s="27"/>
      <c r="CS506" s="27"/>
      <c r="CT506" s="27"/>
      <c r="CU506" s="27"/>
      <c r="CV506" s="27"/>
      <c r="CW506" s="27"/>
      <c r="CX506" s="27"/>
      <c r="CY506" s="27"/>
      <c r="CZ506" s="27"/>
      <c r="DA506" s="27"/>
      <c r="DB506" s="27"/>
      <c r="DC506" s="27"/>
      <c r="DD506" s="27"/>
      <c r="DE506" s="27"/>
      <c r="DF506" s="27"/>
      <c r="DG506" s="27"/>
      <c r="DH506" s="27"/>
      <c r="DI506" s="27"/>
      <c r="DJ506" s="27"/>
      <c r="DK506" s="27"/>
      <c r="DL506" s="27"/>
      <c r="DM506" s="27"/>
      <c r="DN506" s="27"/>
      <c r="DO506" s="27"/>
      <c r="DP506" s="27"/>
      <c r="DQ506" s="27"/>
      <c r="DR506" s="27"/>
      <c r="DS506" s="27"/>
      <c r="DT506" s="27"/>
      <c r="DU506" s="27"/>
      <c r="EH506" s="27"/>
      <c r="EI506" s="27"/>
      <c r="EJ506" s="27"/>
      <c r="EK506" s="27"/>
      <c r="EL506" s="27"/>
      <c r="EM506" s="27"/>
      <c r="EN506" s="27"/>
      <c r="EO506" s="27"/>
      <c r="EP506" s="27"/>
      <c r="EQ506" s="27"/>
      <c r="ER506" s="27"/>
      <c r="ES506" s="27"/>
      <c r="ET506" s="27"/>
      <c r="EU506" s="27"/>
      <c r="EV506" s="27"/>
      <c r="EW506" s="27"/>
      <c r="EX506" s="27"/>
      <c r="EY506" s="27"/>
      <c r="EZ506" s="27"/>
      <c r="FA506" s="27"/>
      <c r="FB506" s="27"/>
      <c r="FC506" s="27"/>
      <c r="FD506" s="27"/>
      <c r="FE506" s="27"/>
      <c r="FH506" s="27"/>
      <c r="FI506" s="27"/>
      <c r="FJ506" s="27"/>
      <c r="FK506" s="27"/>
      <c r="FL506" s="27"/>
      <c r="FM506" s="27"/>
      <c r="FN506" s="27"/>
      <c r="FO506" s="27"/>
      <c r="FP506" s="27"/>
      <c r="FQ506" s="27"/>
      <c r="FR506" s="27"/>
      <c r="FS506" s="27"/>
      <c r="FT506" s="27"/>
      <c r="FU506" s="27"/>
      <c r="FV506" s="27"/>
      <c r="FW506" s="27"/>
      <c r="FX506" s="27"/>
      <c r="FY506" s="27"/>
      <c r="FZ506" s="27"/>
      <c r="GA506" s="27"/>
      <c r="GB506" s="27"/>
      <c r="GC506" s="27"/>
      <c r="GD506" s="27"/>
      <c r="GE506" s="27"/>
      <c r="GF506" s="27"/>
      <c r="GG506" s="27"/>
      <c r="GH506" s="27"/>
      <c r="GI506" s="27"/>
      <c r="GJ506" s="27"/>
      <c r="GK506" s="27"/>
      <c r="GL506" s="27"/>
      <c r="GM506" s="27"/>
      <c r="GN506" s="27"/>
      <c r="GO506" s="27"/>
      <c r="GP506" s="27"/>
      <c r="GQ506" s="27"/>
      <c r="GR506" s="27"/>
      <c r="GS506" s="27"/>
      <c r="GT506" s="27"/>
      <c r="GU506" s="27"/>
      <c r="GV506" s="27"/>
      <c r="GW506" s="27"/>
      <c r="GX506" s="27"/>
      <c r="GY506" s="27"/>
      <c r="GZ506" s="27"/>
      <c r="HA506" s="27"/>
      <c r="HB506" s="27"/>
      <c r="HC506" s="27"/>
      <c r="HD506" s="27"/>
      <c r="HE506" s="27"/>
      <c r="HF506" s="27"/>
      <c r="HG506" s="27"/>
      <c r="HH506" s="27"/>
      <c r="HI506" s="27"/>
      <c r="HJ506" s="27"/>
    </row>
    <row r="507" spans="1:218">
      <c r="A507" s="8"/>
      <c r="B507" s="109"/>
      <c r="C507" s="109"/>
      <c r="D507" s="109"/>
      <c r="E507" s="109"/>
      <c r="F507" s="109"/>
      <c r="G507" s="109"/>
      <c r="H507" s="109"/>
      <c r="I507" s="109"/>
      <c r="J507" s="109"/>
      <c r="K507" s="120"/>
      <c r="L507" s="143"/>
      <c r="M507" s="120"/>
      <c r="N507" s="27"/>
      <c r="O507" s="27"/>
      <c r="P507" s="27"/>
      <c r="Q507" s="27"/>
      <c r="S507" s="27"/>
      <c r="T507" s="27"/>
      <c r="U507" s="27"/>
      <c r="V507" s="27"/>
      <c r="W507" s="27"/>
      <c r="X507" s="27"/>
      <c r="Y507" s="27"/>
      <c r="Z507" s="27"/>
      <c r="AA507" s="27"/>
      <c r="AB507" s="27"/>
      <c r="AC507" s="27"/>
      <c r="AD507" s="27"/>
      <c r="AF507" s="27"/>
      <c r="AG507" s="27"/>
      <c r="AH507" s="27"/>
      <c r="AI507" s="27"/>
      <c r="AJ507" s="27"/>
      <c r="AK507" s="27"/>
      <c r="AL507" s="27"/>
      <c r="AN507" s="27"/>
      <c r="AO507" s="27"/>
      <c r="AP507" s="27"/>
      <c r="AQ507" s="27"/>
      <c r="AR507" s="27"/>
      <c r="BQ507" s="27"/>
      <c r="BW507" s="27"/>
      <c r="BX507" s="27"/>
      <c r="BY507" s="27"/>
      <c r="BZ507" s="27"/>
      <c r="CA507" s="27"/>
      <c r="CB507" s="27"/>
      <c r="CC507" s="27"/>
      <c r="CD507" s="27"/>
      <c r="CE507" s="27"/>
      <c r="CK507" s="27"/>
      <c r="CL507" s="27"/>
      <c r="CM507" s="27"/>
      <c r="CN507" s="27"/>
      <c r="CO507" s="27"/>
      <c r="CP507" s="27"/>
      <c r="CQ507" s="27"/>
      <c r="CR507" s="27"/>
      <c r="CS507" s="27"/>
      <c r="CT507" s="27"/>
      <c r="CU507" s="27"/>
      <c r="CV507" s="27"/>
      <c r="CW507" s="27"/>
      <c r="CX507" s="27"/>
      <c r="CY507" s="27"/>
      <c r="CZ507" s="27"/>
      <c r="DA507" s="27"/>
      <c r="DB507" s="27"/>
      <c r="DC507" s="27"/>
      <c r="DD507" s="27"/>
      <c r="DE507" s="27"/>
      <c r="DF507" s="27"/>
      <c r="DG507" s="27"/>
      <c r="DH507" s="27"/>
      <c r="DI507" s="27"/>
      <c r="DJ507" s="27"/>
      <c r="DK507" s="27"/>
      <c r="DL507" s="27"/>
      <c r="DM507" s="27"/>
      <c r="DN507" s="27"/>
      <c r="DO507" s="27"/>
      <c r="DP507" s="27"/>
      <c r="DQ507" s="27"/>
      <c r="DR507" s="27"/>
      <c r="DS507" s="27"/>
      <c r="DT507" s="27"/>
      <c r="DU507" s="27"/>
      <c r="EH507" s="27"/>
      <c r="EI507" s="27"/>
      <c r="EJ507" s="27"/>
      <c r="EK507" s="27"/>
      <c r="EL507" s="27"/>
      <c r="EM507" s="27"/>
      <c r="EN507" s="27"/>
      <c r="EO507" s="27"/>
      <c r="EP507" s="27"/>
      <c r="EQ507" s="27"/>
      <c r="ER507" s="27"/>
      <c r="ES507" s="27"/>
      <c r="ET507" s="27"/>
      <c r="EU507" s="27"/>
      <c r="EV507" s="27"/>
      <c r="EW507" s="27"/>
      <c r="EX507" s="27"/>
      <c r="EY507" s="27"/>
      <c r="EZ507" s="27"/>
      <c r="FA507" s="27"/>
      <c r="FB507" s="27"/>
      <c r="FC507" s="27"/>
      <c r="FD507" s="27"/>
      <c r="FE507" s="27"/>
      <c r="FH507" s="27"/>
      <c r="FI507" s="27"/>
      <c r="FJ507" s="27"/>
      <c r="FK507" s="27"/>
      <c r="FL507" s="27"/>
      <c r="FM507" s="27"/>
      <c r="FN507" s="27"/>
      <c r="FO507" s="27"/>
      <c r="FP507" s="27"/>
      <c r="FQ507" s="27"/>
      <c r="FR507" s="27"/>
      <c r="FS507" s="27"/>
      <c r="FT507" s="27"/>
      <c r="FU507" s="27"/>
      <c r="FV507" s="27"/>
      <c r="FW507" s="27"/>
      <c r="FX507" s="27"/>
      <c r="FY507" s="27"/>
      <c r="FZ507" s="27"/>
      <c r="GA507" s="27"/>
      <c r="GB507" s="27"/>
      <c r="GC507" s="27"/>
      <c r="GD507" s="27"/>
      <c r="GE507" s="27"/>
      <c r="GF507" s="27"/>
      <c r="GG507" s="27"/>
      <c r="GH507" s="27"/>
      <c r="GI507" s="27"/>
      <c r="GJ507" s="27"/>
      <c r="GK507" s="27"/>
      <c r="GL507" s="27"/>
      <c r="GM507" s="27"/>
      <c r="GN507" s="27"/>
      <c r="GO507" s="27"/>
      <c r="GP507" s="27"/>
      <c r="GQ507" s="27"/>
      <c r="GR507" s="27"/>
      <c r="GS507" s="27"/>
      <c r="GT507" s="27"/>
      <c r="GU507" s="27"/>
      <c r="GV507" s="27"/>
      <c r="GW507" s="27"/>
      <c r="GX507" s="27"/>
      <c r="GY507" s="27"/>
      <c r="GZ507" s="27"/>
      <c r="HA507" s="27"/>
      <c r="HB507" s="27"/>
      <c r="HC507" s="27"/>
      <c r="HD507" s="27"/>
      <c r="HE507" s="27"/>
      <c r="HF507" s="27"/>
      <c r="HG507" s="27"/>
      <c r="HH507" s="27"/>
      <c r="HI507" s="27"/>
      <c r="HJ507" s="27"/>
    </row>
    <row r="508" spans="1:218">
      <c r="A508" s="8"/>
      <c r="B508" s="109"/>
      <c r="C508" s="109"/>
      <c r="D508" s="109"/>
      <c r="E508" s="109"/>
      <c r="F508" s="109"/>
      <c r="G508" s="109"/>
      <c r="H508" s="109"/>
      <c r="I508" s="109"/>
      <c r="J508" s="109"/>
      <c r="K508" s="120"/>
      <c r="L508" s="143"/>
      <c r="M508" s="120"/>
      <c r="N508" s="27"/>
      <c r="O508" s="27"/>
      <c r="P508" s="27"/>
      <c r="Q508" s="27"/>
      <c r="S508" s="27"/>
      <c r="T508" s="27"/>
      <c r="U508" s="27"/>
      <c r="V508" s="27"/>
      <c r="W508" s="27"/>
      <c r="X508" s="27"/>
      <c r="Y508" s="27"/>
      <c r="Z508" s="27"/>
      <c r="AA508" s="27"/>
      <c r="AB508" s="27"/>
      <c r="AC508" s="27"/>
      <c r="AD508" s="27"/>
      <c r="AF508" s="27"/>
      <c r="AG508" s="27"/>
      <c r="AH508" s="27"/>
      <c r="AI508" s="27"/>
      <c r="AJ508" s="27"/>
      <c r="AK508" s="27"/>
      <c r="AL508" s="27"/>
      <c r="AN508" s="27"/>
      <c r="AO508" s="27"/>
      <c r="AP508" s="27"/>
      <c r="AQ508" s="27"/>
      <c r="AR508" s="27"/>
      <c r="BQ508" s="27"/>
      <c r="BW508" s="27"/>
      <c r="BX508" s="27"/>
      <c r="BY508" s="27"/>
      <c r="BZ508" s="27"/>
      <c r="CA508" s="27"/>
      <c r="CB508" s="27"/>
      <c r="CC508" s="27"/>
      <c r="CD508" s="27"/>
      <c r="CE508" s="27"/>
      <c r="CK508" s="27"/>
      <c r="CL508" s="27"/>
      <c r="CM508" s="27"/>
      <c r="CN508" s="27"/>
      <c r="CO508" s="27"/>
      <c r="CP508" s="27"/>
      <c r="CQ508" s="27"/>
      <c r="CR508" s="27"/>
      <c r="CS508" s="27"/>
      <c r="CT508" s="27"/>
      <c r="CU508" s="27"/>
      <c r="CV508" s="27"/>
      <c r="CW508" s="27"/>
      <c r="CX508" s="27"/>
      <c r="CY508" s="27"/>
      <c r="CZ508" s="27"/>
      <c r="DA508" s="27"/>
      <c r="DB508" s="27"/>
      <c r="DC508" s="27"/>
      <c r="DD508" s="27"/>
      <c r="DE508" s="27"/>
      <c r="DF508" s="27"/>
      <c r="DG508" s="27"/>
      <c r="DH508" s="27"/>
      <c r="DI508" s="27"/>
      <c r="DJ508" s="27"/>
      <c r="DK508" s="27"/>
      <c r="DL508" s="27"/>
      <c r="DM508" s="27"/>
      <c r="DN508" s="27"/>
      <c r="DO508" s="27"/>
      <c r="DP508" s="27"/>
      <c r="DQ508" s="27"/>
      <c r="DR508" s="27"/>
      <c r="DS508" s="27"/>
      <c r="DT508" s="27"/>
      <c r="DU508" s="27"/>
      <c r="EH508" s="27"/>
      <c r="EI508" s="27"/>
      <c r="EJ508" s="27"/>
      <c r="EK508" s="27"/>
      <c r="EL508" s="27"/>
      <c r="EM508" s="27"/>
      <c r="EN508" s="27"/>
      <c r="EO508" s="27"/>
      <c r="EP508" s="27"/>
      <c r="EQ508" s="27"/>
      <c r="ER508" s="27"/>
      <c r="ES508" s="27"/>
      <c r="ET508" s="27"/>
      <c r="EU508" s="27"/>
      <c r="EV508" s="27"/>
      <c r="EW508" s="27"/>
      <c r="EX508" s="27"/>
      <c r="EY508" s="27"/>
      <c r="EZ508" s="27"/>
      <c r="FA508" s="27"/>
      <c r="FB508" s="27"/>
      <c r="FC508" s="27"/>
      <c r="FD508" s="27"/>
      <c r="FE508" s="27"/>
      <c r="FH508" s="27"/>
      <c r="FI508" s="27"/>
      <c r="FJ508" s="27"/>
      <c r="FK508" s="27"/>
      <c r="FL508" s="27"/>
      <c r="FM508" s="27"/>
      <c r="FN508" s="27"/>
      <c r="FO508" s="27"/>
      <c r="FP508" s="27"/>
      <c r="FQ508" s="27"/>
      <c r="FR508" s="27"/>
      <c r="FS508" s="27"/>
      <c r="FT508" s="27"/>
      <c r="FU508" s="27"/>
      <c r="FV508" s="27"/>
      <c r="FW508" s="27"/>
      <c r="FX508" s="27"/>
      <c r="FY508" s="27"/>
      <c r="FZ508" s="27"/>
      <c r="GA508" s="27"/>
      <c r="GB508" s="27"/>
      <c r="GC508" s="27"/>
      <c r="GD508" s="27"/>
      <c r="GE508" s="27"/>
      <c r="GF508" s="27"/>
      <c r="GG508" s="27"/>
      <c r="GH508" s="27"/>
      <c r="GI508" s="27"/>
      <c r="GJ508" s="27"/>
      <c r="GK508" s="27"/>
      <c r="GL508" s="27"/>
      <c r="GM508" s="27"/>
      <c r="GN508" s="27"/>
      <c r="GO508" s="27"/>
      <c r="GP508" s="27"/>
      <c r="GQ508" s="27"/>
      <c r="GR508" s="27"/>
      <c r="GS508" s="27"/>
      <c r="GT508" s="27"/>
      <c r="GU508" s="27"/>
      <c r="GV508" s="27"/>
      <c r="GW508" s="27"/>
      <c r="GX508" s="27"/>
      <c r="GY508" s="27"/>
      <c r="GZ508" s="27"/>
      <c r="HA508" s="27"/>
      <c r="HB508" s="27"/>
      <c r="HC508" s="27"/>
      <c r="HD508" s="27"/>
      <c r="HE508" s="27"/>
      <c r="HF508" s="27"/>
      <c r="HG508" s="27"/>
      <c r="HH508" s="27"/>
      <c r="HI508" s="27"/>
      <c r="HJ508" s="27"/>
    </row>
    <row r="509" spans="1:218">
      <c r="A509" s="8"/>
      <c r="B509" s="109"/>
      <c r="C509" s="109"/>
      <c r="D509" s="109"/>
      <c r="E509" s="109"/>
      <c r="F509" s="109"/>
      <c r="G509" s="109"/>
      <c r="H509" s="109"/>
      <c r="I509" s="109"/>
      <c r="J509" s="109"/>
      <c r="K509" s="120"/>
      <c r="L509" s="143"/>
      <c r="M509" s="120"/>
      <c r="N509" s="27"/>
      <c r="O509" s="27"/>
      <c r="P509" s="27"/>
      <c r="Q509" s="27"/>
      <c r="S509" s="27"/>
      <c r="T509" s="27"/>
      <c r="U509" s="27"/>
      <c r="V509" s="27"/>
      <c r="W509" s="27"/>
      <c r="X509" s="27"/>
      <c r="Y509" s="27"/>
      <c r="Z509" s="27"/>
      <c r="AA509" s="27"/>
      <c r="AB509" s="27"/>
      <c r="AC509" s="27"/>
      <c r="AD509" s="27"/>
      <c r="AF509" s="27"/>
      <c r="AG509" s="27"/>
      <c r="AH509" s="27"/>
      <c r="AI509" s="27"/>
      <c r="AJ509" s="27"/>
      <c r="AK509" s="27"/>
      <c r="AL509" s="27"/>
      <c r="AN509" s="27"/>
      <c r="AO509" s="27"/>
      <c r="AP509" s="27"/>
      <c r="AQ509" s="27"/>
      <c r="AR509" s="27"/>
      <c r="BQ509" s="27"/>
      <c r="BW509" s="27"/>
      <c r="BX509" s="27"/>
      <c r="BY509" s="27"/>
      <c r="BZ509" s="27"/>
      <c r="CA509" s="27"/>
      <c r="CB509" s="27"/>
      <c r="CC509" s="27"/>
      <c r="CD509" s="27"/>
      <c r="CE509" s="27"/>
      <c r="CK509" s="27"/>
      <c r="CL509" s="27"/>
      <c r="CM509" s="27"/>
      <c r="CN509" s="27"/>
      <c r="CO509" s="27"/>
      <c r="CP509" s="27"/>
      <c r="CQ509" s="27"/>
      <c r="CR509" s="27"/>
      <c r="CS509" s="27"/>
      <c r="CT509" s="27"/>
      <c r="CU509" s="27"/>
      <c r="CV509" s="27"/>
      <c r="CW509" s="27"/>
      <c r="CX509" s="27"/>
      <c r="CY509" s="27"/>
      <c r="CZ509" s="27"/>
      <c r="DA509" s="27"/>
      <c r="DB509" s="27"/>
      <c r="DC509" s="27"/>
      <c r="DD509" s="27"/>
      <c r="DE509" s="27"/>
      <c r="DF509" s="27"/>
      <c r="DG509" s="27"/>
      <c r="DH509" s="27"/>
      <c r="DI509" s="27"/>
      <c r="DJ509" s="27"/>
      <c r="DK509" s="27"/>
      <c r="DL509" s="27"/>
      <c r="DM509" s="27"/>
      <c r="DN509" s="27"/>
      <c r="DO509" s="27"/>
      <c r="DP509" s="27"/>
      <c r="DQ509" s="27"/>
      <c r="DR509" s="27"/>
      <c r="DS509" s="27"/>
      <c r="DT509" s="27"/>
      <c r="DU509" s="27"/>
      <c r="EH509" s="27"/>
      <c r="EI509" s="27"/>
      <c r="EJ509" s="27"/>
      <c r="EK509" s="27"/>
      <c r="EL509" s="27"/>
      <c r="EM509" s="27"/>
      <c r="EN509" s="27"/>
      <c r="EO509" s="27"/>
      <c r="EP509" s="27"/>
      <c r="EQ509" s="27"/>
      <c r="ER509" s="27"/>
      <c r="ES509" s="27"/>
      <c r="ET509" s="27"/>
      <c r="EU509" s="27"/>
      <c r="EV509" s="27"/>
      <c r="EW509" s="27"/>
      <c r="EX509" s="27"/>
      <c r="EY509" s="27"/>
      <c r="EZ509" s="27"/>
      <c r="FA509" s="27"/>
      <c r="FB509" s="27"/>
      <c r="FC509" s="27"/>
      <c r="FD509" s="27"/>
      <c r="FE509" s="27"/>
      <c r="FH509" s="27"/>
      <c r="FI509" s="27"/>
      <c r="FJ509" s="27"/>
      <c r="FK509" s="27"/>
      <c r="FL509" s="27"/>
      <c r="FM509" s="27"/>
      <c r="FN509" s="27"/>
      <c r="FO509" s="27"/>
      <c r="FP509" s="27"/>
      <c r="FQ509" s="27"/>
      <c r="FR509" s="27"/>
      <c r="FS509" s="27"/>
      <c r="FT509" s="27"/>
      <c r="FU509" s="27"/>
      <c r="FV509" s="27"/>
      <c r="FW509" s="27"/>
      <c r="FX509" s="27"/>
      <c r="FY509" s="27"/>
      <c r="FZ509" s="27"/>
      <c r="GA509" s="27"/>
      <c r="GB509" s="27"/>
      <c r="GC509" s="27"/>
      <c r="GD509" s="27"/>
      <c r="GE509" s="27"/>
      <c r="GF509" s="27"/>
      <c r="GG509" s="27"/>
      <c r="GH509" s="27"/>
      <c r="GI509" s="27"/>
      <c r="GJ509" s="27"/>
      <c r="GK509" s="27"/>
      <c r="GL509" s="27"/>
      <c r="GM509" s="27"/>
      <c r="GN509" s="27"/>
      <c r="GO509" s="27"/>
      <c r="GP509" s="27"/>
      <c r="GQ509" s="27"/>
      <c r="GR509" s="27"/>
      <c r="GS509" s="27"/>
      <c r="GT509" s="27"/>
      <c r="GU509" s="27"/>
      <c r="GV509" s="27"/>
      <c r="GW509" s="27"/>
      <c r="GX509" s="27"/>
      <c r="GY509" s="27"/>
      <c r="GZ509" s="27"/>
      <c r="HA509" s="27"/>
      <c r="HB509" s="27"/>
      <c r="HC509" s="27"/>
      <c r="HD509" s="27"/>
      <c r="HE509" s="27"/>
      <c r="HF509" s="27"/>
      <c r="HG509" s="27"/>
      <c r="HH509" s="27"/>
      <c r="HI509" s="27"/>
      <c r="HJ509" s="27"/>
    </row>
    <row r="510" spans="1:218">
      <c r="A510" s="8"/>
      <c r="B510" s="109"/>
      <c r="C510" s="109"/>
      <c r="D510" s="109"/>
      <c r="E510" s="109"/>
      <c r="F510" s="109"/>
      <c r="G510" s="109"/>
      <c r="H510" s="109"/>
      <c r="I510" s="109"/>
      <c r="J510" s="109"/>
      <c r="K510" s="120"/>
      <c r="L510" s="143"/>
      <c r="M510" s="120"/>
      <c r="N510" s="27"/>
      <c r="O510" s="27"/>
      <c r="P510" s="27"/>
      <c r="Q510" s="27"/>
      <c r="S510" s="27"/>
      <c r="T510" s="27"/>
      <c r="U510" s="27"/>
      <c r="V510" s="27"/>
      <c r="W510" s="27"/>
      <c r="X510" s="27"/>
      <c r="Y510" s="27"/>
      <c r="Z510" s="27"/>
      <c r="AA510" s="27"/>
      <c r="AB510" s="27"/>
      <c r="AC510" s="27"/>
      <c r="AD510" s="27"/>
      <c r="AF510" s="27"/>
      <c r="AG510" s="27"/>
      <c r="AH510" s="27"/>
      <c r="AI510" s="27"/>
      <c r="AJ510" s="27"/>
      <c r="AK510" s="27"/>
      <c r="AL510" s="27"/>
      <c r="AN510" s="27"/>
      <c r="AO510" s="27"/>
      <c r="AP510" s="27"/>
      <c r="AQ510" s="27"/>
      <c r="AR510" s="27"/>
      <c r="BQ510" s="27"/>
      <c r="BW510" s="27"/>
      <c r="BX510" s="27"/>
      <c r="BY510" s="27"/>
      <c r="BZ510" s="27"/>
      <c r="CA510" s="27"/>
      <c r="CB510" s="27"/>
      <c r="CC510" s="27"/>
      <c r="CD510" s="27"/>
      <c r="CE510" s="27"/>
      <c r="CK510" s="27"/>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27"/>
      <c r="DI510" s="27"/>
      <c r="DJ510" s="27"/>
      <c r="DK510" s="27"/>
      <c r="DL510" s="27"/>
      <c r="DM510" s="27"/>
      <c r="DN510" s="27"/>
      <c r="DO510" s="27"/>
      <c r="DP510" s="27"/>
      <c r="DQ510" s="27"/>
      <c r="DR510" s="27"/>
      <c r="DS510" s="27"/>
      <c r="DT510" s="27"/>
      <c r="DU510" s="27"/>
      <c r="EH510" s="27"/>
      <c r="EI510" s="27"/>
      <c r="EJ510" s="27"/>
      <c r="EK510" s="27"/>
      <c r="EL510" s="27"/>
      <c r="EM510" s="27"/>
      <c r="EN510" s="27"/>
      <c r="EO510" s="27"/>
      <c r="EP510" s="27"/>
      <c r="EQ510" s="27"/>
      <c r="ER510" s="27"/>
      <c r="ES510" s="27"/>
      <c r="ET510" s="27"/>
      <c r="EU510" s="27"/>
      <c r="EV510" s="27"/>
      <c r="EW510" s="27"/>
      <c r="EX510" s="27"/>
      <c r="EY510" s="27"/>
      <c r="EZ510" s="27"/>
      <c r="FA510" s="27"/>
      <c r="FB510" s="27"/>
      <c r="FC510" s="27"/>
      <c r="FD510" s="27"/>
      <c r="FE510" s="27"/>
      <c r="FH510" s="27"/>
      <c r="FI510" s="27"/>
      <c r="FJ510" s="27"/>
      <c r="FK510" s="27"/>
      <c r="FL510" s="27"/>
      <c r="FM510" s="27"/>
      <c r="FN510" s="27"/>
      <c r="FO510" s="27"/>
      <c r="FP510" s="27"/>
      <c r="FQ510" s="27"/>
      <c r="FR510" s="27"/>
      <c r="FS510" s="27"/>
      <c r="FT510" s="27"/>
      <c r="FU510" s="27"/>
      <c r="FV510" s="27"/>
      <c r="FW510" s="27"/>
      <c r="FX510" s="27"/>
      <c r="FY510" s="27"/>
      <c r="FZ510" s="27"/>
      <c r="GA510" s="27"/>
      <c r="GB510" s="27"/>
      <c r="GC510" s="27"/>
      <c r="GD510" s="27"/>
      <c r="GE510" s="27"/>
      <c r="GF510" s="27"/>
      <c r="GG510" s="27"/>
      <c r="GH510" s="27"/>
      <c r="GI510" s="27"/>
      <c r="GJ510" s="27"/>
      <c r="GK510" s="27"/>
      <c r="GL510" s="27"/>
      <c r="GM510" s="27"/>
      <c r="GN510" s="27"/>
      <c r="GO510" s="27"/>
      <c r="GP510" s="27"/>
      <c r="GQ510" s="27"/>
      <c r="GR510" s="27"/>
      <c r="GS510" s="27"/>
      <c r="GT510" s="27"/>
      <c r="GU510" s="27"/>
      <c r="GV510" s="27"/>
      <c r="GW510" s="27"/>
      <c r="GX510" s="27"/>
      <c r="GY510" s="27"/>
      <c r="GZ510" s="27"/>
      <c r="HA510" s="27"/>
      <c r="HB510" s="27"/>
      <c r="HC510" s="27"/>
      <c r="HD510" s="27"/>
      <c r="HE510" s="27"/>
      <c r="HF510" s="27"/>
      <c r="HG510" s="27"/>
      <c r="HH510" s="27"/>
      <c r="HI510" s="27"/>
      <c r="HJ510" s="27"/>
    </row>
    <row r="511" spans="1:218">
      <c r="A511" s="8"/>
      <c r="B511" s="109"/>
      <c r="C511" s="109"/>
      <c r="D511" s="109"/>
      <c r="E511" s="109"/>
      <c r="F511" s="109"/>
      <c r="G511" s="109"/>
      <c r="H511" s="109"/>
      <c r="I511" s="109"/>
      <c r="J511" s="109"/>
      <c r="K511" s="120"/>
      <c r="L511" s="143"/>
      <c r="M511" s="120"/>
      <c r="N511" s="27"/>
      <c r="O511" s="27"/>
      <c r="P511" s="27"/>
      <c r="Q511" s="27"/>
      <c r="S511" s="27"/>
      <c r="T511" s="27"/>
      <c r="U511" s="27"/>
      <c r="V511" s="27"/>
      <c r="W511" s="27"/>
      <c r="X511" s="27"/>
      <c r="Y511" s="27"/>
      <c r="Z511" s="27"/>
      <c r="AA511" s="27"/>
      <c r="AB511" s="27"/>
      <c r="AC511" s="27"/>
      <c r="AD511" s="27"/>
      <c r="AF511" s="27"/>
      <c r="AG511" s="27"/>
      <c r="AH511" s="27"/>
      <c r="AI511" s="27"/>
      <c r="AJ511" s="27"/>
      <c r="AK511" s="27"/>
      <c r="AL511" s="27"/>
      <c r="AN511" s="27"/>
      <c r="AO511" s="27"/>
      <c r="AP511" s="27"/>
      <c r="AQ511" s="27"/>
      <c r="AR511" s="27"/>
      <c r="BQ511" s="27"/>
      <c r="BW511" s="27"/>
      <c r="BX511" s="27"/>
      <c r="BY511" s="27"/>
      <c r="BZ511" s="27"/>
      <c r="CA511" s="27"/>
      <c r="CB511" s="27"/>
      <c r="CC511" s="27"/>
      <c r="CD511" s="27"/>
      <c r="CE511" s="27"/>
      <c r="CK511" s="27"/>
      <c r="CL511" s="27"/>
      <c r="CM511" s="27"/>
      <c r="CN511" s="27"/>
      <c r="CO511" s="27"/>
      <c r="CP511" s="27"/>
      <c r="CQ511" s="27"/>
      <c r="CR511" s="27"/>
      <c r="CS511" s="27"/>
      <c r="CT511" s="27"/>
      <c r="CU511" s="27"/>
      <c r="CV511" s="27"/>
      <c r="CW511" s="27"/>
      <c r="CX511" s="27"/>
      <c r="CY511" s="27"/>
      <c r="CZ511" s="27"/>
      <c r="DA511" s="27"/>
      <c r="DB511" s="27"/>
      <c r="DC511" s="27"/>
      <c r="DD511" s="27"/>
      <c r="DE511" s="27"/>
      <c r="DF511" s="27"/>
      <c r="DG511" s="27"/>
      <c r="DH511" s="27"/>
      <c r="DI511" s="27"/>
      <c r="DJ511" s="27"/>
      <c r="DK511" s="27"/>
      <c r="DL511" s="27"/>
      <c r="DM511" s="27"/>
      <c r="DN511" s="27"/>
      <c r="DO511" s="27"/>
      <c r="DP511" s="27"/>
      <c r="DQ511" s="27"/>
      <c r="DR511" s="27"/>
      <c r="DS511" s="27"/>
      <c r="DT511" s="27"/>
      <c r="DU511" s="27"/>
      <c r="EH511" s="27"/>
      <c r="EI511" s="27"/>
      <c r="EJ511" s="27"/>
      <c r="EK511" s="27"/>
      <c r="EL511" s="27"/>
      <c r="EM511" s="27"/>
      <c r="EN511" s="27"/>
      <c r="EO511" s="27"/>
      <c r="EP511" s="27"/>
      <c r="EQ511" s="27"/>
      <c r="ER511" s="27"/>
      <c r="ES511" s="27"/>
      <c r="ET511" s="27"/>
      <c r="EU511" s="27"/>
      <c r="EV511" s="27"/>
      <c r="EW511" s="27"/>
      <c r="EX511" s="27"/>
      <c r="EY511" s="27"/>
      <c r="EZ511" s="27"/>
      <c r="FA511" s="27"/>
      <c r="FB511" s="27"/>
      <c r="FC511" s="27"/>
      <c r="FD511" s="27"/>
      <c r="FE511" s="27"/>
      <c r="FH511" s="27"/>
      <c r="FI511" s="27"/>
      <c r="FJ511" s="27"/>
      <c r="FK511" s="27"/>
      <c r="FL511" s="27"/>
      <c r="FM511" s="27"/>
      <c r="FN511" s="27"/>
      <c r="FO511" s="27"/>
      <c r="FP511" s="27"/>
      <c r="FQ511" s="27"/>
      <c r="FR511" s="27"/>
      <c r="FS511" s="27"/>
      <c r="FT511" s="27"/>
      <c r="FU511" s="27"/>
      <c r="FV511" s="27"/>
      <c r="FW511" s="27"/>
      <c r="FX511" s="27"/>
      <c r="FY511" s="27"/>
      <c r="FZ511" s="27"/>
      <c r="GA511" s="27"/>
      <c r="GB511" s="27"/>
      <c r="GC511" s="27"/>
      <c r="GD511" s="27"/>
      <c r="GE511" s="27"/>
      <c r="GF511" s="27"/>
      <c r="GG511" s="27"/>
      <c r="GH511" s="27"/>
      <c r="GI511" s="27"/>
      <c r="GJ511" s="27"/>
      <c r="GK511" s="27"/>
      <c r="GL511" s="27"/>
      <c r="GM511" s="27"/>
      <c r="GN511" s="27"/>
      <c r="GO511" s="27"/>
      <c r="GP511" s="27"/>
      <c r="GQ511" s="27"/>
      <c r="GR511" s="27"/>
      <c r="GS511" s="27"/>
      <c r="GT511" s="27"/>
      <c r="GU511" s="27"/>
      <c r="GV511" s="27"/>
      <c r="GW511" s="27"/>
      <c r="GX511" s="27"/>
      <c r="GY511" s="27"/>
      <c r="GZ511" s="27"/>
      <c r="HA511" s="27"/>
      <c r="HB511" s="27"/>
      <c r="HC511" s="27"/>
      <c r="HD511" s="27"/>
      <c r="HE511" s="27"/>
      <c r="HF511" s="27"/>
      <c r="HG511" s="27"/>
      <c r="HH511" s="27"/>
      <c r="HI511" s="27"/>
      <c r="HJ511" s="27"/>
    </row>
    <row r="512" spans="1:218">
      <c r="A512" s="8"/>
      <c r="B512" s="109"/>
      <c r="C512" s="109"/>
      <c r="D512" s="109"/>
      <c r="E512" s="109"/>
      <c r="F512" s="109"/>
      <c r="G512" s="109"/>
      <c r="H512" s="109"/>
      <c r="I512" s="109"/>
      <c r="J512" s="109"/>
      <c r="K512" s="120"/>
      <c r="L512" s="143"/>
      <c r="M512" s="120"/>
      <c r="N512" s="27"/>
      <c r="O512" s="27"/>
      <c r="P512" s="27"/>
      <c r="Q512" s="27"/>
      <c r="S512" s="27"/>
      <c r="T512" s="27"/>
      <c r="U512" s="27"/>
      <c r="V512" s="27"/>
      <c r="W512" s="27"/>
      <c r="X512" s="27"/>
      <c r="Y512" s="27"/>
      <c r="Z512" s="27"/>
      <c r="AA512" s="27"/>
      <c r="AB512" s="27"/>
      <c r="AC512" s="27"/>
      <c r="AD512" s="27"/>
      <c r="AF512" s="27"/>
      <c r="AG512" s="27"/>
      <c r="AH512" s="27"/>
      <c r="AI512" s="27"/>
      <c r="AJ512" s="27"/>
      <c r="AK512" s="27"/>
      <c r="AL512" s="27"/>
      <c r="AN512" s="27"/>
      <c r="AO512" s="27"/>
      <c r="AP512" s="27"/>
      <c r="AQ512" s="27"/>
      <c r="AR512" s="27"/>
      <c r="BQ512" s="27"/>
      <c r="BW512" s="27"/>
      <c r="BX512" s="27"/>
      <c r="BY512" s="27"/>
      <c r="BZ512" s="27"/>
      <c r="CA512" s="27"/>
      <c r="CB512" s="27"/>
      <c r="CC512" s="27"/>
      <c r="CD512" s="27"/>
      <c r="CE512" s="27"/>
      <c r="CK512" s="27"/>
      <c r="CL512" s="27"/>
      <c r="CM512" s="27"/>
      <c r="CN512" s="27"/>
      <c r="CO512" s="27"/>
      <c r="CP512" s="27"/>
      <c r="CQ512" s="27"/>
      <c r="CR512" s="27"/>
      <c r="CS512" s="27"/>
      <c r="CT512" s="27"/>
      <c r="CU512" s="27"/>
      <c r="CV512" s="27"/>
      <c r="CW512" s="27"/>
      <c r="CX512" s="27"/>
      <c r="CY512" s="27"/>
      <c r="CZ512" s="27"/>
      <c r="DA512" s="27"/>
      <c r="DB512" s="27"/>
      <c r="DC512" s="27"/>
      <c r="DD512" s="27"/>
      <c r="DE512" s="27"/>
      <c r="DF512" s="27"/>
      <c r="DG512" s="27"/>
      <c r="DH512" s="27"/>
      <c r="DI512" s="27"/>
      <c r="DJ512" s="27"/>
      <c r="DK512" s="27"/>
      <c r="DL512" s="27"/>
      <c r="DM512" s="27"/>
      <c r="DN512" s="27"/>
      <c r="DO512" s="27"/>
      <c r="DP512" s="27"/>
      <c r="DQ512" s="27"/>
      <c r="DR512" s="27"/>
      <c r="DS512" s="27"/>
      <c r="DT512" s="27"/>
      <c r="DU512" s="27"/>
      <c r="EH512" s="27"/>
      <c r="EI512" s="27"/>
      <c r="EJ512" s="27"/>
      <c r="EK512" s="27"/>
      <c r="EL512" s="27"/>
      <c r="EM512" s="27"/>
      <c r="EN512" s="27"/>
      <c r="EO512" s="27"/>
      <c r="EP512" s="27"/>
      <c r="EQ512" s="27"/>
      <c r="ER512" s="27"/>
      <c r="ES512" s="27"/>
      <c r="ET512" s="27"/>
      <c r="EU512" s="27"/>
      <c r="EV512" s="27"/>
      <c r="EW512" s="27"/>
      <c r="EX512" s="27"/>
      <c r="EY512" s="27"/>
      <c r="EZ512" s="27"/>
      <c r="FA512" s="27"/>
      <c r="FB512" s="27"/>
      <c r="FC512" s="27"/>
      <c r="FD512" s="27"/>
      <c r="FE512" s="27"/>
      <c r="FH512" s="27"/>
      <c r="FI512" s="27"/>
      <c r="FJ512" s="27"/>
      <c r="FK512" s="27"/>
      <c r="FL512" s="27"/>
      <c r="FM512" s="27"/>
      <c r="FN512" s="27"/>
      <c r="FO512" s="27"/>
      <c r="FP512" s="27"/>
      <c r="FQ512" s="27"/>
      <c r="FR512" s="27"/>
      <c r="FS512" s="27"/>
      <c r="FT512" s="27"/>
      <c r="FU512" s="27"/>
      <c r="FV512" s="27"/>
      <c r="FW512" s="27"/>
      <c r="FX512" s="27"/>
      <c r="FY512" s="27"/>
      <c r="FZ512" s="27"/>
      <c r="GA512" s="27"/>
      <c r="GB512" s="27"/>
      <c r="GC512" s="27"/>
      <c r="GD512" s="27"/>
      <c r="GE512" s="27"/>
      <c r="GF512" s="27"/>
      <c r="GG512" s="27"/>
      <c r="GH512" s="27"/>
      <c r="GI512" s="27"/>
      <c r="GJ512" s="27"/>
      <c r="GK512" s="27"/>
      <c r="GL512" s="27"/>
      <c r="GM512" s="27"/>
      <c r="GN512" s="27"/>
      <c r="GO512" s="27"/>
      <c r="GP512" s="27"/>
      <c r="GQ512" s="27"/>
      <c r="GR512" s="27"/>
      <c r="GS512" s="27"/>
      <c r="GT512" s="27"/>
      <c r="GU512" s="27"/>
      <c r="GV512" s="27"/>
      <c r="GW512" s="27"/>
      <c r="GX512" s="27"/>
      <c r="GY512" s="27"/>
      <c r="GZ512" s="27"/>
      <c r="HA512" s="27"/>
      <c r="HB512" s="27"/>
      <c r="HC512" s="27"/>
      <c r="HD512" s="27"/>
      <c r="HE512" s="27"/>
      <c r="HF512" s="27"/>
      <c r="HG512" s="27"/>
      <c r="HH512" s="27"/>
      <c r="HI512" s="27"/>
      <c r="HJ512" s="27"/>
    </row>
    <row r="513" spans="1:218">
      <c r="A513" s="8"/>
      <c r="B513" s="109"/>
      <c r="C513" s="109"/>
      <c r="D513" s="109"/>
      <c r="E513" s="109"/>
      <c r="F513" s="109"/>
      <c r="G513" s="109"/>
      <c r="H513" s="109"/>
      <c r="I513" s="109"/>
      <c r="J513" s="109"/>
      <c r="K513" s="120"/>
      <c r="L513" s="143"/>
      <c r="M513" s="120"/>
      <c r="N513" s="27"/>
      <c r="O513" s="27"/>
      <c r="P513" s="27"/>
      <c r="Q513" s="27"/>
      <c r="S513" s="27"/>
      <c r="T513" s="27"/>
      <c r="U513" s="27"/>
      <c r="V513" s="27"/>
      <c r="W513" s="27"/>
      <c r="X513" s="27"/>
      <c r="Y513" s="27"/>
      <c r="Z513" s="27"/>
      <c r="AA513" s="27"/>
      <c r="AB513" s="27"/>
      <c r="AC513" s="27"/>
      <c r="AD513" s="27"/>
      <c r="AF513" s="27"/>
      <c r="AG513" s="27"/>
      <c r="AH513" s="27"/>
      <c r="AI513" s="27"/>
      <c r="AJ513" s="27"/>
      <c r="AK513" s="27"/>
      <c r="AL513" s="27"/>
      <c r="AN513" s="27"/>
      <c r="AO513" s="27"/>
      <c r="AP513" s="27"/>
      <c r="AQ513" s="27"/>
      <c r="AR513" s="27"/>
      <c r="BQ513" s="27"/>
      <c r="BW513" s="27"/>
      <c r="BX513" s="27"/>
      <c r="BY513" s="27"/>
      <c r="BZ513" s="27"/>
      <c r="CA513" s="27"/>
      <c r="CB513" s="27"/>
      <c r="CC513" s="27"/>
      <c r="CD513" s="27"/>
      <c r="CE513" s="27"/>
      <c r="CK513" s="27"/>
      <c r="CL513" s="27"/>
      <c r="CM513" s="27"/>
      <c r="CN513" s="27"/>
      <c r="CO513" s="27"/>
      <c r="CP513" s="27"/>
      <c r="CQ513" s="27"/>
      <c r="CR513" s="27"/>
      <c r="CS513" s="27"/>
      <c r="CT513" s="27"/>
      <c r="CU513" s="27"/>
      <c r="CV513" s="27"/>
      <c r="CW513" s="27"/>
      <c r="CX513" s="27"/>
      <c r="CY513" s="27"/>
      <c r="CZ513" s="27"/>
      <c r="DA513" s="27"/>
      <c r="DB513" s="27"/>
      <c r="DC513" s="27"/>
      <c r="DD513" s="27"/>
      <c r="DE513" s="27"/>
      <c r="DF513" s="27"/>
      <c r="DG513" s="27"/>
      <c r="DH513" s="27"/>
      <c r="DI513" s="27"/>
      <c r="DJ513" s="27"/>
      <c r="DK513" s="27"/>
      <c r="DL513" s="27"/>
      <c r="DM513" s="27"/>
      <c r="DN513" s="27"/>
      <c r="DO513" s="27"/>
      <c r="DP513" s="27"/>
      <c r="DQ513" s="27"/>
      <c r="DR513" s="27"/>
      <c r="DS513" s="27"/>
      <c r="DT513" s="27"/>
      <c r="DU513" s="27"/>
      <c r="EH513" s="27"/>
      <c r="EI513" s="27"/>
      <c r="EJ513" s="27"/>
      <c r="EK513" s="27"/>
      <c r="EL513" s="27"/>
      <c r="EM513" s="27"/>
      <c r="EN513" s="27"/>
      <c r="EO513" s="27"/>
      <c r="EP513" s="27"/>
      <c r="EQ513" s="27"/>
      <c r="ER513" s="27"/>
      <c r="ES513" s="27"/>
      <c r="ET513" s="27"/>
      <c r="EU513" s="27"/>
      <c r="EV513" s="27"/>
      <c r="EW513" s="27"/>
      <c r="EX513" s="27"/>
      <c r="EY513" s="27"/>
      <c r="EZ513" s="27"/>
      <c r="FA513" s="27"/>
      <c r="FB513" s="27"/>
      <c r="FC513" s="27"/>
      <c r="FD513" s="27"/>
      <c r="FE513" s="27"/>
      <c r="FH513" s="27"/>
      <c r="FI513" s="27"/>
      <c r="FJ513" s="27"/>
      <c r="FK513" s="27"/>
      <c r="FL513" s="27"/>
      <c r="FM513" s="27"/>
      <c r="FN513" s="27"/>
      <c r="FO513" s="27"/>
      <c r="FP513" s="27"/>
      <c r="FQ513" s="27"/>
      <c r="FR513" s="27"/>
      <c r="FS513" s="27"/>
      <c r="FT513" s="27"/>
      <c r="FU513" s="27"/>
      <c r="FV513" s="27"/>
      <c r="FW513" s="27"/>
      <c r="FX513" s="27"/>
      <c r="FY513" s="27"/>
      <c r="FZ513" s="27"/>
      <c r="GA513" s="27"/>
      <c r="GB513" s="27"/>
      <c r="GC513" s="27"/>
      <c r="GD513" s="27"/>
      <c r="GE513" s="27"/>
      <c r="GF513" s="27"/>
      <c r="GG513" s="27"/>
      <c r="GH513" s="27"/>
      <c r="GI513" s="27"/>
      <c r="GJ513" s="27"/>
      <c r="GK513" s="27"/>
      <c r="GL513" s="27"/>
      <c r="GM513" s="27"/>
      <c r="GN513" s="27"/>
      <c r="GO513" s="27"/>
      <c r="GP513" s="27"/>
      <c r="GQ513" s="27"/>
      <c r="GR513" s="27"/>
      <c r="GS513" s="27"/>
      <c r="GT513" s="27"/>
      <c r="GU513" s="27"/>
      <c r="GV513" s="27"/>
      <c r="GW513" s="27"/>
      <c r="GX513" s="27"/>
      <c r="GY513" s="27"/>
      <c r="GZ513" s="27"/>
      <c r="HA513" s="27"/>
      <c r="HB513" s="27"/>
      <c r="HC513" s="27"/>
      <c r="HD513" s="27"/>
      <c r="HE513" s="27"/>
      <c r="HF513" s="27"/>
      <c r="HG513" s="27"/>
      <c r="HH513" s="27"/>
      <c r="HI513" s="27"/>
      <c r="HJ513" s="27"/>
    </row>
    <row r="514" spans="1:218">
      <c r="A514" s="8"/>
      <c r="B514" s="109"/>
      <c r="C514" s="109"/>
      <c r="D514" s="109"/>
      <c r="E514" s="109"/>
      <c r="F514" s="109"/>
      <c r="G514" s="109"/>
      <c r="H514" s="109"/>
      <c r="I514" s="109"/>
      <c r="J514" s="109"/>
      <c r="K514" s="120"/>
      <c r="L514" s="143"/>
      <c r="M514" s="120"/>
      <c r="N514" s="27"/>
      <c r="O514" s="27"/>
      <c r="P514" s="27"/>
      <c r="Q514" s="27"/>
      <c r="S514" s="27"/>
      <c r="T514" s="27"/>
      <c r="U514" s="27"/>
      <c r="V514" s="27"/>
      <c r="W514" s="27"/>
      <c r="X514" s="27"/>
      <c r="Y514" s="27"/>
      <c r="Z514" s="27"/>
      <c r="AA514" s="27"/>
      <c r="AB514" s="27"/>
      <c r="AC514" s="27"/>
      <c r="AD514" s="27"/>
      <c r="AF514" s="27"/>
      <c r="AG514" s="27"/>
      <c r="AH514" s="27"/>
      <c r="AI514" s="27"/>
      <c r="AJ514" s="27"/>
      <c r="AK514" s="27"/>
      <c r="AL514" s="27"/>
      <c r="AN514" s="27"/>
      <c r="AO514" s="27"/>
      <c r="AP514" s="27"/>
      <c r="AQ514" s="27"/>
      <c r="AR514" s="27"/>
      <c r="BQ514" s="27"/>
      <c r="BW514" s="27"/>
      <c r="BX514" s="27"/>
      <c r="BY514" s="27"/>
      <c r="BZ514" s="27"/>
      <c r="CA514" s="27"/>
      <c r="CB514" s="27"/>
      <c r="CC514" s="27"/>
      <c r="CD514" s="27"/>
      <c r="CE514" s="27"/>
      <c r="CK514" s="27"/>
      <c r="CL514" s="27"/>
      <c r="CM514" s="27"/>
      <c r="CN514" s="27"/>
      <c r="CO514" s="27"/>
      <c r="CP514" s="27"/>
      <c r="CQ514" s="27"/>
      <c r="CR514" s="27"/>
      <c r="CS514" s="27"/>
      <c r="CT514" s="27"/>
      <c r="CU514" s="27"/>
      <c r="CV514" s="27"/>
      <c r="CW514" s="27"/>
      <c r="CX514" s="27"/>
      <c r="CY514" s="27"/>
      <c r="CZ514" s="27"/>
      <c r="DA514" s="27"/>
      <c r="DB514" s="27"/>
      <c r="DC514" s="27"/>
      <c r="DD514" s="27"/>
      <c r="DE514" s="27"/>
      <c r="DF514" s="27"/>
      <c r="DG514" s="27"/>
      <c r="DH514" s="27"/>
      <c r="DI514" s="27"/>
      <c r="DJ514" s="27"/>
      <c r="DK514" s="27"/>
      <c r="DL514" s="27"/>
      <c r="DM514" s="27"/>
      <c r="DN514" s="27"/>
      <c r="DO514" s="27"/>
      <c r="DP514" s="27"/>
      <c r="DQ514" s="27"/>
      <c r="DR514" s="27"/>
      <c r="DS514" s="27"/>
      <c r="DT514" s="27"/>
      <c r="DU514" s="27"/>
      <c r="EH514" s="27"/>
      <c r="EI514" s="27"/>
      <c r="EJ514" s="27"/>
      <c r="EK514" s="27"/>
      <c r="EL514" s="27"/>
      <c r="EM514" s="27"/>
      <c r="EN514" s="27"/>
      <c r="EO514" s="27"/>
      <c r="EP514" s="27"/>
      <c r="EQ514" s="27"/>
      <c r="ER514" s="27"/>
      <c r="ES514" s="27"/>
      <c r="ET514" s="27"/>
      <c r="EU514" s="27"/>
      <c r="EV514" s="27"/>
      <c r="EW514" s="27"/>
      <c r="EX514" s="27"/>
      <c r="EY514" s="27"/>
      <c r="EZ514" s="27"/>
      <c r="FA514" s="27"/>
      <c r="FB514" s="27"/>
      <c r="FC514" s="27"/>
      <c r="FD514" s="27"/>
      <c r="FE514" s="27"/>
      <c r="FH514" s="27"/>
      <c r="FI514" s="27"/>
      <c r="FJ514" s="27"/>
      <c r="FK514" s="27"/>
      <c r="FL514" s="27"/>
      <c r="FM514" s="27"/>
      <c r="FN514" s="27"/>
      <c r="FO514" s="27"/>
      <c r="FP514" s="27"/>
      <c r="FQ514" s="27"/>
      <c r="FR514" s="27"/>
      <c r="FS514" s="27"/>
      <c r="FT514" s="27"/>
      <c r="FU514" s="27"/>
      <c r="FV514" s="27"/>
      <c r="FW514" s="27"/>
      <c r="FX514" s="27"/>
      <c r="FY514" s="27"/>
      <c r="FZ514" s="27"/>
      <c r="GA514" s="27"/>
      <c r="GB514" s="27"/>
      <c r="GC514" s="27"/>
      <c r="GD514" s="27"/>
      <c r="GE514" s="27"/>
      <c r="GF514" s="27"/>
      <c r="GG514" s="27"/>
      <c r="GH514" s="27"/>
      <c r="GI514" s="27"/>
      <c r="GJ514" s="27"/>
      <c r="GK514" s="27"/>
      <c r="GL514" s="27"/>
      <c r="GM514" s="27"/>
      <c r="GN514" s="27"/>
      <c r="GO514" s="27"/>
      <c r="GP514" s="27"/>
      <c r="GQ514" s="27"/>
      <c r="GR514" s="27"/>
      <c r="GS514" s="27"/>
      <c r="GT514" s="27"/>
      <c r="GU514" s="27"/>
      <c r="GV514" s="27"/>
      <c r="GW514" s="27"/>
      <c r="GX514" s="27"/>
      <c r="GY514" s="27"/>
      <c r="GZ514" s="27"/>
      <c r="HA514" s="27"/>
      <c r="HB514" s="27"/>
      <c r="HC514" s="27"/>
      <c r="HD514" s="27"/>
      <c r="HE514" s="27"/>
      <c r="HF514" s="27"/>
      <c r="HG514" s="27"/>
      <c r="HH514" s="27"/>
      <c r="HI514" s="27"/>
      <c r="HJ514" s="27"/>
    </row>
    <row r="515" spans="1:218">
      <c r="A515" s="8"/>
      <c r="B515" s="109"/>
      <c r="C515" s="109"/>
      <c r="D515" s="109"/>
      <c r="E515" s="109"/>
      <c r="F515" s="109"/>
      <c r="G515" s="109"/>
      <c r="H515" s="109"/>
      <c r="I515" s="109"/>
      <c r="J515" s="109"/>
      <c r="K515" s="120"/>
      <c r="L515" s="143"/>
      <c r="M515" s="120"/>
      <c r="N515" s="27"/>
      <c r="O515" s="27"/>
      <c r="P515" s="27"/>
      <c r="Q515" s="27"/>
      <c r="S515" s="27"/>
      <c r="T515" s="27"/>
      <c r="U515" s="27"/>
      <c r="V515" s="27"/>
      <c r="W515" s="27"/>
      <c r="X515" s="27"/>
      <c r="Y515" s="27"/>
      <c r="Z515" s="27"/>
      <c r="AA515" s="27"/>
      <c r="AB515" s="27"/>
      <c r="AC515" s="27"/>
      <c r="AD515" s="27"/>
      <c r="AF515" s="27"/>
      <c r="AG515" s="27"/>
      <c r="AH515" s="27"/>
      <c r="AI515" s="27"/>
      <c r="AJ515" s="27"/>
      <c r="AK515" s="27"/>
      <c r="AL515" s="27"/>
      <c r="AN515" s="27"/>
      <c r="AO515" s="27"/>
      <c r="AP515" s="27"/>
      <c r="AQ515" s="27"/>
      <c r="AR515" s="27"/>
      <c r="BQ515" s="27"/>
      <c r="BW515" s="27"/>
      <c r="BX515" s="27"/>
      <c r="BY515" s="27"/>
      <c r="BZ515" s="27"/>
      <c r="CA515" s="27"/>
      <c r="CB515" s="27"/>
      <c r="CC515" s="27"/>
      <c r="CD515" s="27"/>
      <c r="CE515" s="27"/>
      <c r="CK515" s="27"/>
      <c r="CL515" s="27"/>
      <c r="CM515" s="27"/>
      <c r="CN515" s="27"/>
      <c r="CO515" s="27"/>
      <c r="CP515" s="27"/>
      <c r="CQ515" s="27"/>
      <c r="CR515" s="27"/>
      <c r="CS515" s="27"/>
      <c r="CT515" s="27"/>
      <c r="CU515" s="27"/>
      <c r="CV515" s="27"/>
      <c r="CW515" s="27"/>
      <c r="CX515" s="27"/>
      <c r="CY515" s="27"/>
      <c r="CZ515" s="27"/>
      <c r="DA515" s="27"/>
      <c r="DB515" s="27"/>
      <c r="DC515" s="27"/>
      <c r="DD515" s="27"/>
      <c r="DE515" s="27"/>
      <c r="DF515" s="27"/>
      <c r="DG515" s="27"/>
      <c r="DH515" s="27"/>
      <c r="DI515" s="27"/>
      <c r="DJ515" s="27"/>
      <c r="DK515" s="27"/>
      <c r="DL515" s="27"/>
      <c r="DM515" s="27"/>
      <c r="DN515" s="27"/>
      <c r="DO515" s="27"/>
      <c r="DP515" s="27"/>
      <c r="DQ515" s="27"/>
      <c r="DR515" s="27"/>
      <c r="DS515" s="27"/>
      <c r="DT515" s="27"/>
      <c r="DU515" s="27"/>
      <c r="EH515" s="27"/>
      <c r="EI515" s="27"/>
      <c r="EJ515" s="27"/>
      <c r="EK515" s="27"/>
      <c r="EL515" s="27"/>
      <c r="EM515" s="27"/>
      <c r="EN515" s="27"/>
      <c r="EO515" s="27"/>
      <c r="EP515" s="27"/>
      <c r="EQ515" s="27"/>
      <c r="ER515" s="27"/>
      <c r="ES515" s="27"/>
      <c r="ET515" s="27"/>
      <c r="EU515" s="27"/>
      <c r="EV515" s="27"/>
      <c r="EW515" s="27"/>
      <c r="EX515" s="27"/>
      <c r="EY515" s="27"/>
      <c r="EZ515" s="27"/>
      <c r="FA515" s="27"/>
      <c r="FB515" s="27"/>
      <c r="FC515" s="27"/>
      <c r="FD515" s="27"/>
      <c r="FE515" s="27"/>
      <c r="FH515" s="27"/>
      <c r="FI515" s="27"/>
      <c r="FJ515" s="27"/>
      <c r="FK515" s="27"/>
      <c r="FL515" s="27"/>
      <c r="FM515" s="27"/>
      <c r="FN515" s="27"/>
      <c r="FO515" s="27"/>
      <c r="FP515" s="27"/>
      <c r="FQ515" s="27"/>
      <c r="FR515" s="27"/>
      <c r="FS515" s="27"/>
      <c r="FT515" s="27"/>
      <c r="FU515" s="27"/>
      <c r="FV515" s="27"/>
      <c r="FW515" s="27"/>
      <c r="FX515" s="27"/>
      <c r="FY515" s="27"/>
      <c r="FZ515" s="27"/>
      <c r="GA515" s="27"/>
      <c r="GB515" s="27"/>
      <c r="GC515" s="27"/>
      <c r="GD515" s="27"/>
      <c r="GE515" s="27"/>
      <c r="GF515" s="27"/>
      <c r="GG515" s="27"/>
      <c r="GH515" s="27"/>
      <c r="GI515" s="27"/>
      <c r="GJ515" s="27"/>
      <c r="GK515" s="27"/>
      <c r="GL515" s="27"/>
      <c r="GM515" s="27"/>
      <c r="GN515" s="27"/>
      <c r="GO515" s="27"/>
      <c r="GP515" s="27"/>
      <c r="GQ515" s="27"/>
      <c r="GR515" s="27"/>
      <c r="GS515" s="27"/>
      <c r="GT515" s="27"/>
      <c r="GU515" s="27"/>
      <c r="GV515" s="27"/>
      <c r="GW515" s="27"/>
      <c r="GX515" s="27"/>
      <c r="GY515" s="27"/>
      <c r="GZ515" s="27"/>
      <c r="HA515" s="27"/>
      <c r="HB515" s="27"/>
      <c r="HC515" s="27"/>
      <c r="HD515" s="27"/>
      <c r="HE515" s="27"/>
      <c r="HF515" s="27"/>
      <c r="HG515" s="27"/>
      <c r="HH515" s="27"/>
      <c r="HI515" s="27"/>
      <c r="HJ515" s="27"/>
    </row>
    <row r="516" spans="1:218">
      <c r="A516" s="8"/>
      <c r="B516" s="109"/>
      <c r="C516" s="109"/>
      <c r="D516" s="109"/>
      <c r="E516" s="109"/>
      <c r="F516" s="109"/>
      <c r="G516" s="109"/>
      <c r="H516" s="109"/>
      <c r="I516" s="109"/>
      <c r="J516" s="109"/>
      <c r="K516" s="120"/>
      <c r="L516" s="143"/>
      <c r="M516" s="120"/>
      <c r="N516" s="27"/>
      <c r="O516" s="27"/>
      <c r="P516" s="27"/>
      <c r="Q516" s="27"/>
      <c r="S516" s="27"/>
      <c r="T516" s="27"/>
      <c r="U516" s="27"/>
      <c r="V516" s="27"/>
      <c r="W516" s="27"/>
      <c r="X516" s="27"/>
      <c r="Y516" s="27"/>
      <c r="Z516" s="27"/>
      <c r="AA516" s="27"/>
      <c r="AB516" s="27"/>
      <c r="AC516" s="27"/>
      <c r="AD516" s="27"/>
      <c r="AF516" s="27"/>
      <c r="AG516" s="27"/>
      <c r="AH516" s="27"/>
      <c r="AI516" s="27"/>
      <c r="AJ516" s="27"/>
      <c r="AK516" s="27"/>
      <c r="AL516" s="27"/>
      <c r="AN516" s="27"/>
      <c r="AO516" s="27"/>
      <c r="AP516" s="27"/>
      <c r="AQ516" s="27"/>
      <c r="AR516" s="27"/>
      <c r="BQ516" s="27"/>
      <c r="BW516" s="27"/>
      <c r="BX516" s="27"/>
      <c r="BY516" s="27"/>
      <c r="BZ516" s="27"/>
      <c r="CA516" s="27"/>
      <c r="CB516" s="27"/>
      <c r="CC516" s="27"/>
      <c r="CD516" s="27"/>
      <c r="CE516" s="27"/>
      <c r="CK516" s="27"/>
      <c r="CL516" s="27"/>
      <c r="CM516" s="27"/>
      <c r="CN516" s="27"/>
      <c r="CO516" s="27"/>
      <c r="CP516" s="27"/>
      <c r="CQ516" s="27"/>
      <c r="CR516" s="27"/>
      <c r="CS516" s="27"/>
      <c r="CT516" s="27"/>
      <c r="CU516" s="27"/>
      <c r="CV516" s="27"/>
      <c r="CW516" s="27"/>
      <c r="CX516" s="27"/>
      <c r="CY516" s="27"/>
      <c r="CZ516" s="27"/>
      <c r="DA516" s="27"/>
      <c r="DB516" s="27"/>
      <c r="DC516" s="27"/>
      <c r="DD516" s="27"/>
      <c r="DE516" s="27"/>
      <c r="DF516" s="27"/>
      <c r="DG516" s="27"/>
      <c r="DH516" s="27"/>
      <c r="DI516" s="27"/>
      <c r="DJ516" s="27"/>
      <c r="DK516" s="27"/>
      <c r="DL516" s="27"/>
      <c r="DM516" s="27"/>
      <c r="DN516" s="27"/>
      <c r="DO516" s="27"/>
      <c r="DP516" s="27"/>
      <c r="DQ516" s="27"/>
      <c r="DR516" s="27"/>
      <c r="DS516" s="27"/>
      <c r="DT516" s="27"/>
      <c r="DU516" s="27"/>
      <c r="EH516" s="27"/>
      <c r="EI516" s="27"/>
      <c r="EJ516" s="27"/>
      <c r="EK516" s="27"/>
      <c r="EL516" s="27"/>
      <c r="EM516" s="27"/>
      <c r="EN516" s="27"/>
      <c r="EO516" s="27"/>
      <c r="EP516" s="27"/>
      <c r="EQ516" s="27"/>
      <c r="ER516" s="27"/>
      <c r="ES516" s="27"/>
      <c r="ET516" s="27"/>
      <c r="EU516" s="27"/>
      <c r="EV516" s="27"/>
      <c r="EW516" s="27"/>
      <c r="EX516" s="27"/>
      <c r="EY516" s="27"/>
      <c r="EZ516" s="27"/>
      <c r="FA516" s="27"/>
      <c r="FB516" s="27"/>
      <c r="FC516" s="27"/>
      <c r="FD516" s="27"/>
      <c r="FE516" s="27"/>
      <c r="FH516" s="27"/>
      <c r="FI516" s="27"/>
      <c r="FJ516" s="27"/>
      <c r="FK516" s="27"/>
      <c r="FL516" s="27"/>
      <c r="FM516" s="27"/>
      <c r="FN516" s="27"/>
      <c r="FO516" s="27"/>
      <c r="FP516" s="27"/>
      <c r="FQ516" s="27"/>
      <c r="FR516" s="27"/>
      <c r="FS516" s="27"/>
      <c r="FT516" s="27"/>
      <c r="FU516" s="27"/>
      <c r="FV516" s="27"/>
      <c r="FW516" s="27"/>
      <c r="FX516" s="27"/>
      <c r="FY516" s="27"/>
      <c r="FZ516" s="27"/>
      <c r="GA516" s="27"/>
      <c r="GB516" s="27"/>
      <c r="GC516" s="27"/>
      <c r="GD516" s="27"/>
      <c r="GE516" s="27"/>
      <c r="GF516" s="27"/>
      <c r="GG516" s="27"/>
      <c r="GH516" s="27"/>
      <c r="GI516" s="27"/>
      <c r="GJ516" s="27"/>
      <c r="GK516" s="27"/>
      <c r="GL516" s="27"/>
      <c r="GM516" s="27"/>
      <c r="GN516" s="27"/>
      <c r="GO516" s="27"/>
      <c r="GP516" s="27"/>
      <c r="GQ516" s="27"/>
      <c r="GR516" s="27"/>
      <c r="GS516" s="27"/>
      <c r="GT516" s="27"/>
      <c r="GU516" s="27"/>
      <c r="GV516" s="27"/>
      <c r="GW516" s="27"/>
      <c r="GX516" s="27"/>
      <c r="GY516" s="27"/>
      <c r="GZ516" s="27"/>
      <c r="HA516" s="27"/>
      <c r="HB516" s="27"/>
      <c r="HC516" s="27"/>
      <c r="HD516" s="27"/>
      <c r="HE516" s="27"/>
      <c r="HF516" s="27"/>
      <c r="HG516" s="27"/>
      <c r="HH516" s="27"/>
      <c r="HI516" s="27"/>
      <c r="HJ516" s="27"/>
    </row>
    <row r="517" spans="1:218">
      <c r="A517" s="8"/>
      <c r="B517" s="109"/>
      <c r="C517" s="109"/>
      <c r="D517" s="109"/>
      <c r="E517" s="109"/>
      <c r="F517" s="109"/>
      <c r="G517" s="109"/>
      <c r="H517" s="109"/>
      <c r="I517" s="109"/>
      <c r="J517" s="109"/>
      <c r="K517" s="120"/>
      <c r="L517" s="143"/>
      <c r="M517" s="120"/>
      <c r="N517" s="27"/>
      <c r="O517" s="27"/>
      <c r="P517" s="27"/>
      <c r="Q517" s="27"/>
      <c r="S517" s="27"/>
      <c r="T517" s="27"/>
      <c r="U517" s="27"/>
      <c r="V517" s="27"/>
      <c r="W517" s="27"/>
      <c r="X517" s="27"/>
      <c r="Y517" s="27"/>
      <c r="Z517" s="27"/>
      <c r="AA517" s="27"/>
      <c r="AB517" s="27"/>
      <c r="AC517" s="27"/>
      <c r="AD517" s="27"/>
      <c r="AF517" s="27"/>
      <c r="AG517" s="27"/>
      <c r="AH517" s="27"/>
      <c r="AI517" s="27"/>
      <c r="AJ517" s="27"/>
      <c r="AK517" s="27"/>
      <c r="AL517" s="27"/>
      <c r="AN517" s="27"/>
      <c r="AO517" s="27"/>
      <c r="AP517" s="27"/>
      <c r="AQ517" s="27"/>
      <c r="AR517" s="27"/>
      <c r="BQ517" s="27"/>
      <c r="BW517" s="27"/>
      <c r="BX517" s="27"/>
      <c r="BY517" s="27"/>
      <c r="BZ517" s="27"/>
      <c r="CA517" s="27"/>
      <c r="CB517" s="27"/>
      <c r="CC517" s="27"/>
      <c r="CD517" s="27"/>
      <c r="CE517" s="27"/>
      <c r="CK517" s="27"/>
      <c r="CL517" s="27"/>
      <c r="CM517" s="27"/>
      <c r="CN517" s="27"/>
      <c r="CO517" s="27"/>
      <c r="CP517" s="27"/>
      <c r="CQ517" s="27"/>
      <c r="CR517" s="27"/>
      <c r="CS517" s="27"/>
      <c r="CT517" s="27"/>
      <c r="CU517" s="27"/>
      <c r="CV517" s="27"/>
      <c r="CW517" s="27"/>
      <c r="CX517" s="27"/>
      <c r="CY517" s="27"/>
      <c r="CZ517" s="27"/>
      <c r="DA517" s="27"/>
      <c r="DB517" s="27"/>
      <c r="DC517" s="27"/>
      <c r="DD517" s="27"/>
      <c r="DE517" s="27"/>
      <c r="DF517" s="27"/>
      <c r="DG517" s="27"/>
      <c r="DH517" s="27"/>
      <c r="DI517" s="27"/>
      <c r="DJ517" s="27"/>
      <c r="DK517" s="27"/>
      <c r="DL517" s="27"/>
      <c r="DM517" s="27"/>
      <c r="DN517" s="27"/>
      <c r="DO517" s="27"/>
      <c r="DP517" s="27"/>
      <c r="DQ517" s="27"/>
      <c r="DR517" s="27"/>
      <c r="DS517" s="27"/>
      <c r="DT517" s="27"/>
      <c r="DU517" s="27"/>
      <c r="EH517" s="27"/>
      <c r="EI517" s="27"/>
      <c r="EJ517" s="27"/>
      <c r="EK517" s="27"/>
      <c r="EL517" s="27"/>
      <c r="EM517" s="27"/>
      <c r="EN517" s="27"/>
      <c r="EO517" s="27"/>
      <c r="EP517" s="27"/>
      <c r="EQ517" s="27"/>
      <c r="ER517" s="27"/>
      <c r="ES517" s="27"/>
      <c r="ET517" s="27"/>
      <c r="EU517" s="27"/>
      <c r="EV517" s="27"/>
      <c r="EW517" s="27"/>
      <c r="EX517" s="27"/>
      <c r="EY517" s="27"/>
      <c r="EZ517" s="27"/>
      <c r="FA517" s="27"/>
      <c r="FB517" s="27"/>
      <c r="FC517" s="27"/>
      <c r="FD517" s="27"/>
      <c r="FE517" s="27"/>
      <c r="FH517" s="27"/>
      <c r="FI517" s="27"/>
      <c r="FJ517" s="27"/>
      <c r="FK517" s="27"/>
      <c r="FL517" s="27"/>
      <c r="FM517" s="27"/>
      <c r="FN517" s="27"/>
      <c r="FO517" s="27"/>
      <c r="FP517" s="27"/>
      <c r="FQ517" s="27"/>
      <c r="FR517" s="27"/>
      <c r="FS517" s="27"/>
      <c r="FT517" s="27"/>
      <c r="FU517" s="27"/>
      <c r="FV517" s="27"/>
      <c r="FW517" s="27"/>
      <c r="FX517" s="27"/>
      <c r="FY517" s="27"/>
      <c r="FZ517" s="27"/>
      <c r="GA517" s="27"/>
      <c r="GB517" s="27"/>
      <c r="GC517" s="27"/>
      <c r="GD517" s="27"/>
      <c r="GE517" s="27"/>
      <c r="GF517" s="27"/>
      <c r="GG517" s="27"/>
      <c r="GH517" s="27"/>
      <c r="GI517" s="27"/>
      <c r="GJ517" s="27"/>
      <c r="GK517" s="27"/>
      <c r="GL517" s="27"/>
      <c r="GM517" s="27"/>
      <c r="GN517" s="27"/>
      <c r="GO517" s="27"/>
      <c r="GP517" s="27"/>
      <c r="GQ517" s="27"/>
      <c r="GR517" s="27"/>
      <c r="GS517" s="27"/>
      <c r="GT517" s="27"/>
      <c r="GU517" s="27"/>
      <c r="GV517" s="27"/>
      <c r="GW517" s="27"/>
      <c r="GX517" s="27"/>
      <c r="GY517" s="27"/>
      <c r="GZ517" s="27"/>
      <c r="HA517" s="27"/>
      <c r="HB517" s="27"/>
      <c r="HC517" s="27"/>
      <c r="HD517" s="27"/>
      <c r="HE517" s="27"/>
      <c r="HF517" s="27"/>
      <c r="HG517" s="27"/>
      <c r="HH517" s="27"/>
      <c r="HI517" s="27"/>
      <c r="HJ517" s="27"/>
    </row>
    <row r="518" spans="1:218">
      <c r="A518" s="8"/>
      <c r="B518" s="109"/>
      <c r="C518" s="109"/>
      <c r="D518" s="109"/>
      <c r="E518" s="109"/>
      <c r="F518" s="109"/>
      <c r="G518" s="109"/>
      <c r="H518" s="109"/>
      <c r="I518" s="109"/>
      <c r="J518" s="109"/>
      <c r="K518" s="120"/>
      <c r="L518" s="143"/>
      <c r="M518" s="120"/>
      <c r="N518" s="27"/>
      <c r="O518" s="27"/>
      <c r="P518" s="27"/>
      <c r="Q518" s="27"/>
      <c r="S518" s="27"/>
      <c r="T518" s="27"/>
      <c r="U518" s="27"/>
      <c r="V518" s="27"/>
      <c r="W518" s="27"/>
      <c r="X518" s="27"/>
      <c r="Y518" s="27"/>
      <c r="Z518" s="27"/>
      <c r="AA518" s="27"/>
      <c r="AB518" s="27"/>
      <c r="AC518" s="27"/>
      <c r="AD518" s="27"/>
      <c r="AF518" s="27"/>
      <c r="AG518" s="27"/>
      <c r="AH518" s="27"/>
      <c r="AI518" s="27"/>
      <c r="AJ518" s="27"/>
      <c r="AK518" s="27"/>
      <c r="AL518" s="27"/>
      <c r="AN518" s="27"/>
      <c r="AO518" s="27"/>
      <c r="AP518" s="27"/>
      <c r="AQ518" s="27"/>
      <c r="AR518" s="27"/>
      <c r="BQ518" s="27"/>
      <c r="BW518" s="27"/>
      <c r="BX518" s="27"/>
      <c r="BY518" s="27"/>
      <c r="BZ518" s="27"/>
      <c r="CA518" s="27"/>
      <c r="CB518" s="27"/>
      <c r="CC518" s="27"/>
      <c r="CD518" s="27"/>
      <c r="CE518" s="27"/>
      <c r="CK518" s="27"/>
      <c r="CL518" s="27"/>
      <c r="CM518" s="27"/>
      <c r="CN518" s="27"/>
      <c r="CO518" s="27"/>
      <c r="CP518" s="27"/>
      <c r="CQ518" s="27"/>
      <c r="CR518" s="27"/>
      <c r="CS518" s="27"/>
      <c r="CT518" s="27"/>
      <c r="CU518" s="27"/>
      <c r="CV518" s="27"/>
      <c r="CW518" s="27"/>
      <c r="CX518" s="27"/>
      <c r="CY518" s="27"/>
      <c r="CZ518" s="27"/>
      <c r="DA518" s="27"/>
      <c r="DB518" s="27"/>
      <c r="DC518" s="27"/>
      <c r="DD518" s="27"/>
      <c r="DE518" s="27"/>
      <c r="DF518" s="27"/>
      <c r="DG518" s="27"/>
      <c r="DH518" s="27"/>
      <c r="DI518" s="27"/>
      <c r="DJ518" s="27"/>
      <c r="DK518" s="27"/>
      <c r="DL518" s="27"/>
      <c r="DM518" s="27"/>
      <c r="DN518" s="27"/>
      <c r="DO518" s="27"/>
      <c r="DP518" s="27"/>
      <c r="DQ518" s="27"/>
      <c r="DR518" s="27"/>
      <c r="DS518" s="27"/>
      <c r="DT518" s="27"/>
      <c r="DU518" s="27"/>
      <c r="EH518" s="27"/>
      <c r="EI518" s="27"/>
      <c r="EJ518" s="27"/>
      <c r="EK518" s="27"/>
      <c r="EL518" s="27"/>
      <c r="EM518" s="27"/>
      <c r="EN518" s="27"/>
      <c r="EO518" s="27"/>
      <c r="EP518" s="27"/>
      <c r="EQ518" s="27"/>
      <c r="ER518" s="27"/>
      <c r="ES518" s="27"/>
      <c r="ET518" s="27"/>
      <c r="EU518" s="27"/>
      <c r="EV518" s="27"/>
      <c r="EW518" s="27"/>
      <c r="EX518" s="27"/>
      <c r="EY518" s="27"/>
      <c r="EZ518" s="27"/>
      <c r="FA518" s="27"/>
      <c r="FB518" s="27"/>
      <c r="FC518" s="27"/>
      <c r="FD518" s="27"/>
      <c r="FE518" s="27"/>
      <c r="FH518" s="27"/>
      <c r="FI518" s="27"/>
      <c r="FJ518" s="27"/>
      <c r="FK518" s="27"/>
      <c r="FL518" s="27"/>
      <c r="FM518" s="27"/>
      <c r="FN518" s="27"/>
      <c r="FO518" s="27"/>
      <c r="FP518" s="27"/>
      <c r="FQ518" s="27"/>
      <c r="FR518" s="27"/>
      <c r="FS518" s="27"/>
      <c r="FT518" s="27"/>
      <c r="FU518" s="27"/>
      <c r="FV518" s="27"/>
      <c r="FW518" s="27"/>
      <c r="FX518" s="27"/>
      <c r="FY518" s="27"/>
      <c r="FZ518" s="27"/>
      <c r="GA518" s="27"/>
      <c r="GB518" s="27"/>
      <c r="GC518" s="27"/>
      <c r="GD518" s="27"/>
      <c r="GE518" s="27"/>
      <c r="GF518" s="27"/>
      <c r="GG518" s="27"/>
      <c r="GH518" s="27"/>
      <c r="GI518" s="27"/>
      <c r="GJ518" s="27"/>
      <c r="GK518" s="27"/>
      <c r="GL518" s="27"/>
      <c r="GM518" s="27"/>
      <c r="GN518" s="27"/>
      <c r="GO518" s="27"/>
      <c r="GP518" s="27"/>
      <c r="GQ518" s="27"/>
      <c r="GR518" s="27"/>
      <c r="GS518" s="27"/>
      <c r="GT518" s="27"/>
      <c r="GU518" s="27"/>
      <c r="GV518" s="27"/>
      <c r="GW518" s="27"/>
      <c r="GX518" s="27"/>
      <c r="GY518" s="27"/>
      <c r="GZ518" s="27"/>
      <c r="HA518" s="27"/>
      <c r="HB518" s="27"/>
      <c r="HC518" s="27"/>
      <c r="HD518" s="27"/>
      <c r="HE518" s="27"/>
      <c r="HF518" s="27"/>
      <c r="HG518" s="27"/>
      <c r="HH518" s="27"/>
      <c r="HI518" s="27"/>
      <c r="HJ518" s="27"/>
    </row>
    <row r="519" spans="1:218">
      <c r="A519" s="8"/>
      <c r="B519" s="109"/>
      <c r="C519" s="109"/>
      <c r="D519" s="109"/>
      <c r="E519" s="109"/>
      <c r="F519" s="109"/>
      <c r="G519" s="109"/>
      <c r="H519" s="109"/>
      <c r="I519" s="109"/>
      <c r="J519" s="109"/>
      <c r="K519" s="120"/>
      <c r="L519" s="143"/>
      <c r="M519" s="120"/>
      <c r="N519" s="27"/>
      <c r="O519" s="27"/>
      <c r="P519" s="27"/>
      <c r="Q519" s="27"/>
      <c r="S519" s="27"/>
      <c r="T519" s="27"/>
      <c r="U519" s="27"/>
      <c r="V519" s="27"/>
      <c r="W519" s="27"/>
      <c r="X519" s="27"/>
      <c r="Y519" s="27"/>
      <c r="Z519" s="27"/>
      <c r="AA519" s="27"/>
      <c r="AB519" s="27"/>
      <c r="AC519" s="27"/>
      <c r="AD519" s="27"/>
      <c r="AF519" s="27"/>
      <c r="AG519" s="27"/>
      <c r="AH519" s="27"/>
      <c r="AI519" s="27"/>
      <c r="AJ519" s="27"/>
      <c r="AK519" s="27"/>
      <c r="AL519" s="27"/>
      <c r="AN519" s="27"/>
      <c r="AO519" s="27"/>
      <c r="AP519" s="27"/>
      <c r="AQ519" s="27"/>
      <c r="AR519" s="27"/>
      <c r="BQ519" s="27"/>
      <c r="BW519" s="27"/>
      <c r="BX519" s="27"/>
      <c r="BY519" s="27"/>
      <c r="BZ519" s="27"/>
      <c r="CA519" s="27"/>
      <c r="CB519" s="27"/>
      <c r="CC519" s="27"/>
      <c r="CD519" s="27"/>
      <c r="CE519" s="27"/>
      <c r="CK519" s="27"/>
      <c r="CL519" s="27"/>
      <c r="CM519" s="27"/>
      <c r="CN519" s="27"/>
      <c r="CO519" s="27"/>
      <c r="CP519" s="27"/>
      <c r="CQ519" s="27"/>
      <c r="CR519" s="27"/>
      <c r="CS519" s="27"/>
      <c r="CT519" s="27"/>
      <c r="CU519" s="27"/>
      <c r="CV519" s="27"/>
      <c r="CW519" s="27"/>
      <c r="CX519" s="27"/>
      <c r="CY519" s="27"/>
      <c r="CZ519" s="27"/>
      <c r="DA519" s="27"/>
      <c r="DB519" s="27"/>
      <c r="DC519" s="27"/>
      <c r="DD519" s="27"/>
      <c r="DE519" s="27"/>
      <c r="DF519" s="27"/>
      <c r="DG519" s="27"/>
      <c r="DH519" s="27"/>
      <c r="DI519" s="27"/>
      <c r="DJ519" s="27"/>
      <c r="DK519" s="27"/>
      <c r="DL519" s="27"/>
      <c r="DM519" s="27"/>
      <c r="DN519" s="27"/>
      <c r="DO519" s="27"/>
      <c r="DP519" s="27"/>
      <c r="DQ519" s="27"/>
      <c r="DR519" s="27"/>
      <c r="DS519" s="27"/>
      <c r="DT519" s="27"/>
      <c r="DU519" s="27"/>
      <c r="EH519" s="27"/>
      <c r="EI519" s="27"/>
      <c r="EJ519" s="27"/>
      <c r="EK519" s="27"/>
      <c r="EL519" s="27"/>
      <c r="EM519" s="27"/>
      <c r="EN519" s="27"/>
      <c r="EO519" s="27"/>
      <c r="EP519" s="27"/>
      <c r="EQ519" s="27"/>
      <c r="ER519" s="27"/>
      <c r="ES519" s="27"/>
      <c r="ET519" s="27"/>
      <c r="EU519" s="27"/>
      <c r="EV519" s="27"/>
      <c r="EW519" s="27"/>
      <c r="EX519" s="27"/>
      <c r="EY519" s="27"/>
      <c r="EZ519" s="27"/>
      <c r="FA519" s="27"/>
      <c r="FB519" s="27"/>
      <c r="FC519" s="27"/>
      <c r="FD519" s="27"/>
      <c r="FE519" s="27"/>
      <c r="FH519" s="27"/>
      <c r="FI519" s="27"/>
      <c r="FJ519" s="27"/>
      <c r="FK519" s="27"/>
      <c r="FL519" s="27"/>
      <c r="FM519" s="27"/>
      <c r="FN519" s="27"/>
      <c r="FO519" s="27"/>
      <c r="FP519" s="27"/>
      <c r="FQ519" s="27"/>
      <c r="FR519" s="27"/>
      <c r="FS519" s="27"/>
      <c r="FT519" s="27"/>
      <c r="FU519" s="27"/>
      <c r="FV519" s="27"/>
      <c r="FW519" s="27"/>
      <c r="FX519" s="27"/>
      <c r="FY519" s="27"/>
      <c r="FZ519" s="27"/>
      <c r="GA519" s="27"/>
      <c r="GB519" s="27"/>
      <c r="GC519" s="27"/>
      <c r="GD519" s="27"/>
      <c r="GE519" s="27"/>
      <c r="GF519" s="27"/>
      <c r="GG519" s="27"/>
      <c r="GH519" s="27"/>
      <c r="GI519" s="27"/>
      <c r="GJ519" s="27"/>
      <c r="GK519" s="27"/>
      <c r="GL519" s="27"/>
      <c r="GM519" s="27"/>
      <c r="GN519" s="27"/>
      <c r="GO519" s="27"/>
      <c r="GP519" s="27"/>
      <c r="GQ519" s="27"/>
      <c r="GR519" s="27"/>
      <c r="GS519" s="27"/>
      <c r="GT519" s="27"/>
      <c r="GU519" s="27"/>
      <c r="GV519" s="27"/>
      <c r="GW519" s="27"/>
      <c r="GX519" s="27"/>
      <c r="GY519" s="27"/>
      <c r="GZ519" s="27"/>
      <c r="HA519" s="27"/>
      <c r="HB519" s="27"/>
      <c r="HC519" s="27"/>
      <c r="HD519" s="27"/>
      <c r="HE519" s="27"/>
      <c r="HF519" s="27"/>
      <c r="HG519" s="27"/>
      <c r="HH519" s="27"/>
      <c r="HI519" s="27"/>
      <c r="HJ519" s="27"/>
    </row>
    <row r="520" spans="1:218">
      <c r="A520" s="8"/>
      <c r="B520" s="109"/>
      <c r="C520" s="109"/>
      <c r="D520" s="109"/>
      <c r="E520" s="109"/>
      <c r="F520" s="109"/>
      <c r="G520" s="109"/>
      <c r="H520" s="109"/>
      <c r="I520" s="109"/>
      <c r="J520" s="109"/>
      <c r="K520" s="120"/>
      <c r="L520" s="143"/>
      <c r="M520" s="120"/>
      <c r="N520" s="27"/>
      <c r="O520" s="27"/>
      <c r="P520" s="27"/>
      <c r="Q520" s="27"/>
      <c r="S520" s="27"/>
      <c r="T520" s="27"/>
      <c r="U520" s="27"/>
      <c r="V520" s="27"/>
      <c r="W520" s="27"/>
      <c r="X520" s="27"/>
      <c r="Y520" s="27"/>
      <c r="Z520" s="27"/>
      <c r="AA520" s="27"/>
      <c r="AB520" s="27"/>
      <c r="AC520" s="27"/>
      <c r="AD520" s="27"/>
      <c r="AF520" s="27"/>
      <c r="AG520" s="27"/>
      <c r="AH520" s="27"/>
      <c r="AI520" s="27"/>
      <c r="AJ520" s="27"/>
      <c r="AK520" s="27"/>
      <c r="AL520" s="27"/>
      <c r="AN520" s="27"/>
      <c r="AO520" s="27"/>
      <c r="AP520" s="27"/>
      <c r="AQ520" s="27"/>
      <c r="AR520" s="27"/>
      <c r="BQ520" s="27"/>
      <c r="BW520" s="27"/>
      <c r="BX520" s="27"/>
      <c r="BY520" s="27"/>
      <c r="BZ520" s="27"/>
      <c r="CA520" s="27"/>
      <c r="CB520" s="27"/>
      <c r="CC520" s="27"/>
      <c r="CD520" s="27"/>
      <c r="CE520" s="27"/>
      <c r="CK520" s="27"/>
      <c r="CL520" s="27"/>
      <c r="CM520" s="27"/>
      <c r="CN520" s="27"/>
      <c r="CO520" s="27"/>
      <c r="CP520" s="27"/>
      <c r="CQ520" s="27"/>
      <c r="CR520" s="27"/>
      <c r="CS520" s="27"/>
      <c r="CT520" s="27"/>
      <c r="CU520" s="27"/>
      <c r="CV520" s="27"/>
      <c r="CW520" s="27"/>
      <c r="CX520" s="27"/>
      <c r="CY520" s="27"/>
      <c r="CZ520" s="27"/>
      <c r="DA520" s="27"/>
      <c r="DB520" s="27"/>
      <c r="DC520" s="27"/>
      <c r="DD520" s="27"/>
      <c r="DE520" s="27"/>
      <c r="DF520" s="27"/>
      <c r="DG520" s="27"/>
      <c r="DH520" s="27"/>
      <c r="DI520" s="27"/>
      <c r="DJ520" s="27"/>
      <c r="DK520" s="27"/>
      <c r="DL520" s="27"/>
      <c r="DM520" s="27"/>
      <c r="DN520" s="27"/>
      <c r="DO520" s="27"/>
      <c r="DP520" s="27"/>
      <c r="DQ520" s="27"/>
      <c r="DR520" s="27"/>
      <c r="DS520" s="27"/>
      <c r="DT520" s="27"/>
      <c r="DU520" s="27"/>
      <c r="EH520" s="27"/>
      <c r="EI520" s="27"/>
      <c r="EJ520" s="27"/>
      <c r="EK520" s="27"/>
      <c r="EL520" s="27"/>
      <c r="EM520" s="27"/>
      <c r="EN520" s="27"/>
      <c r="EO520" s="27"/>
      <c r="EP520" s="27"/>
      <c r="EQ520" s="27"/>
      <c r="ER520" s="27"/>
      <c r="ES520" s="27"/>
      <c r="ET520" s="27"/>
      <c r="EU520" s="27"/>
      <c r="EV520" s="27"/>
      <c r="EW520" s="27"/>
      <c r="EX520" s="27"/>
      <c r="EY520" s="27"/>
      <c r="EZ520" s="27"/>
      <c r="FA520" s="27"/>
      <c r="FB520" s="27"/>
      <c r="FC520" s="27"/>
      <c r="FD520" s="27"/>
      <c r="FE520" s="27"/>
      <c r="FH520" s="27"/>
      <c r="FI520" s="27"/>
      <c r="FJ520" s="27"/>
      <c r="FK520" s="27"/>
      <c r="FL520" s="27"/>
      <c r="FM520" s="27"/>
      <c r="FN520" s="27"/>
      <c r="FO520" s="27"/>
      <c r="FP520" s="27"/>
      <c r="FQ520" s="27"/>
      <c r="FR520" s="27"/>
      <c r="FS520" s="27"/>
      <c r="FT520" s="27"/>
      <c r="FU520" s="27"/>
      <c r="FV520" s="27"/>
      <c r="FW520" s="27"/>
      <c r="FX520" s="27"/>
      <c r="FY520" s="27"/>
      <c r="FZ520" s="27"/>
      <c r="GA520" s="27"/>
      <c r="GB520" s="27"/>
      <c r="GC520" s="27"/>
      <c r="GD520" s="27"/>
      <c r="GE520" s="27"/>
      <c r="GF520" s="27"/>
      <c r="GG520" s="27"/>
      <c r="GH520" s="27"/>
      <c r="GI520" s="27"/>
      <c r="GJ520" s="27"/>
      <c r="GK520" s="27"/>
      <c r="GL520" s="27"/>
      <c r="GM520" s="27"/>
      <c r="GN520" s="27"/>
      <c r="GO520" s="27"/>
      <c r="GP520" s="27"/>
      <c r="GQ520" s="27"/>
      <c r="GR520" s="27"/>
      <c r="GS520" s="27"/>
      <c r="GT520" s="27"/>
      <c r="GU520" s="27"/>
      <c r="GV520" s="27"/>
      <c r="GW520" s="27"/>
      <c r="GX520" s="27"/>
      <c r="GY520" s="27"/>
      <c r="GZ520" s="27"/>
      <c r="HA520" s="27"/>
      <c r="HB520" s="27"/>
      <c r="HC520" s="27"/>
      <c r="HD520" s="27"/>
      <c r="HE520" s="27"/>
      <c r="HF520" s="27"/>
      <c r="HG520" s="27"/>
      <c r="HH520" s="27"/>
      <c r="HI520" s="27"/>
      <c r="HJ520" s="27"/>
    </row>
  </sheetData>
  <mergeCells count="24">
    <mergeCell ref="DV1:ED1"/>
    <mergeCell ref="N265:X265"/>
    <mergeCell ref="Y265:AI265"/>
    <mergeCell ref="AJ265:AT265"/>
    <mergeCell ref="DJ1:DR1"/>
    <mergeCell ref="R1:AD1"/>
    <mergeCell ref="M1:Q1"/>
    <mergeCell ref="N261:X261"/>
    <mergeCell ref="Y261:AI261"/>
    <mergeCell ref="AJ261:AT261"/>
    <mergeCell ref="AU261:BE261"/>
    <mergeCell ref="BF261:BP261"/>
    <mergeCell ref="BQ261:CA261"/>
    <mergeCell ref="CB261:CL261"/>
    <mergeCell ref="ED261:EN261"/>
    <mergeCell ref="DS261:EC261"/>
    <mergeCell ref="DH261:DR261"/>
    <mergeCell ref="CW261:DG261"/>
    <mergeCell ref="CM261:CV261"/>
    <mergeCell ref="G1:L1"/>
    <mergeCell ref="A1:F1"/>
    <mergeCell ref="BC1:BV1"/>
    <mergeCell ref="AS1:BB1"/>
    <mergeCell ref="AE1:AQ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258"/>
  <sheetViews>
    <sheetView workbookViewId="0">
      <selection activeCell="L2" sqref="L2"/>
    </sheetView>
  </sheetViews>
  <sheetFormatPr defaultColWidth="11.42578125" defaultRowHeight="15"/>
  <sheetData>
    <row r="1" spans="1:10" ht="45.75" thickBot="1">
      <c r="A1" s="43" t="s">
        <v>0</v>
      </c>
      <c r="B1" s="216" t="s">
        <v>1322</v>
      </c>
      <c r="C1" s="216" t="s">
        <v>1323</v>
      </c>
      <c r="D1" s="216" t="s">
        <v>1324</v>
      </c>
      <c r="E1" s="216" t="s">
        <v>562</v>
      </c>
      <c r="F1" s="216" t="s">
        <v>1325</v>
      </c>
      <c r="G1" s="216" t="s">
        <v>1326</v>
      </c>
      <c r="H1" s="216" t="s">
        <v>1327</v>
      </c>
      <c r="I1" s="216" t="s">
        <v>1328</v>
      </c>
      <c r="J1" s="216" t="s">
        <v>571</v>
      </c>
    </row>
    <row r="2" spans="1:10">
      <c r="A2" s="8" t="s">
        <v>1</v>
      </c>
      <c r="B2" s="217">
        <v>1</v>
      </c>
      <c r="C2" s="217">
        <v>2</v>
      </c>
      <c r="D2" s="217">
        <v>1</v>
      </c>
      <c r="E2" s="217">
        <v>1</v>
      </c>
      <c r="F2" s="217">
        <v>3</v>
      </c>
      <c r="G2" s="217">
        <v>1</v>
      </c>
      <c r="H2" s="217">
        <v>1</v>
      </c>
      <c r="I2" s="217">
        <v>2</v>
      </c>
      <c r="J2" s="217">
        <v>2</v>
      </c>
    </row>
    <row r="3" spans="1:10">
      <c r="A3" s="8" t="s">
        <v>109</v>
      </c>
      <c r="B3" s="217">
        <v>2</v>
      </c>
      <c r="C3" s="217">
        <v>1</v>
      </c>
      <c r="D3" s="217">
        <v>1</v>
      </c>
      <c r="E3" s="217">
        <v>1</v>
      </c>
      <c r="F3" s="217">
        <v>1</v>
      </c>
      <c r="G3" s="217">
        <v>1</v>
      </c>
      <c r="H3" s="217">
        <v>1</v>
      </c>
      <c r="I3" s="217">
        <v>1</v>
      </c>
      <c r="J3" s="217">
        <v>3</v>
      </c>
    </row>
    <row r="4" spans="1:10">
      <c r="A4" s="8" t="s">
        <v>1032</v>
      </c>
      <c r="B4" s="217">
        <v>1</v>
      </c>
      <c r="C4" s="217">
        <v>2</v>
      </c>
      <c r="D4" s="217">
        <v>1</v>
      </c>
      <c r="E4" s="217">
        <v>2</v>
      </c>
      <c r="F4" s="217">
        <v>2</v>
      </c>
      <c r="G4" s="217">
        <v>2</v>
      </c>
      <c r="H4" s="217">
        <v>1</v>
      </c>
      <c r="I4" s="217">
        <v>2</v>
      </c>
      <c r="J4" s="217">
        <v>2</v>
      </c>
    </row>
    <row r="5" spans="1:10">
      <c r="A5" s="8" t="s">
        <v>110</v>
      </c>
      <c r="B5" s="217">
        <v>1</v>
      </c>
      <c r="C5" s="217">
        <v>1</v>
      </c>
      <c r="D5" s="217">
        <v>1</v>
      </c>
      <c r="E5" s="217">
        <v>1</v>
      </c>
      <c r="F5" s="217">
        <v>3</v>
      </c>
      <c r="G5" s="217">
        <v>1</v>
      </c>
      <c r="H5" s="217">
        <v>1</v>
      </c>
      <c r="I5" s="217">
        <v>1</v>
      </c>
      <c r="J5" s="217">
        <v>2</v>
      </c>
    </row>
    <row r="6" spans="1:10">
      <c r="A6" s="8" t="s">
        <v>936</v>
      </c>
      <c r="B6" s="217">
        <v>1</v>
      </c>
      <c r="C6" s="217">
        <v>2</v>
      </c>
      <c r="D6" s="217">
        <v>1</v>
      </c>
      <c r="E6" s="217">
        <v>1</v>
      </c>
      <c r="F6" s="217">
        <v>3</v>
      </c>
      <c r="G6" s="217">
        <v>2</v>
      </c>
      <c r="H6" s="217">
        <v>1</v>
      </c>
      <c r="I6" s="217">
        <v>1</v>
      </c>
      <c r="J6" s="217">
        <v>2</v>
      </c>
    </row>
    <row r="7" spans="1:10">
      <c r="A7" s="8" t="s">
        <v>111</v>
      </c>
      <c r="B7" s="217">
        <v>1</v>
      </c>
      <c r="C7" s="217">
        <v>1</v>
      </c>
      <c r="D7" s="217">
        <v>1</v>
      </c>
      <c r="E7" s="217">
        <v>1</v>
      </c>
      <c r="F7" s="217">
        <v>2</v>
      </c>
      <c r="G7" s="217">
        <v>1</v>
      </c>
      <c r="H7" s="217">
        <v>2</v>
      </c>
      <c r="I7" s="217">
        <v>1</v>
      </c>
      <c r="J7" s="217">
        <v>3</v>
      </c>
    </row>
    <row r="8" spans="1:10">
      <c r="A8" s="8" t="s">
        <v>112</v>
      </c>
      <c r="B8" s="217">
        <v>1</v>
      </c>
      <c r="C8" s="217">
        <v>1</v>
      </c>
      <c r="D8" s="217">
        <v>1</v>
      </c>
      <c r="E8" s="217">
        <v>1</v>
      </c>
      <c r="F8" s="217">
        <v>2</v>
      </c>
      <c r="G8" s="217">
        <v>1</v>
      </c>
      <c r="H8" s="217">
        <v>1</v>
      </c>
      <c r="I8" s="217">
        <v>1</v>
      </c>
      <c r="J8" s="217">
        <v>2</v>
      </c>
    </row>
    <row r="9" spans="1:10">
      <c r="A9" s="8" t="s">
        <v>2</v>
      </c>
      <c r="B9" s="217">
        <v>1</v>
      </c>
      <c r="C9" s="217">
        <v>1</v>
      </c>
      <c r="D9" s="217">
        <v>1</v>
      </c>
      <c r="E9" s="217">
        <v>1</v>
      </c>
      <c r="F9" s="217">
        <v>2</v>
      </c>
      <c r="G9" s="217">
        <v>1</v>
      </c>
      <c r="H9" s="217">
        <v>2</v>
      </c>
      <c r="I9" s="217">
        <v>2</v>
      </c>
      <c r="J9" s="217">
        <v>3</v>
      </c>
    </row>
    <row r="10" spans="1:10">
      <c r="A10" s="8" t="s">
        <v>113</v>
      </c>
      <c r="B10" s="217">
        <v>1</v>
      </c>
      <c r="C10" s="217">
        <v>1</v>
      </c>
      <c r="D10" s="217">
        <v>1</v>
      </c>
      <c r="E10" s="217">
        <v>1</v>
      </c>
      <c r="F10" s="217">
        <v>1</v>
      </c>
      <c r="G10" s="217">
        <v>1</v>
      </c>
      <c r="H10" s="217">
        <v>1</v>
      </c>
      <c r="I10" s="217">
        <v>1</v>
      </c>
      <c r="J10" s="217">
        <v>3</v>
      </c>
    </row>
    <row r="11" spans="1:10">
      <c r="A11" s="8" t="s">
        <v>114</v>
      </c>
      <c r="B11" s="217">
        <v>1</v>
      </c>
      <c r="C11" s="217">
        <v>1</v>
      </c>
      <c r="D11" s="217">
        <v>1</v>
      </c>
      <c r="E11" s="217">
        <v>1</v>
      </c>
      <c r="F11" s="217">
        <v>3</v>
      </c>
      <c r="G11" s="217">
        <v>1</v>
      </c>
      <c r="H11" s="217">
        <v>1</v>
      </c>
      <c r="I11" s="217">
        <v>1</v>
      </c>
      <c r="J11" s="217">
        <v>3</v>
      </c>
    </row>
    <row r="12" spans="1:10">
      <c r="A12" s="8" t="s">
        <v>194</v>
      </c>
      <c r="B12" s="217">
        <v>1</v>
      </c>
      <c r="C12" s="217">
        <v>1</v>
      </c>
      <c r="D12" s="217">
        <v>1</v>
      </c>
      <c r="E12" s="217">
        <v>1</v>
      </c>
      <c r="F12" s="217">
        <v>2</v>
      </c>
      <c r="G12" s="217">
        <v>1</v>
      </c>
      <c r="H12" s="217">
        <v>1</v>
      </c>
      <c r="I12" s="217">
        <v>1</v>
      </c>
      <c r="J12" s="217">
        <v>2</v>
      </c>
    </row>
    <row r="13" spans="1:10">
      <c r="A13" s="8" t="s">
        <v>115</v>
      </c>
      <c r="B13" s="217">
        <v>1</v>
      </c>
      <c r="C13" s="217">
        <v>1</v>
      </c>
      <c r="D13" s="217">
        <v>1</v>
      </c>
      <c r="E13" s="217">
        <v>1</v>
      </c>
      <c r="F13" s="217">
        <v>1</v>
      </c>
      <c r="G13" s="217">
        <v>1</v>
      </c>
      <c r="H13" s="217">
        <v>1</v>
      </c>
      <c r="I13" s="217">
        <v>1</v>
      </c>
      <c r="J13" s="217">
        <v>3</v>
      </c>
    </row>
    <row r="14" spans="1:10">
      <c r="A14" s="8" t="s">
        <v>3</v>
      </c>
      <c r="B14" s="217">
        <v>1</v>
      </c>
      <c r="C14" s="217">
        <v>1</v>
      </c>
      <c r="D14" s="217">
        <v>1</v>
      </c>
      <c r="E14" s="217">
        <v>2</v>
      </c>
      <c r="F14" s="217">
        <v>3</v>
      </c>
      <c r="G14" s="217">
        <v>1</v>
      </c>
      <c r="H14" s="217">
        <v>1</v>
      </c>
      <c r="I14" s="217">
        <v>2</v>
      </c>
      <c r="J14" s="217">
        <v>2</v>
      </c>
    </row>
    <row r="15" spans="1:10">
      <c r="A15" s="8" t="s">
        <v>116</v>
      </c>
      <c r="B15" s="217">
        <v>1</v>
      </c>
      <c r="C15" s="217">
        <v>1</v>
      </c>
      <c r="D15" s="217">
        <v>1</v>
      </c>
      <c r="E15" s="217">
        <v>1</v>
      </c>
      <c r="F15" s="217">
        <v>1</v>
      </c>
      <c r="G15" s="217">
        <v>1</v>
      </c>
      <c r="H15" s="217">
        <v>1</v>
      </c>
      <c r="I15" s="217">
        <v>1</v>
      </c>
      <c r="J15" s="217">
        <v>3</v>
      </c>
    </row>
    <row r="16" spans="1:10">
      <c r="A16" s="8" t="s">
        <v>117</v>
      </c>
      <c r="B16" s="217">
        <v>1</v>
      </c>
      <c r="C16" s="217">
        <v>1</v>
      </c>
      <c r="D16" s="217">
        <v>1</v>
      </c>
      <c r="E16" s="217">
        <v>1</v>
      </c>
      <c r="F16" s="217">
        <v>3</v>
      </c>
      <c r="G16" s="217">
        <v>1</v>
      </c>
      <c r="H16" s="217">
        <v>1</v>
      </c>
      <c r="I16" s="217">
        <v>1</v>
      </c>
      <c r="J16" s="217">
        <v>3</v>
      </c>
    </row>
    <row r="17" spans="1:10">
      <c r="A17" s="8" t="s">
        <v>118</v>
      </c>
      <c r="B17" s="217">
        <v>1</v>
      </c>
      <c r="C17" s="217">
        <v>1</v>
      </c>
      <c r="D17" s="217">
        <v>1</v>
      </c>
      <c r="E17" s="217">
        <v>1</v>
      </c>
      <c r="F17" s="217">
        <v>3</v>
      </c>
      <c r="G17" s="217">
        <v>1</v>
      </c>
      <c r="H17" s="217">
        <v>1</v>
      </c>
      <c r="I17" s="217">
        <v>1</v>
      </c>
      <c r="J17" s="217">
        <v>2</v>
      </c>
    </row>
    <row r="18" spans="1:10">
      <c r="A18" s="8" t="s">
        <v>4</v>
      </c>
      <c r="B18" s="217">
        <v>1</v>
      </c>
      <c r="C18" s="217">
        <v>2</v>
      </c>
      <c r="D18" s="217">
        <v>1</v>
      </c>
      <c r="E18" s="217">
        <v>1</v>
      </c>
      <c r="F18" s="217">
        <v>3</v>
      </c>
      <c r="G18" s="217">
        <v>2</v>
      </c>
      <c r="H18" s="217">
        <v>1</v>
      </c>
      <c r="I18" s="217">
        <v>1</v>
      </c>
      <c r="J18" s="217">
        <v>2</v>
      </c>
    </row>
    <row r="19" spans="1:10">
      <c r="A19" s="8" t="s">
        <v>5</v>
      </c>
      <c r="B19" s="217">
        <v>1</v>
      </c>
      <c r="C19" s="217">
        <v>1</v>
      </c>
      <c r="D19" s="217">
        <v>1</v>
      </c>
      <c r="E19" s="217">
        <v>1</v>
      </c>
      <c r="F19" s="217">
        <v>2</v>
      </c>
      <c r="G19" s="217">
        <v>1</v>
      </c>
      <c r="H19" s="217">
        <v>2</v>
      </c>
      <c r="I19" s="217">
        <v>1</v>
      </c>
      <c r="J19" s="217">
        <v>2</v>
      </c>
    </row>
    <row r="20" spans="1:10">
      <c r="A20" s="8" t="s">
        <v>195</v>
      </c>
      <c r="B20" s="217">
        <v>1</v>
      </c>
      <c r="C20" s="217">
        <v>1</v>
      </c>
      <c r="D20" s="217">
        <v>1</v>
      </c>
      <c r="E20" s="217">
        <v>1</v>
      </c>
      <c r="F20" s="217">
        <v>2</v>
      </c>
      <c r="G20" s="217">
        <v>2</v>
      </c>
      <c r="H20" s="217">
        <v>1</v>
      </c>
      <c r="I20" s="217">
        <v>1</v>
      </c>
      <c r="J20" s="217">
        <v>2</v>
      </c>
    </row>
    <row r="21" spans="1:10">
      <c r="A21" s="8" t="s">
        <v>119</v>
      </c>
      <c r="B21" s="217">
        <v>2</v>
      </c>
      <c r="C21" s="217">
        <v>2</v>
      </c>
      <c r="D21" s="217">
        <v>1</v>
      </c>
      <c r="E21" s="217">
        <v>1</v>
      </c>
      <c r="F21" s="217">
        <v>3</v>
      </c>
      <c r="G21" s="217">
        <v>1</v>
      </c>
      <c r="H21" s="217">
        <v>1</v>
      </c>
      <c r="I21" s="217">
        <v>2</v>
      </c>
      <c r="J21" s="217">
        <v>2</v>
      </c>
    </row>
    <row r="22" spans="1:10">
      <c r="A22" s="8" t="s">
        <v>120</v>
      </c>
      <c r="B22" s="217">
        <v>1</v>
      </c>
      <c r="C22" s="217">
        <v>1</v>
      </c>
      <c r="D22" s="217">
        <v>1</v>
      </c>
      <c r="E22" s="217">
        <v>1</v>
      </c>
      <c r="F22" s="217">
        <v>3</v>
      </c>
      <c r="G22" s="217">
        <v>1</v>
      </c>
      <c r="H22" s="217">
        <v>1</v>
      </c>
      <c r="I22" s="217">
        <v>1</v>
      </c>
      <c r="J22" s="217">
        <v>2</v>
      </c>
    </row>
    <row r="23" spans="1:10">
      <c r="A23" s="8" t="s">
        <v>121</v>
      </c>
      <c r="B23" s="217">
        <v>1</v>
      </c>
      <c r="C23" s="217">
        <v>1</v>
      </c>
      <c r="D23" s="217">
        <v>1</v>
      </c>
      <c r="E23" s="217">
        <v>1</v>
      </c>
      <c r="F23" s="217">
        <v>2</v>
      </c>
      <c r="G23" s="217">
        <v>1</v>
      </c>
      <c r="H23" s="217">
        <v>1</v>
      </c>
      <c r="I23" s="217">
        <v>1</v>
      </c>
      <c r="J23" s="217">
        <v>2</v>
      </c>
    </row>
    <row r="24" spans="1:10">
      <c r="A24" s="8" t="s">
        <v>196</v>
      </c>
      <c r="B24" s="217">
        <v>1</v>
      </c>
      <c r="C24" s="217">
        <v>1</v>
      </c>
      <c r="D24" s="217">
        <v>1</v>
      </c>
      <c r="E24" s="217">
        <v>1</v>
      </c>
      <c r="F24" s="217">
        <v>1</v>
      </c>
      <c r="G24" s="217">
        <v>1</v>
      </c>
      <c r="H24" s="217">
        <v>1</v>
      </c>
      <c r="I24" s="217">
        <v>1</v>
      </c>
      <c r="J24" s="217">
        <v>2</v>
      </c>
    </row>
    <row r="25" spans="1:10">
      <c r="A25" s="8" t="s">
        <v>6</v>
      </c>
      <c r="B25" s="217">
        <v>1</v>
      </c>
      <c r="C25" s="217">
        <v>1</v>
      </c>
      <c r="D25" s="217">
        <v>1</v>
      </c>
      <c r="E25" s="217">
        <v>1</v>
      </c>
      <c r="F25" s="217">
        <v>3</v>
      </c>
      <c r="G25" s="217">
        <v>1</v>
      </c>
      <c r="H25" s="217">
        <v>1</v>
      </c>
      <c r="I25" s="217">
        <v>2</v>
      </c>
      <c r="J25" s="217">
        <v>3</v>
      </c>
    </row>
    <row r="26" spans="1:10">
      <c r="A26" s="8" t="s">
        <v>122</v>
      </c>
      <c r="B26" s="217">
        <v>1</v>
      </c>
      <c r="C26" s="217">
        <v>1</v>
      </c>
      <c r="D26" s="217">
        <v>1</v>
      </c>
      <c r="E26" s="217">
        <v>1</v>
      </c>
      <c r="F26" s="217">
        <v>2</v>
      </c>
      <c r="G26" s="217">
        <v>1</v>
      </c>
      <c r="H26" s="217">
        <v>1</v>
      </c>
      <c r="I26" s="217">
        <v>2</v>
      </c>
      <c r="J26" s="217">
        <v>2</v>
      </c>
    </row>
    <row r="27" spans="1:10">
      <c r="A27" s="8" t="s">
        <v>197</v>
      </c>
      <c r="B27" s="217">
        <v>1</v>
      </c>
      <c r="C27" s="217">
        <v>1</v>
      </c>
      <c r="D27" s="217">
        <v>1</v>
      </c>
      <c r="E27" s="217">
        <v>1</v>
      </c>
      <c r="F27" s="217">
        <v>2</v>
      </c>
      <c r="G27" s="217">
        <v>1</v>
      </c>
      <c r="H27" s="217">
        <v>1</v>
      </c>
      <c r="I27" s="217">
        <v>1</v>
      </c>
      <c r="J27" s="217">
        <v>2</v>
      </c>
    </row>
    <row r="28" spans="1:10">
      <c r="A28" s="8" t="s">
        <v>7</v>
      </c>
      <c r="B28" s="217">
        <v>1</v>
      </c>
      <c r="C28" s="217">
        <v>1</v>
      </c>
      <c r="D28" s="217">
        <v>1</v>
      </c>
      <c r="E28" s="217">
        <v>1</v>
      </c>
      <c r="F28" s="217">
        <v>2</v>
      </c>
      <c r="G28" s="217">
        <v>1</v>
      </c>
      <c r="H28" s="217">
        <v>1</v>
      </c>
      <c r="I28" s="217">
        <v>2</v>
      </c>
      <c r="J28" s="217">
        <v>3</v>
      </c>
    </row>
    <row r="29" spans="1:10">
      <c r="A29" s="8" t="s">
        <v>8</v>
      </c>
      <c r="B29" s="217">
        <v>1</v>
      </c>
      <c r="C29" s="217">
        <v>1</v>
      </c>
      <c r="D29" s="217">
        <v>1</v>
      </c>
      <c r="E29" s="217">
        <v>1</v>
      </c>
      <c r="F29" s="217">
        <v>2</v>
      </c>
      <c r="G29" s="217">
        <v>1</v>
      </c>
      <c r="H29" s="217">
        <v>1</v>
      </c>
      <c r="I29" s="217">
        <v>1</v>
      </c>
      <c r="J29" s="217">
        <v>2</v>
      </c>
    </row>
    <row r="30" spans="1:10">
      <c r="A30" s="8" t="s">
        <v>123</v>
      </c>
      <c r="B30" s="217">
        <v>1</v>
      </c>
      <c r="C30" s="217">
        <v>1</v>
      </c>
      <c r="D30" s="217">
        <v>1</v>
      </c>
      <c r="E30" s="217">
        <v>1</v>
      </c>
      <c r="F30" s="217">
        <v>2</v>
      </c>
      <c r="G30" s="217">
        <v>1</v>
      </c>
      <c r="H30" s="217">
        <v>1</v>
      </c>
      <c r="I30" s="217">
        <v>1</v>
      </c>
      <c r="J30" s="217">
        <v>2</v>
      </c>
    </row>
    <row r="31" spans="1:10">
      <c r="A31" s="8" t="s">
        <v>198</v>
      </c>
      <c r="B31" s="217">
        <v>1</v>
      </c>
      <c r="C31" s="217">
        <v>2</v>
      </c>
      <c r="D31" s="217">
        <v>1</v>
      </c>
      <c r="E31" s="217">
        <v>1</v>
      </c>
      <c r="F31" s="217">
        <v>3</v>
      </c>
      <c r="G31" s="217">
        <v>1</v>
      </c>
      <c r="H31" s="217">
        <v>1</v>
      </c>
      <c r="I31" s="217">
        <v>2</v>
      </c>
      <c r="J31" s="217">
        <v>2</v>
      </c>
    </row>
    <row r="32" spans="1:10">
      <c r="A32" s="8" t="s">
        <v>199</v>
      </c>
      <c r="B32" s="217">
        <v>1</v>
      </c>
      <c r="C32" s="217">
        <v>1</v>
      </c>
      <c r="D32" s="217">
        <v>2</v>
      </c>
      <c r="E32" s="217">
        <v>1</v>
      </c>
      <c r="F32" s="217">
        <v>1</v>
      </c>
      <c r="G32" s="217">
        <v>1</v>
      </c>
      <c r="H32" s="217">
        <v>1</v>
      </c>
      <c r="I32" s="217">
        <v>1</v>
      </c>
      <c r="J32" s="217">
        <v>2</v>
      </c>
    </row>
    <row r="33" spans="1:10">
      <c r="A33" s="8" t="s">
        <v>9</v>
      </c>
      <c r="B33" s="217">
        <v>2</v>
      </c>
      <c r="C33" s="217">
        <v>1</v>
      </c>
      <c r="D33" s="217">
        <v>1</v>
      </c>
      <c r="E33" s="217">
        <v>1</v>
      </c>
      <c r="F33" s="217">
        <v>3</v>
      </c>
      <c r="G33" s="217">
        <v>1</v>
      </c>
      <c r="H33" s="217">
        <v>1</v>
      </c>
      <c r="I33" s="217">
        <v>1</v>
      </c>
      <c r="J33" s="217">
        <v>2</v>
      </c>
    </row>
    <row r="34" spans="1:10">
      <c r="A34" s="8" t="s">
        <v>939</v>
      </c>
      <c r="B34" s="217">
        <v>1</v>
      </c>
      <c r="C34" s="217">
        <v>1</v>
      </c>
      <c r="D34" s="217">
        <v>1</v>
      </c>
      <c r="E34" s="217">
        <v>1</v>
      </c>
      <c r="F34" s="217">
        <v>3</v>
      </c>
      <c r="G34" s="217">
        <v>2</v>
      </c>
      <c r="H34" s="217">
        <v>1</v>
      </c>
      <c r="I34" s="217">
        <v>2</v>
      </c>
      <c r="J34" s="217">
        <v>2</v>
      </c>
    </row>
    <row r="35" spans="1:10">
      <c r="A35" s="8" t="s">
        <v>10</v>
      </c>
      <c r="B35" s="217">
        <v>1</v>
      </c>
      <c r="C35" s="217">
        <v>1</v>
      </c>
      <c r="D35" s="217">
        <v>1</v>
      </c>
      <c r="E35" s="217">
        <v>1</v>
      </c>
      <c r="F35" s="217">
        <v>2</v>
      </c>
      <c r="G35" s="217">
        <v>1</v>
      </c>
      <c r="H35" s="217">
        <v>2</v>
      </c>
      <c r="I35" s="217">
        <v>1</v>
      </c>
      <c r="J35" s="217">
        <v>2</v>
      </c>
    </row>
    <row r="36" spans="1:10">
      <c r="A36" s="8" t="s">
        <v>200</v>
      </c>
      <c r="B36" s="217">
        <v>1</v>
      </c>
      <c r="C36" s="217">
        <v>2</v>
      </c>
      <c r="D36" s="217">
        <v>1</v>
      </c>
      <c r="E36" s="217">
        <v>1</v>
      </c>
      <c r="F36" s="217">
        <v>3</v>
      </c>
      <c r="G36" s="217">
        <v>1</v>
      </c>
      <c r="H36" s="217">
        <v>1</v>
      </c>
      <c r="I36" s="217">
        <v>2</v>
      </c>
      <c r="J36" s="217">
        <v>2</v>
      </c>
    </row>
    <row r="37" spans="1:10">
      <c r="A37" s="8" t="s">
        <v>11</v>
      </c>
      <c r="B37" s="217">
        <v>2</v>
      </c>
      <c r="C37" s="217">
        <v>1</v>
      </c>
      <c r="D37" s="217">
        <v>1</v>
      </c>
      <c r="E37" s="217">
        <v>1</v>
      </c>
      <c r="F37" s="217">
        <v>1</v>
      </c>
      <c r="G37" s="217">
        <v>1</v>
      </c>
      <c r="H37" s="217">
        <v>1</v>
      </c>
      <c r="I37" s="217">
        <v>1</v>
      </c>
      <c r="J37" s="217">
        <v>2</v>
      </c>
    </row>
    <row r="38" spans="1:10">
      <c r="A38" s="8" t="s">
        <v>12</v>
      </c>
      <c r="B38" s="217">
        <v>1</v>
      </c>
      <c r="C38" s="217">
        <v>2</v>
      </c>
      <c r="D38" s="217">
        <v>1</v>
      </c>
      <c r="E38" s="217">
        <v>1</v>
      </c>
      <c r="F38" s="217">
        <v>3</v>
      </c>
      <c r="G38" s="217">
        <v>1</v>
      </c>
      <c r="H38" s="217">
        <v>2</v>
      </c>
      <c r="I38" s="217">
        <v>2</v>
      </c>
      <c r="J38" s="217">
        <v>2</v>
      </c>
    </row>
    <row r="39" spans="1:10">
      <c r="A39" s="8" t="s">
        <v>13</v>
      </c>
      <c r="B39" s="217">
        <v>1</v>
      </c>
      <c r="C39" s="217">
        <v>1</v>
      </c>
      <c r="D39" s="217">
        <v>1</v>
      </c>
      <c r="E39" s="217">
        <v>1</v>
      </c>
      <c r="F39" s="217">
        <v>2</v>
      </c>
      <c r="G39" s="217">
        <v>1</v>
      </c>
      <c r="H39" s="217">
        <v>1</v>
      </c>
      <c r="I39" s="217">
        <v>1</v>
      </c>
      <c r="J39" s="217">
        <v>2</v>
      </c>
    </row>
    <row r="40" spans="1:10">
      <c r="A40" s="8" t="s">
        <v>14</v>
      </c>
      <c r="B40" s="217">
        <v>1</v>
      </c>
      <c r="C40" s="217">
        <v>1</v>
      </c>
      <c r="D40" s="217">
        <v>2</v>
      </c>
      <c r="E40" s="217">
        <v>1</v>
      </c>
      <c r="F40" s="217">
        <v>1</v>
      </c>
      <c r="G40" s="217">
        <v>1</v>
      </c>
      <c r="H40" s="217">
        <v>1</v>
      </c>
      <c r="I40" s="217">
        <v>1</v>
      </c>
      <c r="J40" s="217">
        <v>3</v>
      </c>
    </row>
    <row r="41" spans="1:10">
      <c r="A41" s="8" t="s">
        <v>201</v>
      </c>
      <c r="B41" s="217">
        <v>1</v>
      </c>
      <c r="C41" s="217">
        <v>1</v>
      </c>
      <c r="D41" s="217">
        <v>1</v>
      </c>
      <c r="E41" s="217">
        <v>1</v>
      </c>
      <c r="F41" s="217">
        <v>2</v>
      </c>
      <c r="G41" s="217">
        <v>1</v>
      </c>
      <c r="H41" s="217">
        <v>1</v>
      </c>
      <c r="I41" s="217">
        <v>1</v>
      </c>
      <c r="J41" s="217">
        <v>2</v>
      </c>
    </row>
    <row r="42" spans="1:10">
      <c r="A42" s="8" t="s">
        <v>202</v>
      </c>
      <c r="B42" s="217">
        <v>1</v>
      </c>
      <c r="C42" s="217">
        <v>2</v>
      </c>
      <c r="D42" s="217">
        <v>2</v>
      </c>
      <c r="E42" s="217">
        <v>1</v>
      </c>
      <c r="F42" s="217">
        <v>3</v>
      </c>
      <c r="G42" s="217">
        <v>1</v>
      </c>
      <c r="H42" s="217">
        <v>1</v>
      </c>
      <c r="I42" s="217">
        <v>1</v>
      </c>
      <c r="J42" s="217">
        <v>2</v>
      </c>
    </row>
    <row r="43" spans="1:10">
      <c r="A43" s="8" t="s">
        <v>124</v>
      </c>
      <c r="B43" s="217">
        <v>2</v>
      </c>
      <c r="C43" s="217">
        <v>1</v>
      </c>
      <c r="D43" s="217">
        <v>1</v>
      </c>
      <c r="E43" s="217">
        <v>1</v>
      </c>
      <c r="F43" s="217">
        <v>3</v>
      </c>
      <c r="G43" s="217">
        <v>1</v>
      </c>
      <c r="H43" s="217">
        <v>1</v>
      </c>
      <c r="I43" s="217">
        <v>1</v>
      </c>
      <c r="J43" s="217">
        <v>3</v>
      </c>
    </row>
    <row r="44" spans="1:10">
      <c r="A44" s="8" t="s">
        <v>125</v>
      </c>
      <c r="B44" s="217">
        <v>1</v>
      </c>
      <c r="C44" s="217">
        <v>1</v>
      </c>
      <c r="D44" s="217">
        <v>1</v>
      </c>
      <c r="E44" s="217">
        <v>1</v>
      </c>
      <c r="F44" s="217">
        <v>3</v>
      </c>
      <c r="G44" s="217">
        <v>1</v>
      </c>
      <c r="H44" s="217">
        <v>2</v>
      </c>
      <c r="I44" s="217">
        <v>2</v>
      </c>
      <c r="J44" s="217">
        <v>2</v>
      </c>
    </row>
    <row r="45" spans="1:10">
      <c r="A45" s="8" t="s">
        <v>126</v>
      </c>
      <c r="B45" s="217">
        <v>1</v>
      </c>
      <c r="C45" s="217">
        <v>1</v>
      </c>
      <c r="D45" s="217">
        <v>1</v>
      </c>
      <c r="E45" s="217">
        <v>1</v>
      </c>
      <c r="F45" s="217">
        <v>3</v>
      </c>
      <c r="G45" s="217">
        <v>1</v>
      </c>
      <c r="H45" s="217">
        <v>1</v>
      </c>
      <c r="I45" s="217">
        <v>1</v>
      </c>
      <c r="J45" s="217">
        <v>3</v>
      </c>
    </row>
    <row r="46" spans="1:10">
      <c r="A46" s="8" t="s">
        <v>15</v>
      </c>
      <c r="B46" s="217">
        <v>1</v>
      </c>
      <c r="C46" s="217">
        <v>1</v>
      </c>
      <c r="D46" s="217">
        <v>1</v>
      </c>
      <c r="E46" s="217">
        <v>1</v>
      </c>
      <c r="F46" s="217">
        <v>2</v>
      </c>
      <c r="G46" s="217">
        <v>1</v>
      </c>
      <c r="H46" s="217">
        <v>1</v>
      </c>
      <c r="I46" s="217">
        <v>1</v>
      </c>
      <c r="J46" s="217">
        <v>2</v>
      </c>
    </row>
    <row r="47" spans="1:10">
      <c r="A47" s="8" t="s">
        <v>16</v>
      </c>
      <c r="B47" s="217">
        <v>1</v>
      </c>
      <c r="C47" s="217">
        <v>1</v>
      </c>
      <c r="D47" s="217">
        <v>1</v>
      </c>
      <c r="E47" s="217">
        <v>1</v>
      </c>
      <c r="F47" s="217">
        <v>2</v>
      </c>
      <c r="G47" s="217">
        <v>1</v>
      </c>
      <c r="H47" s="217">
        <v>1</v>
      </c>
      <c r="I47" s="217">
        <v>1</v>
      </c>
      <c r="J47" s="217">
        <v>3</v>
      </c>
    </row>
    <row r="48" spans="1:10">
      <c r="A48" s="8" t="s">
        <v>937</v>
      </c>
      <c r="B48" s="217">
        <v>1</v>
      </c>
      <c r="C48" s="217">
        <v>1</v>
      </c>
      <c r="D48" s="217">
        <v>1</v>
      </c>
      <c r="E48" s="217">
        <v>1</v>
      </c>
      <c r="F48" s="217">
        <v>2</v>
      </c>
      <c r="G48" s="217">
        <v>1</v>
      </c>
      <c r="H48" s="217">
        <v>1</v>
      </c>
      <c r="I48" s="217">
        <v>1</v>
      </c>
      <c r="J48" s="217">
        <v>2</v>
      </c>
    </row>
    <row r="49" spans="1:10">
      <c r="A49" s="8" t="s">
        <v>127</v>
      </c>
      <c r="B49" s="217">
        <v>1</v>
      </c>
      <c r="C49" s="217">
        <v>1</v>
      </c>
      <c r="D49" s="217">
        <v>1</v>
      </c>
      <c r="E49" s="217">
        <v>1</v>
      </c>
      <c r="F49" s="217">
        <v>3</v>
      </c>
      <c r="G49" s="217">
        <v>1</v>
      </c>
      <c r="H49" s="217">
        <v>1</v>
      </c>
      <c r="I49" s="217">
        <v>1</v>
      </c>
      <c r="J49" s="217">
        <v>3</v>
      </c>
    </row>
    <row r="50" spans="1:10">
      <c r="A50" s="8" t="s">
        <v>128</v>
      </c>
      <c r="B50" s="217">
        <v>3</v>
      </c>
      <c r="C50" s="217">
        <v>1</v>
      </c>
      <c r="D50" s="217">
        <v>1</v>
      </c>
      <c r="E50" s="217">
        <v>1</v>
      </c>
      <c r="F50" s="217">
        <v>3</v>
      </c>
      <c r="G50" s="217">
        <v>2</v>
      </c>
      <c r="H50" s="217">
        <v>1</v>
      </c>
      <c r="I50" s="217">
        <v>1</v>
      </c>
      <c r="J50" s="217">
        <v>3</v>
      </c>
    </row>
    <row r="51" spans="1:10">
      <c r="A51" s="8" t="s">
        <v>353</v>
      </c>
      <c r="B51" s="217">
        <v>2</v>
      </c>
      <c r="C51" s="217">
        <v>3</v>
      </c>
      <c r="D51" s="217">
        <v>3</v>
      </c>
      <c r="E51" s="217">
        <v>1</v>
      </c>
      <c r="F51" s="217">
        <v>3</v>
      </c>
      <c r="G51" s="217">
        <v>3</v>
      </c>
      <c r="H51" s="217">
        <v>3</v>
      </c>
      <c r="I51" s="217">
        <v>3</v>
      </c>
      <c r="J51" s="217">
        <v>3</v>
      </c>
    </row>
    <row r="52" spans="1:10">
      <c r="A52" s="8" t="s">
        <v>17</v>
      </c>
      <c r="B52" s="217">
        <v>1</v>
      </c>
      <c r="C52" s="217">
        <v>1</v>
      </c>
      <c r="D52" s="217">
        <v>1</v>
      </c>
      <c r="E52" s="217">
        <v>1</v>
      </c>
      <c r="F52" s="217">
        <v>2</v>
      </c>
      <c r="G52" s="217">
        <v>1</v>
      </c>
      <c r="H52" s="217">
        <v>2</v>
      </c>
      <c r="I52" s="217">
        <v>1</v>
      </c>
      <c r="J52" s="217">
        <v>2</v>
      </c>
    </row>
    <row r="53" spans="1:10">
      <c r="A53" s="8" t="s">
        <v>129</v>
      </c>
      <c r="B53" s="217">
        <v>1</v>
      </c>
      <c r="C53" s="217">
        <v>1</v>
      </c>
      <c r="D53" s="217">
        <v>1</v>
      </c>
      <c r="E53" s="217">
        <v>1</v>
      </c>
      <c r="F53" s="217">
        <v>1</v>
      </c>
      <c r="G53" s="217">
        <v>1</v>
      </c>
      <c r="H53" s="217">
        <v>1</v>
      </c>
      <c r="I53" s="217">
        <v>1</v>
      </c>
      <c r="J53" s="217">
        <v>3</v>
      </c>
    </row>
    <row r="54" spans="1:10">
      <c r="A54" s="8" t="s">
        <v>18</v>
      </c>
      <c r="B54" s="217">
        <v>1</v>
      </c>
      <c r="C54" s="217">
        <v>1</v>
      </c>
      <c r="D54" s="217">
        <v>1</v>
      </c>
      <c r="E54" s="217">
        <v>1</v>
      </c>
      <c r="F54" s="217">
        <v>3</v>
      </c>
      <c r="G54" s="217">
        <v>1</v>
      </c>
      <c r="H54" s="217">
        <v>1</v>
      </c>
      <c r="I54" s="217">
        <v>1</v>
      </c>
      <c r="J54" s="217">
        <v>3</v>
      </c>
    </row>
    <row r="55" spans="1:10">
      <c r="A55" s="8" t="s">
        <v>938</v>
      </c>
      <c r="B55" s="217">
        <v>2</v>
      </c>
      <c r="C55" s="217">
        <v>1</v>
      </c>
      <c r="D55" s="217">
        <v>2</v>
      </c>
      <c r="E55" s="217">
        <v>1</v>
      </c>
      <c r="F55" s="217">
        <v>1</v>
      </c>
      <c r="G55" s="217">
        <v>1</v>
      </c>
      <c r="H55" s="217">
        <v>1</v>
      </c>
      <c r="I55" s="217">
        <v>1</v>
      </c>
      <c r="J55" s="217">
        <v>3</v>
      </c>
    </row>
    <row r="56" spans="1:10">
      <c r="A56" s="8" t="s">
        <v>19</v>
      </c>
      <c r="B56" s="217">
        <v>1</v>
      </c>
      <c r="C56" s="217">
        <v>2</v>
      </c>
      <c r="D56" s="217">
        <v>1</v>
      </c>
      <c r="E56" s="217">
        <v>2</v>
      </c>
      <c r="F56" s="217">
        <v>3</v>
      </c>
      <c r="G56" s="217">
        <v>2</v>
      </c>
      <c r="H56" s="217">
        <v>3</v>
      </c>
      <c r="I56" s="217">
        <v>1</v>
      </c>
      <c r="J56" s="217">
        <v>3</v>
      </c>
    </row>
    <row r="57" spans="1:10">
      <c r="A57" s="8" t="s">
        <v>20</v>
      </c>
      <c r="B57" s="217">
        <v>1</v>
      </c>
      <c r="C57" s="217">
        <v>1</v>
      </c>
      <c r="D57" s="217">
        <v>1</v>
      </c>
      <c r="E57" s="217">
        <v>1</v>
      </c>
      <c r="F57" s="217">
        <v>2</v>
      </c>
      <c r="G57" s="217">
        <v>1</v>
      </c>
      <c r="H57" s="217">
        <v>3</v>
      </c>
      <c r="I57" s="217">
        <v>1</v>
      </c>
      <c r="J57" s="217">
        <v>3</v>
      </c>
    </row>
    <row r="58" spans="1:10">
      <c r="A58" s="8" t="s">
        <v>203</v>
      </c>
      <c r="B58" s="217">
        <v>3</v>
      </c>
      <c r="C58" s="217">
        <v>1</v>
      </c>
      <c r="D58" s="217">
        <v>2</v>
      </c>
      <c r="E58" s="217">
        <v>1</v>
      </c>
      <c r="F58" s="217">
        <v>2</v>
      </c>
      <c r="G58" s="217">
        <v>1</v>
      </c>
      <c r="H58" s="217">
        <v>1</v>
      </c>
      <c r="I58" s="217">
        <v>1</v>
      </c>
      <c r="J58" s="217">
        <v>3</v>
      </c>
    </row>
    <row r="59" spans="1:10">
      <c r="A59" s="8" t="s">
        <v>21</v>
      </c>
      <c r="B59" s="217">
        <v>1</v>
      </c>
      <c r="C59" s="217">
        <v>2</v>
      </c>
      <c r="D59" s="217">
        <v>1</v>
      </c>
      <c r="E59" s="217">
        <v>2</v>
      </c>
      <c r="F59" s="217">
        <v>3</v>
      </c>
      <c r="G59" s="217">
        <v>2</v>
      </c>
      <c r="H59" s="217">
        <v>1</v>
      </c>
      <c r="I59" s="217">
        <v>3</v>
      </c>
      <c r="J59" s="217">
        <v>3</v>
      </c>
    </row>
    <row r="60" spans="1:10">
      <c r="A60" s="8" t="s">
        <v>130</v>
      </c>
      <c r="B60" s="217">
        <v>1</v>
      </c>
      <c r="C60" s="217">
        <v>1</v>
      </c>
      <c r="D60" s="217">
        <v>1</v>
      </c>
      <c r="E60" s="217">
        <v>1</v>
      </c>
      <c r="F60" s="217">
        <v>3</v>
      </c>
      <c r="G60" s="217">
        <v>1</v>
      </c>
      <c r="H60" s="217">
        <v>1</v>
      </c>
      <c r="I60" s="217">
        <v>1</v>
      </c>
      <c r="J60" s="217">
        <v>3</v>
      </c>
    </row>
    <row r="61" spans="1:10">
      <c r="A61" s="8" t="s">
        <v>22</v>
      </c>
      <c r="B61" s="217">
        <v>1</v>
      </c>
      <c r="C61" s="217">
        <v>1</v>
      </c>
      <c r="D61" s="217">
        <v>1</v>
      </c>
      <c r="E61" s="217">
        <v>1</v>
      </c>
      <c r="F61" s="217">
        <v>2</v>
      </c>
      <c r="G61" s="217">
        <v>1</v>
      </c>
      <c r="H61" s="217">
        <v>1</v>
      </c>
      <c r="I61" s="217">
        <v>1</v>
      </c>
      <c r="J61" s="217">
        <v>2</v>
      </c>
    </row>
    <row r="62" spans="1:10">
      <c r="A62" s="8" t="s">
        <v>131</v>
      </c>
      <c r="B62" s="217">
        <v>1</v>
      </c>
      <c r="C62" s="217">
        <v>1</v>
      </c>
      <c r="D62" s="217">
        <v>1</v>
      </c>
      <c r="E62" s="217">
        <v>1</v>
      </c>
      <c r="F62" s="217">
        <v>2</v>
      </c>
      <c r="G62" s="217">
        <v>1</v>
      </c>
      <c r="H62" s="217">
        <v>1</v>
      </c>
      <c r="I62" s="217">
        <v>1</v>
      </c>
      <c r="J62" s="217">
        <v>3</v>
      </c>
    </row>
    <row r="63" spans="1:10">
      <c r="A63" s="8" t="s">
        <v>132</v>
      </c>
      <c r="B63" s="217">
        <v>2</v>
      </c>
      <c r="C63" s="217">
        <v>1</v>
      </c>
      <c r="D63" s="217">
        <v>1</v>
      </c>
      <c r="E63" s="217">
        <v>1</v>
      </c>
      <c r="F63" s="217">
        <v>3</v>
      </c>
      <c r="G63" s="217">
        <v>1</v>
      </c>
      <c r="H63" s="217">
        <v>1</v>
      </c>
      <c r="I63" s="217">
        <v>1</v>
      </c>
      <c r="J63" s="217">
        <v>3</v>
      </c>
    </row>
    <row r="64" spans="1:10">
      <c r="A64" s="8" t="s">
        <v>23</v>
      </c>
      <c r="B64" s="217">
        <v>1</v>
      </c>
      <c r="C64" s="217">
        <v>1</v>
      </c>
      <c r="D64" s="217">
        <v>1</v>
      </c>
      <c r="E64" s="217">
        <v>2</v>
      </c>
      <c r="F64" s="217">
        <v>3</v>
      </c>
      <c r="G64" s="217">
        <v>1</v>
      </c>
      <c r="H64" s="217">
        <v>1</v>
      </c>
      <c r="I64" s="217">
        <v>2</v>
      </c>
      <c r="J64" s="217">
        <v>3</v>
      </c>
    </row>
    <row r="65" spans="1:10">
      <c r="A65" s="8" t="s">
        <v>204</v>
      </c>
      <c r="B65" s="217">
        <v>1</v>
      </c>
      <c r="C65" s="217">
        <v>1</v>
      </c>
      <c r="D65" s="217">
        <v>3</v>
      </c>
      <c r="E65" s="217">
        <v>1</v>
      </c>
      <c r="F65" s="217">
        <v>2</v>
      </c>
      <c r="G65" s="217">
        <v>1</v>
      </c>
      <c r="H65" s="217">
        <v>1</v>
      </c>
      <c r="I65" s="217">
        <v>2</v>
      </c>
      <c r="J65" s="217">
        <v>2</v>
      </c>
    </row>
    <row r="66" spans="1:10">
      <c r="A66" s="8" t="s">
        <v>133</v>
      </c>
      <c r="B66" s="217">
        <v>1</v>
      </c>
      <c r="C66" s="217">
        <v>2</v>
      </c>
      <c r="D66" s="217">
        <v>1</v>
      </c>
      <c r="E66" s="217">
        <v>1</v>
      </c>
      <c r="F66" s="217">
        <v>3</v>
      </c>
      <c r="G66" s="217">
        <v>1</v>
      </c>
      <c r="H66" s="217">
        <v>1</v>
      </c>
      <c r="I66" s="217">
        <v>1</v>
      </c>
      <c r="J66" s="217">
        <v>3</v>
      </c>
    </row>
    <row r="67" spans="1:10">
      <c r="A67" s="8" t="s">
        <v>134</v>
      </c>
      <c r="B67" s="217">
        <v>1</v>
      </c>
      <c r="C67" s="217">
        <v>2</v>
      </c>
      <c r="D67" s="217">
        <v>1</v>
      </c>
      <c r="E67" s="217">
        <v>1</v>
      </c>
      <c r="F67" s="217">
        <v>3</v>
      </c>
      <c r="G67" s="217">
        <v>2</v>
      </c>
      <c r="H67" s="217">
        <v>1</v>
      </c>
      <c r="I67" s="217">
        <v>1</v>
      </c>
      <c r="J67" s="217">
        <v>2</v>
      </c>
    </row>
    <row r="68" spans="1:10">
      <c r="A68" s="8" t="s">
        <v>24</v>
      </c>
      <c r="B68" s="217">
        <v>1</v>
      </c>
      <c r="C68" s="217">
        <v>1</v>
      </c>
      <c r="D68" s="217">
        <v>1</v>
      </c>
      <c r="E68" s="217">
        <v>1</v>
      </c>
      <c r="F68" s="217">
        <v>3</v>
      </c>
      <c r="G68" s="217">
        <v>1</v>
      </c>
      <c r="H68" s="217">
        <v>2</v>
      </c>
      <c r="I68" s="217">
        <v>2</v>
      </c>
      <c r="J68" s="217">
        <v>3</v>
      </c>
    </row>
    <row r="69" spans="1:10">
      <c r="A69" s="8" t="s">
        <v>205</v>
      </c>
      <c r="B69" s="217">
        <v>1</v>
      </c>
      <c r="C69" s="217">
        <v>1</v>
      </c>
      <c r="D69" s="217">
        <v>2</v>
      </c>
      <c r="E69" s="217">
        <v>1</v>
      </c>
      <c r="F69" s="217">
        <v>1</v>
      </c>
      <c r="G69" s="217">
        <v>1</v>
      </c>
      <c r="H69" s="217">
        <v>1</v>
      </c>
      <c r="I69" s="217">
        <v>1</v>
      </c>
      <c r="J69" s="217">
        <v>2</v>
      </c>
    </row>
    <row r="70" spans="1:10">
      <c r="A70" s="8" t="s">
        <v>25</v>
      </c>
      <c r="B70" s="217">
        <v>1</v>
      </c>
      <c r="C70" s="217">
        <v>1</v>
      </c>
      <c r="D70" s="217">
        <v>1</v>
      </c>
      <c r="E70" s="217">
        <v>1</v>
      </c>
      <c r="F70" s="217">
        <v>2</v>
      </c>
      <c r="G70" s="217">
        <v>1</v>
      </c>
      <c r="H70" s="217">
        <v>3</v>
      </c>
      <c r="I70" s="217">
        <v>1</v>
      </c>
      <c r="J70" s="217">
        <v>3</v>
      </c>
    </row>
    <row r="71" spans="1:10">
      <c r="A71" s="8" t="s">
        <v>26</v>
      </c>
      <c r="B71" s="217">
        <v>1</v>
      </c>
      <c r="C71" s="217">
        <v>1</v>
      </c>
      <c r="D71" s="217">
        <v>1</v>
      </c>
      <c r="E71" s="217">
        <v>1</v>
      </c>
      <c r="F71" s="217">
        <v>2</v>
      </c>
      <c r="G71" s="217">
        <v>1</v>
      </c>
      <c r="H71" s="217">
        <v>1</v>
      </c>
      <c r="I71" s="217">
        <v>1</v>
      </c>
      <c r="J71" s="217">
        <v>2</v>
      </c>
    </row>
    <row r="72" spans="1:10">
      <c r="A72" s="8" t="s">
        <v>135</v>
      </c>
      <c r="B72" s="217">
        <v>1</v>
      </c>
      <c r="C72" s="217">
        <v>1</v>
      </c>
      <c r="D72" s="217">
        <v>1</v>
      </c>
      <c r="E72" s="217">
        <v>1</v>
      </c>
      <c r="F72" s="217">
        <v>2</v>
      </c>
      <c r="G72" s="217">
        <v>1</v>
      </c>
      <c r="H72" s="217">
        <v>1</v>
      </c>
      <c r="I72" s="217">
        <v>1</v>
      </c>
      <c r="J72" s="217">
        <v>2</v>
      </c>
    </row>
    <row r="73" spans="1:10">
      <c r="A73" s="8" t="s">
        <v>136</v>
      </c>
      <c r="B73" s="217">
        <v>3</v>
      </c>
      <c r="C73" s="217">
        <v>1</v>
      </c>
      <c r="D73" s="217">
        <v>1</v>
      </c>
      <c r="E73" s="217">
        <v>1</v>
      </c>
      <c r="F73" s="217">
        <v>1</v>
      </c>
      <c r="G73" s="217">
        <v>1</v>
      </c>
      <c r="H73" s="217">
        <v>1</v>
      </c>
      <c r="I73" s="217">
        <v>1</v>
      </c>
      <c r="J73" s="217">
        <v>3</v>
      </c>
    </row>
    <row r="74" spans="1:10">
      <c r="A74" s="8" t="s">
        <v>27</v>
      </c>
      <c r="B74" s="217">
        <v>1</v>
      </c>
      <c r="C74" s="217">
        <v>3</v>
      </c>
      <c r="D74" s="217">
        <v>1</v>
      </c>
      <c r="E74" s="217">
        <v>2</v>
      </c>
      <c r="F74" s="217">
        <v>3</v>
      </c>
      <c r="G74" s="217">
        <v>2</v>
      </c>
      <c r="H74" s="217">
        <v>3</v>
      </c>
      <c r="I74" s="217">
        <v>3</v>
      </c>
      <c r="J74" s="217">
        <v>3</v>
      </c>
    </row>
    <row r="75" spans="1:10">
      <c r="A75" s="8" t="s">
        <v>28</v>
      </c>
      <c r="B75" s="217">
        <v>1</v>
      </c>
      <c r="C75" s="217">
        <v>1</v>
      </c>
      <c r="D75" s="217">
        <v>1</v>
      </c>
      <c r="E75" s="217">
        <v>1</v>
      </c>
      <c r="F75" s="217">
        <v>3</v>
      </c>
      <c r="G75" s="217">
        <v>1</v>
      </c>
      <c r="H75" s="217">
        <v>3</v>
      </c>
      <c r="I75" s="217">
        <v>1</v>
      </c>
      <c r="J75" s="217">
        <v>2</v>
      </c>
    </row>
    <row r="76" spans="1:10">
      <c r="A76" s="8" t="s">
        <v>940</v>
      </c>
      <c r="B76" s="217">
        <v>1</v>
      </c>
      <c r="C76" s="217">
        <v>1</v>
      </c>
      <c r="D76" s="217">
        <v>1</v>
      </c>
      <c r="E76" s="217">
        <v>1</v>
      </c>
      <c r="F76" s="217">
        <v>2</v>
      </c>
      <c r="G76" s="217">
        <v>1</v>
      </c>
      <c r="H76" s="217">
        <v>1</v>
      </c>
      <c r="I76" s="217">
        <v>1</v>
      </c>
      <c r="J76" s="217">
        <v>2</v>
      </c>
    </row>
    <row r="77" spans="1:10">
      <c r="A77" s="8" t="s">
        <v>137</v>
      </c>
      <c r="B77" s="217">
        <v>3</v>
      </c>
      <c r="C77" s="217">
        <v>2</v>
      </c>
      <c r="D77" s="217">
        <v>1</v>
      </c>
      <c r="E77" s="217">
        <v>1</v>
      </c>
      <c r="F77" s="217">
        <v>2</v>
      </c>
      <c r="G77" s="217">
        <v>1</v>
      </c>
      <c r="H77" s="217">
        <v>2</v>
      </c>
      <c r="I77" s="217">
        <v>1</v>
      </c>
      <c r="J77" s="217">
        <v>2</v>
      </c>
    </row>
    <row r="78" spans="1:10">
      <c r="A78" s="8" t="s">
        <v>29</v>
      </c>
      <c r="B78" s="217">
        <v>1</v>
      </c>
      <c r="C78" s="217">
        <v>2</v>
      </c>
      <c r="D78" s="217">
        <v>1</v>
      </c>
      <c r="E78" s="217">
        <v>2</v>
      </c>
      <c r="F78" s="217">
        <v>2</v>
      </c>
      <c r="G78" s="217">
        <v>1</v>
      </c>
      <c r="H78" s="217">
        <v>1</v>
      </c>
      <c r="I78" s="217">
        <v>3</v>
      </c>
      <c r="J78" s="217">
        <v>2</v>
      </c>
    </row>
    <row r="79" spans="1:10">
      <c r="A79" s="8" t="s">
        <v>30</v>
      </c>
      <c r="B79" s="217">
        <v>3</v>
      </c>
      <c r="C79" s="217">
        <v>1</v>
      </c>
      <c r="D79" s="217">
        <v>1</v>
      </c>
      <c r="E79" s="217">
        <v>1</v>
      </c>
      <c r="F79" s="217">
        <v>3</v>
      </c>
      <c r="G79" s="217">
        <v>1</v>
      </c>
      <c r="H79" s="217">
        <v>1</v>
      </c>
      <c r="I79" s="217">
        <v>1</v>
      </c>
      <c r="J79" s="217">
        <v>3</v>
      </c>
    </row>
    <row r="80" spans="1:10">
      <c r="A80" s="8" t="s">
        <v>991</v>
      </c>
      <c r="B80" s="217">
        <v>2</v>
      </c>
      <c r="C80" s="217">
        <v>3</v>
      </c>
      <c r="D80" s="217">
        <v>1</v>
      </c>
      <c r="E80" s="217">
        <v>1</v>
      </c>
      <c r="F80" s="217">
        <v>3</v>
      </c>
      <c r="G80" s="217">
        <v>2</v>
      </c>
      <c r="H80" s="217">
        <v>2</v>
      </c>
      <c r="I80" s="217">
        <v>3</v>
      </c>
      <c r="J80" s="217">
        <v>3</v>
      </c>
    </row>
    <row r="81" spans="1:10">
      <c r="A81" s="8" t="s">
        <v>31</v>
      </c>
      <c r="B81" s="217">
        <v>1</v>
      </c>
      <c r="C81" s="217">
        <v>1</v>
      </c>
      <c r="D81" s="217">
        <v>1</v>
      </c>
      <c r="E81" s="217">
        <v>1</v>
      </c>
      <c r="F81" s="217">
        <v>3</v>
      </c>
      <c r="G81" s="217">
        <v>1</v>
      </c>
      <c r="H81" s="217">
        <v>1</v>
      </c>
      <c r="I81" s="217">
        <v>2</v>
      </c>
      <c r="J81" s="217">
        <v>3</v>
      </c>
    </row>
    <row r="82" spans="1:10">
      <c r="A82" s="8" t="s">
        <v>32</v>
      </c>
      <c r="B82" s="217">
        <v>1</v>
      </c>
      <c r="C82" s="217">
        <v>1</v>
      </c>
      <c r="D82" s="217">
        <v>1</v>
      </c>
      <c r="E82" s="217">
        <v>1</v>
      </c>
      <c r="F82" s="217">
        <v>3</v>
      </c>
      <c r="G82" s="217">
        <v>1</v>
      </c>
      <c r="H82" s="217">
        <v>3</v>
      </c>
      <c r="I82" s="217">
        <v>1</v>
      </c>
      <c r="J82" s="217">
        <v>2</v>
      </c>
    </row>
    <row r="83" spans="1:10">
      <c r="A83" s="8" t="s">
        <v>138</v>
      </c>
      <c r="B83" s="217">
        <v>1</v>
      </c>
      <c r="C83" s="217">
        <v>2</v>
      </c>
      <c r="D83" s="217">
        <v>1</v>
      </c>
      <c r="E83" s="217">
        <v>1</v>
      </c>
      <c r="F83" s="217">
        <v>2</v>
      </c>
      <c r="G83" s="217">
        <v>1</v>
      </c>
      <c r="H83" s="217">
        <v>1</v>
      </c>
      <c r="I83" s="217">
        <v>2</v>
      </c>
      <c r="J83" s="217">
        <v>3</v>
      </c>
    </row>
    <row r="84" spans="1:10">
      <c r="A84" s="8" t="s">
        <v>33</v>
      </c>
      <c r="B84" s="217">
        <v>1</v>
      </c>
      <c r="C84" s="217">
        <v>1</v>
      </c>
      <c r="D84" s="217">
        <v>1</v>
      </c>
      <c r="E84" s="217">
        <v>1</v>
      </c>
      <c r="F84" s="217">
        <v>1</v>
      </c>
      <c r="G84" s="217">
        <v>1</v>
      </c>
      <c r="H84" s="217">
        <v>2</v>
      </c>
      <c r="I84" s="217">
        <v>1</v>
      </c>
      <c r="J84" s="217">
        <v>2</v>
      </c>
    </row>
    <row r="85" spans="1:10">
      <c r="A85" s="8" t="s">
        <v>941</v>
      </c>
      <c r="B85" s="217">
        <v>1</v>
      </c>
      <c r="C85" s="217">
        <v>1</v>
      </c>
      <c r="D85" s="217">
        <v>1</v>
      </c>
      <c r="E85" s="217">
        <v>1</v>
      </c>
      <c r="F85" s="217">
        <v>2</v>
      </c>
      <c r="G85" s="217">
        <v>1</v>
      </c>
      <c r="H85" s="217">
        <v>1</v>
      </c>
      <c r="I85" s="217">
        <v>1</v>
      </c>
      <c r="J85" s="217">
        <v>2</v>
      </c>
    </row>
    <row r="86" spans="1:10">
      <c r="A86" s="8" t="s">
        <v>206</v>
      </c>
      <c r="B86" s="217">
        <v>1</v>
      </c>
      <c r="C86" s="217">
        <v>1</v>
      </c>
      <c r="D86" s="217">
        <v>1</v>
      </c>
      <c r="E86" s="217">
        <v>1</v>
      </c>
      <c r="F86" s="217">
        <v>1</v>
      </c>
      <c r="G86" s="217">
        <v>1</v>
      </c>
      <c r="H86" s="217">
        <v>1</v>
      </c>
      <c r="I86" s="217">
        <v>1</v>
      </c>
      <c r="J86" s="217">
        <v>3</v>
      </c>
    </row>
    <row r="87" spans="1:10">
      <c r="A87" s="8" t="s">
        <v>139</v>
      </c>
      <c r="B87" s="217">
        <v>1</v>
      </c>
      <c r="C87" s="217">
        <v>1</v>
      </c>
      <c r="D87" s="217">
        <v>1</v>
      </c>
      <c r="E87" s="217">
        <v>1</v>
      </c>
      <c r="F87" s="217">
        <v>3</v>
      </c>
      <c r="G87" s="217">
        <v>1</v>
      </c>
      <c r="H87" s="217">
        <v>1</v>
      </c>
      <c r="I87" s="217">
        <v>1</v>
      </c>
      <c r="J87" s="217">
        <v>3</v>
      </c>
    </row>
    <row r="88" spans="1:10">
      <c r="A88" s="8" t="s">
        <v>140</v>
      </c>
      <c r="B88" s="217">
        <v>1</v>
      </c>
      <c r="C88" s="217">
        <v>1</v>
      </c>
      <c r="D88" s="217">
        <v>1</v>
      </c>
      <c r="E88" s="217">
        <v>1</v>
      </c>
      <c r="F88" s="217">
        <v>1</v>
      </c>
      <c r="G88" s="217">
        <v>1</v>
      </c>
      <c r="H88" s="217">
        <v>1</v>
      </c>
      <c r="I88" s="217">
        <v>1</v>
      </c>
      <c r="J88" s="217">
        <v>2</v>
      </c>
    </row>
    <row r="89" spans="1:10">
      <c r="A89" s="8" t="s">
        <v>141</v>
      </c>
      <c r="B89" s="217">
        <v>1</v>
      </c>
      <c r="C89" s="217">
        <v>2</v>
      </c>
      <c r="D89" s="217">
        <v>1</v>
      </c>
      <c r="E89" s="217">
        <v>1</v>
      </c>
      <c r="F89" s="217">
        <v>2</v>
      </c>
      <c r="G89" s="217">
        <v>1</v>
      </c>
      <c r="H89" s="217">
        <v>1</v>
      </c>
      <c r="I89" s="217">
        <v>1</v>
      </c>
      <c r="J89" s="217">
        <v>2</v>
      </c>
    </row>
    <row r="90" spans="1:10">
      <c r="A90" s="8" t="s">
        <v>34</v>
      </c>
      <c r="B90" s="217">
        <v>1</v>
      </c>
      <c r="C90" s="217">
        <v>1</v>
      </c>
      <c r="D90" s="217">
        <v>1</v>
      </c>
      <c r="E90" s="217">
        <v>1</v>
      </c>
      <c r="F90" s="217">
        <v>3</v>
      </c>
      <c r="G90" s="217">
        <v>1</v>
      </c>
      <c r="H90" s="217">
        <v>1</v>
      </c>
      <c r="I90" s="217">
        <v>2</v>
      </c>
      <c r="J90" s="217">
        <v>2</v>
      </c>
    </row>
    <row r="91" spans="1:10">
      <c r="A91" s="8" t="s">
        <v>942</v>
      </c>
      <c r="B91" s="217">
        <v>3</v>
      </c>
      <c r="C91" s="217">
        <v>1</v>
      </c>
      <c r="D91" s="217">
        <v>2</v>
      </c>
      <c r="E91" s="217">
        <v>1</v>
      </c>
      <c r="F91" s="217">
        <v>1</v>
      </c>
      <c r="G91" s="217">
        <v>1</v>
      </c>
      <c r="H91" s="217">
        <v>1</v>
      </c>
      <c r="I91" s="217">
        <v>1</v>
      </c>
      <c r="J91" s="217">
        <v>3</v>
      </c>
    </row>
    <row r="92" spans="1:10">
      <c r="A92" s="8" t="s">
        <v>288</v>
      </c>
      <c r="B92" s="217">
        <v>3</v>
      </c>
      <c r="C92" s="217">
        <v>3</v>
      </c>
      <c r="D92" s="217">
        <v>3</v>
      </c>
      <c r="E92" s="217">
        <v>1</v>
      </c>
      <c r="F92" s="217">
        <v>3</v>
      </c>
      <c r="G92" s="217">
        <v>3</v>
      </c>
      <c r="H92" s="217">
        <v>3</v>
      </c>
      <c r="I92" s="217">
        <v>3</v>
      </c>
      <c r="J92" s="217">
        <v>3</v>
      </c>
    </row>
    <row r="93" spans="1:10">
      <c r="A93" s="8" t="s">
        <v>992</v>
      </c>
      <c r="B93" s="217">
        <v>2</v>
      </c>
      <c r="C93" s="217">
        <v>1</v>
      </c>
      <c r="D93" s="217">
        <v>3</v>
      </c>
      <c r="E93" s="217">
        <v>1</v>
      </c>
      <c r="F93" s="217">
        <v>1</v>
      </c>
      <c r="G93" s="217">
        <v>1</v>
      </c>
      <c r="H93" s="217">
        <v>1</v>
      </c>
      <c r="I93" s="217">
        <v>1</v>
      </c>
      <c r="J93" s="217">
        <v>1</v>
      </c>
    </row>
    <row r="94" spans="1:10">
      <c r="A94" s="8" t="s">
        <v>35</v>
      </c>
      <c r="B94" s="217">
        <v>1</v>
      </c>
      <c r="C94" s="217">
        <v>3</v>
      </c>
      <c r="D94" s="217">
        <v>1</v>
      </c>
      <c r="E94" s="217">
        <v>2</v>
      </c>
      <c r="F94" s="217">
        <v>3</v>
      </c>
      <c r="G94" s="217">
        <v>2</v>
      </c>
      <c r="H94" s="217">
        <v>3</v>
      </c>
      <c r="I94" s="217">
        <v>2</v>
      </c>
      <c r="J94" s="217">
        <v>3</v>
      </c>
    </row>
    <row r="95" spans="1:10">
      <c r="A95" s="8" t="s">
        <v>36</v>
      </c>
      <c r="B95" s="217">
        <v>2</v>
      </c>
      <c r="C95" s="217">
        <v>1</v>
      </c>
      <c r="D95" s="217">
        <v>1</v>
      </c>
      <c r="E95" s="217">
        <v>1</v>
      </c>
      <c r="F95" s="217">
        <v>1</v>
      </c>
      <c r="G95" s="217">
        <v>1</v>
      </c>
      <c r="H95" s="217">
        <v>1</v>
      </c>
      <c r="I95" s="217">
        <v>1</v>
      </c>
      <c r="J95" s="217">
        <v>2</v>
      </c>
    </row>
    <row r="96" spans="1:10">
      <c r="A96" s="8" t="s">
        <v>37</v>
      </c>
      <c r="B96" s="217">
        <v>2</v>
      </c>
      <c r="C96" s="217">
        <v>1</v>
      </c>
      <c r="D96" s="217">
        <v>1</v>
      </c>
      <c r="E96" s="217">
        <v>1</v>
      </c>
      <c r="F96" s="217">
        <v>3</v>
      </c>
      <c r="G96" s="217">
        <v>1</v>
      </c>
      <c r="H96" s="217">
        <v>1</v>
      </c>
      <c r="I96" s="217">
        <v>2</v>
      </c>
      <c r="J96" s="217">
        <v>3</v>
      </c>
    </row>
    <row r="97" spans="1:10">
      <c r="A97" s="8" t="s">
        <v>142</v>
      </c>
      <c r="B97" s="217">
        <v>1</v>
      </c>
      <c r="C97" s="217">
        <v>2</v>
      </c>
      <c r="D97" s="217">
        <v>1</v>
      </c>
      <c r="E97" s="217">
        <v>1</v>
      </c>
      <c r="F97" s="217">
        <v>3</v>
      </c>
      <c r="G97" s="217">
        <v>1</v>
      </c>
      <c r="H97" s="217">
        <v>2</v>
      </c>
      <c r="I97" s="217">
        <v>1</v>
      </c>
      <c r="J97" s="217">
        <v>3</v>
      </c>
    </row>
    <row r="98" spans="1:10">
      <c r="A98" s="8" t="s">
        <v>143</v>
      </c>
      <c r="B98" s="217">
        <v>1</v>
      </c>
      <c r="C98" s="217">
        <v>1</v>
      </c>
      <c r="D98" s="217">
        <v>1</v>
      </c>
      <c r="E98" s="217">
        <v>1</v>
      </c>
      <c r="F98" s="217">
        <v>1</v>
      </c>
      <c r="G98" s="217">
        <v>1</v>
      </c>
      <c r="H98" s="217">
        <v>1</v>
      </c>
      <c r="I98" s="217">
        <v>1</v>
      </c>
      <c r="J98" s="217">
        <v>3</v>
      </c>
    </row>
    <row r="99" spans="1:10">
      <c r="A99" s="8" t="s">
        <v>943</v>
      </c>
      <c r="B99" s="217">
        <v>1</v>
      </c>
      <c r="C99" s="217">
        <v>1</v>
      </c>
      <c r="D99" s="217">
        <v>1</v>
      </c>
      <c r="E99" s="217">
        <v>1</v>
      </c>
      <c r="F99" s="217">
        <v>2</v>
      </c>
      <c r="G99" s="217">
        <v>1</v>
      </c>
      <c r="H99" s="217">
        <v>1</v>
      </c>
      <c r="I99" s="217">
        <v>1</v>
      </c>
      <c r="J99" s="217">
        <v>2</v>
      </c>
    </row>
    <row r="100" spans="1:10">
      <c r="A100" s="8" t="s">
        <v>38</v>
      </c>
      <c r="B100" s="217">
        <v>1</v>
      </c>
      <c r="C100" s="217">
        <v>1</v>
      </c>
      <c r="D100" s="217">
        <v>1</v>
      </c>
      <c r="E100" s="217">
        <v>1</v>
      </c>
      <c r="F100" s="217">
        <v>1</v>
      </c>
      <c r="G100" s="217">
        <v>1</v>
      </c>
      <c r="H100" s="217">
        <v>1</v>
      </c>
      <c r="I100" s="217">
        <v>1</v>
      </c>
      <c r="J100" s="217">
        <v>3</v>
      </c>
    </row>
    <row r="101" spans="1:10">
      <c r="A101" s="8" t="s">
        <v>144</v>
      </c>
      <c r="B101" s="217">
        <v>3</v>
      </c>
      <c r="C101" s="217">
        <v>1</v>
      </c>
      <c r="D101" s="217">
        <v>1</v>
      </c>
      <c r="E101" s="217">
        <v>1</v>
      </c>
      <c r="F101" s="217">
        <v>2</v>
      </c>
      <c r="G101" s="217">
        <v>1</v>
      </c>
      <c r="H101" s="217">
        <v>1</v>
      </c>
      <c r="I101" s="217">
        <v>1</v>
      </c>
      <c r="J101" s="217">
        <v>2</v>
      </c>
    </row>
    <row r="102" spans="1:10">
      <c r="A102" s="8" t="s">
        <v>39</v>
      </c>
      <c r="B102" s="217">
        <v>1</v>
      </c>
      <c r="C102" s="217">
        <v>1</v>
      </c>
      <c r="D102" s="217">
        <v>1</v>
      </c>
      <c r="E102" s="217">
        <v>2</v>
      </c>
      <c r="F102" s="217">
        <v>3</v>
      </c>
      <c r="G102" s="217">
        <v>2</v>
      </c>
      <c r="H102" s="217">
        <v>1</v>
      </c>
      <c r="I102" s="217">
        <v>1</v>
      </c>
      <c r="J102" s="217">
        <v>2</v>
      </c>
    </row>
    <row r="103" spans="1:10">
      <c r="A103" s="8" t="s">
        <v>40</v>
      </c>
      <c r="B103" s="217">
        <v>1</v>
      </c>
      <c r="C103" s="217">
        <v>1</v>
      </c>
      <c r="D103" s="217">
        <v>1</v>
      </c>
      <c r="E103" s="217">
        <v>1</v>
      </c>
      <c r="F103" s="217">
        <v>2</v>
      </c>
      <c r="G103" s="217">
        <v>1</v>
      </c>
      <c r="H103" s="217">
        <v>1</v>
      </c>
      <c r="I103" s="217">
        <v>1</v>
      </c>
      <c r="J103" s="217">
        <v>2</v>
      </c>
    </row>
    <row r="104" spans="1:10">
      <c r="A104" s="8" t="s">
        <v>145</v>
      </c>
      <c r="B104" s="217">
        <v>1</v>
      </c>
      <c r="C104" s="217">
        <v>1</v>
      </c>
      <c r="D104" s="217">
        <v>1</v>
      </c>
      <c r="E104" s="217">
        <v>1</v>
      </c>
      <c r="F104" s="217">
        <v>3</v>
      </c>
      <c r="G104" s="217">
        <v>1</v>
      </c>
      <c r="H104" s="217">
        <v>1</v>
      </c>
      <c r="I104" s="217">
        <v>1</v>
      </c>
      <c r="J104" s="217">
        <v>3</v>
      </c>
    </row>
    <row r="105" spans="1:10">
      <c r="A105" s="8" t="s">
        <v>41</v>
      </c>
      <c r="B105" s="217">
        <v>1</v>
      </c>
      <c r="C105" s="217">
        <v>1</v>
      </c>
      <c r="D105" s="217">
        <v>1</v>
      </c>
      <c r="E105" s="217">
        <v>1</v>
      </c>
      <c r="F105" s="217">
        <v>3</v>
      </c>
      <c r="G105" s="217">
        <v>1</v>
      </c>
      <c r="H105" s="217">
        <v>3</v>
      </c>
      <c r="I105" s="217">
        <v>1</v>
      </c>
      <c r="J105" s="217">
        <v>3</v>
      </c>
    </row>
    <row r="106" spans="1:10">
      <c r="A106" s="8" t="s">
        <v>42</v>
      </c>
      <c r="B106" s="217">
        <v>1</v>
      </c>
      <c r="C106" s="217">
        <v>1</v>
      </c>
      <c r="D106" s="217">
        <v>1</v>
      </c>
      <c r="E106" s="217">
        <v>1</v>
      </c>
      <c r="F106" s="217">
        <v>1</v>
      </c>
      <c r="G106" s="217">
        <v>1</v>
      </c>
      <c r="H106" s="217">
        <v>1</v>
      </c>
      <c r="I106" s="217">
        <v>1</v>
      </c>
      <c r="J106" s="217">
        <v>3</v>
      </c>
    </row>
    <row r="107" spans="1:10">
      <c r="A107" s="8" t="s">
        <v>146</v>
      </c>
      <c r="B107" s="217">
        <v>1</v>
      </c>
      <c r="C107" s="217">
        <v>1</v>
      </c>
      <c r="D107" s="217">
        <v>1</v>
      </c>
      <c r="E107" s="217">
        <v>1</v>
      </c>
      <c r="F107" s="217">
        <v>2</v>
      </c>
      <c r="G107" s="217">
        <v>1</v>
      </c>
      <c r="H107" s="217">
        <v>1</v>
      </c>
      <c r="I107" s="217">
        <v>1</v>
      </c>
      <c r="J107" s="217">
        <v>3</v>
      </c>
    </row>
    <row r="108" spans="1:10">
      <c r="A108" s="8" t="s">
        <v>147</v>
      </c>
      <c r="B108" s="217">
        <v>2</v>
      </c>
      <c r="C108" s="217">
        <v>1</v>
      </c>
      <c r="D108" s="217">
        <v>1</v>
      </c>
      <c r="E108" s="217">
        <v>1</v>
      </c>
      <c r="F108" s="217">
        <v>1</v>
      </c>
      <c r="G108" s="217">
        <v>1</v>
      </c>
      <c r="H108" s="217">
        <v>1</v>
      </c>
      <c r="I108" s="217">
        <v>1</v>
      </c>
      <c r="J108" s="217">
        <v>3</v>
      </c>
    </row>
    <row r="109" spans="1:10">
      <c r="A109" s="8" t="s">
        <v>43</v>
      </c>
      <c r="B109" s="217">
        <v>1</v>
      </c>
      <c r="C109" s="217">
        <v>2</v>
      </c>
      <c r="D109" s="217">
        <v>1</v>
      </c>
      <c r="E109" s="217">
        <v>2</v>
      </c>
      <c r="F109" s="217">
        <v>3</v>
      </c>
      <c r="G109" s="217">
        <v>2</v>
      </c>
      <c r="H109" s="217">
        <v>1</v>
      </c>
      <c r="I109" s="217">
        <v>2</v>
      </c>
      <c r="J109" s="217">
        <v>3</v>
      </c>
    </row>
    <row r="110" spans="1:10">
      <c r="A110" s="8" t="s">
        <v>44</v>
      </c>
      <c r="B110" s="217">
        <v>1</v>
      </c>
      <c r="C110" s="217">
        <v>1</v>
      </c>
      <c r="D110" s="217">
        <v>1</v>
      </c>
      <c r="E110" s="217">
        <v>1</v>
      </c>
      <c r="F110" s="217">
        <v>2</v>
      </c>
      <c r="G110" s="217">
        <v>1</v>
      </c>
      <c r="H110" s="217">
        <v>1</v>
      </c>
      <c r="I110" s="217">
        <v>1</v>
      </c>
      <c r="J110" s="217">
        <v>2</v>
      </c>
    </row>
    <row r="111" spans="1:10">
      <c r="A111" s="8" t="s">
        <v>45</v>
      </c>
      <c r="B111" s="217">
        <v>1</v>
      </c>
      <c r="C111" s="217">
        <v>1</v>
      </c>
      <c r="D111" s="217">
        <v>1</v>
      </c>
      <c r="E111" s="217">
        <v>1</v>
      </c>
      <c r="F111" s="217">
        <v>2</v>
      </c>
      <c r="G111" s="217">
        <v>1</v>
      </c>
      <c r="H111" s="217">
        <v>1</v>
      </c>
      <c r="I111" s="217">
        <v>1</v>
      </c>
      <c r="J111" s="217">
        <v>3</v>
      </c>
    </row>
    <row r="112" spans="1:10">
      <c r="A112" s="8" t="s">
        <v>46</v>
      </c>
      <c r="B112" s="217">
        <v>1</v>
      </c>
      <c r="C112" s="217">
        <v>1</v>
      </c>
      <c r="D112" s="217">
        <v>1</v>
      </c>
      <c r="E112" s="217">
        <v>1</v>
      </c>
      <c r="F112" s="217">
        <v>1</v>
      </c>
      <c r="G112" s="217">
        <v>1</v>
      </c>
      <c r="H112" s="217">
        <v>1</v>
      </c>
      <c r="I112" s="217">
        <v>1</v>
      </c>
      <c r="J112" s="217">
        <v>2</v>
      </c>
    </row>
    <row r="113" spans="1:10">
      <c r="A113" s="8" t="s">
        <v>47</v>
      </c>
      <c r="B113" s="217">
        <v>1</v>
      </c>
      <c r="C113" s="217">
        <v>1</v>
      </c>
      <c r="D113" s="217">
        <v>1</v>
      </c>
      <c r="E113" s="217">
        <v>1</v>
      </c>
      <c r="F113" s="217">
        <v>2</v>
      </c>
      <c r="G113" s="217">
        <v>1</v>
      </c>
      <c r="H113" s="217">
        <v>2</v>
      </c>
      <c r="I113" s="217">
        <v>1</v>
      </c>
      <c r="J113" s="217">
        <v>3</v>
      </c>
    </row>
    <row r="114" spans="1:10">
      <c r="A114" s="8" t="s">
        <v>48</v>
      </c>
      <c r="B114" s="217">
        <v>1</v>
      </c>
      <c r="C114" s="217">
        <v>1</v>
      </c>
      <c r="D114" s="217">
        <v>1</v>
      </c>
      <c r="E114" s="217">
        <v>1</v>
      </c>
      <c r="F114" s="217">
        <v>2</v>
      </c>
      <c r="G114" s="217">
        <v>1</v>
      </c>
      <c r="H114" s="217">
        <v>3</v>
      </c>
      <c r="I114" s="217">
        <v>1</v>
      </c>
      <c r="J114" s="217">
        <v>2</v>
      </c>
    </row>
    <row r="115" spans="1:10">
      <c r="A115" s="8" t="s">
        <v>148</v>
      </c>
      <c r="B115" s="217">
        <v>2</v>
      </c>
      <c r="C115" s="217">
        <v>1</v>
      </c>
      <c r="D115" s="217">
        <v>2</v>
      </c>
      <c r="E115" s="217">
        <v>1</v>
      </c>
      <c r="F115" s="217">
        <v>2</v>
      </c>
      <c r="G115" s="217">
        <v>1</v>
      </c>
      <c r="H115" s="217">
        <v>1</v>
      </c>
      <c r="I115" s="217">
        <v>1</v>
      </c>
      <c r="J115" s="217">
        <v>3</v>
      </c>
    </row>
    <row r="116" spans="1:10">
      <c r="A116" s="8" t="s">
        <v>49</v>
      </c>
      <c r="B116" s="217">
        <v>1</v>
      </c>
      <c r="C116" s="217">
        <v>1</v>
      </c>
      <c r="D116" s="217">
        <v>1</v>
      </c>
      <c r="E116" s="217">
        <v>1</v>
      </c>
      <c r="F116" s="217">
        <v>3</v>
      </c>
      <c r="G116" s="217">
        <v>1</v>
      </c>
      <c r="H116" s="217">
        <v>2</v>
      </c>
      <c r="I116" s="217">
        <v>2</v>
      </c>
      <c r="J116" s="217">
        <v>3</v>
      </c>
    </row>
    <row r="117" spans="1:10">
      <c r="A117" s="8" t="s">
        <v>149</v>
      </c>
      <c r="B117" s="217">
        <v>3</v>
      </c>
      <c r="C117" s="217">
        <v>1</v>
      </c>
      <c r="D117" s="217">
        <v>1</v>
      </c>
      <c r="E117" s="217">
        <v>1</v>
      </c>
      <c r="F117" s="217">
        <v>1</v>
      </c>
      <c r="G117" s="217">
        <v>1</v>
      </c>
      <c r="H117" s="217">
        <v>2</v>
      </c>
      <c r="I117" s="217">
        <v>1</v>
      </c>
      <c r="J117" s="217">
        <v>2</v>
      </c>
    </row>
    <row r="118" spans="1:10">
      <c r="A118" s="8" t="s">
        <v>50</v>
      </c>
      <c r="B118" s="217">
        <v>3</v>
      </c>
      <c r="C118" s="217">
        <v>2</v>
      </c>
      <c r="D118" s="217">
        <v>1</v>
      </c>
      <c r="E118" s="217">
        <v>2</v>
      </c>
      <c r="F118" s="217">
        <v>3</v>
      </c>
      <c r="G118" s="217">
        <v>1</v>
      </c>
      <c r="H118" s="217">
        <v>2</v>
      </c>
      <c r="I118" s="217">
        <v>3</v>
      </c>
      <c r="J118" s="217">
        <v>3</v>
      </c>
    </row>
    <row r="119" spans="1:10">
      <c r="A119" s="8" t="s">
        <v>1033</v>
      </c>
      <c r="B119" s="217">
        <v>3</v>
      </c>
      <c r="C119" s="217">
        <v>1</v>
      </c>
      <c r="D119" s="217">
        <v>3</v>
      </c>
      <c r="E119" s="217">
        <v>1</v>
      </c>
      <c r="F119" s="217">
        <v>1</v>
      </c>
      <c r="G119" s="217">
        <v>1</v>
      </c>
      <c r="H119" s="217">
        <v>1</v>
      </c>
      <c r="I119" s="217">
        <v>1</v>
      </c>
      <c r="J119" s="217">
        <v>1</v>
      </c>
    </row>
    <row r="120" spans="1:10">
      <c r="A120" s="8" t="s">
        <v>1034</v>
      </c>
      <c r="B120" s="217">
        <v>1</v>
      </c>
      <c r="C120" s="217">
        <v>1</v>
      </c>
      <c r="D120" s="217">
        <v>3</v>
      </c>
      <c r="E120" s="217">
        <v>1</v>
      </c>
      <c r="F120" s="217">
        <v>1</v>
      </c>
      <c r="G120" s="217">
        <v>1</v>
      </c>
      <c r="H120" s="217">
        <v>1</v>
      </c>
      <c r="I120" s="217">
        <v>1</v>
      </c>
      <c r="J120" s="217">
        <v>1</v>
      </c>
    </row>
    <row r="121" spans="1:10">
      <c r="A121" s="8" t="s">
        <v>51</v>
      </c>
      <c r="B121" s="217">
        <v>1</v>
      </c>
      <c r="C121" s="217">
        <v>1</v>
      </c>
      <c r="D121" s="217">
        <v>1</v>
      </c>
      <c r="E121" s="217">
        <v>1</v>
      </c>
      <c r="F121" s="217">
        <v>2</v>
      </c>
      <c r="G121" s="217">
        <v>1</v>
      </c>
      <c r="H121" s="217">
        <v>1</v>
      </c>
      <c r="I121" s="217">
        <v>1</v>
      </c>
      <c r="J121" s="217">
        <v>2</v>
      </c>
    </row>
    <row r="122" spans="1:10">
      <c r="A122" s="8" t="s">
        <v>52</v>
      </c>
      <c r="B122" s="217">
        <v>2</v>
      </c>
      <c r="C122" s="217">
        <v>1</v>
      </c>
      <c r="D122" s="217">
        <v>1</v>
      </c>
      <c r="E122" s="217">
        <v>1</v>
      </c>
      <c r="F122" s="217">
        <v>3</v>
      </c>
      <c r="G122" s="217">
        <v>1</v>
      </c>
      <c r="H122" s="217">
        <v>1</v>
      </c>
      <c r="I122" s="217">
        <v>1</v>
      </c>
      <c r="J122" s="217">
        <v>2</v>
      </c>
    </row>
    <row r="123" spans="1:10">
      <c r="A123" s="8" t="s">
        <v>53</v>
      </c>
      <c r="B123" s="217">
        <v>1</v>
      </c>
      <c r="C123" s="217">
        <v>1</v>
      </c>
      <c r="D123" s="217">
        <v>1</v>
      </c>
      <c r="E123" s="217">
        <v>1</v>
      </c>
      <c r="F123" s="217">
        <v>2</v>
      </c>
      <c r="G123" s="217">
        <v>1</v>
      </c>
      <c r="H123" s="217">
        <v>2</v>
      </c>
      <c r="I123" s="217">
        <v>1</v>
      </c>
      <c r="J123" s="217">
        <v>2</v>
      </c>
    </row>
    <row r="124" spans="1:10">
      <c r="A124" s="8" t="s">
        <v>54</v>
      </c>
      <c r="B124" s="217">
        <v>1</v>
      </c>
      <c r="C124" s="217">
        <v>2</v>
      </c>
      <c r="D124" s="217">
        <v>1</v>
      </c>
      <c r="E124" s="217">
        <v>1</v>
      </c>
      <c r="F124" s="217">
        <v>3</v>
      </c>
      <c r="G124" s="217">
        <v>1</v>
      </c>
      <c r="H124" s="217">
        <v>1</v>
      </c>
      <c r="I124" s="217">
        <v>2</v>
      </c>
      <c r="J124" s="217">
        <v>2</v>
      </c>
    </row>
    <row r="125" spans="1:10">
      <c r="A125" s="8" t="s">
        <v>944</v>
      </c>
      <c r="B125" s="217">
        <v>1</v>
      </c>
      <c r="C125" s="217">
        <v>1</v>
      </c>
      <c r="D125" s="217">
        <v>1</v>
      </c>
      <c r="E125" s="217">
        <v>1</v>
      </c>
      <c r="F125" s="217">
        <v>1</v>
      </c>
      <c r="G125" s="217">
        <v>1</v>
      </c>
      <c r="H125" s="217">
        <v>1</v>
      </c>
      <c r="I125" s="217">
        <v>1</v>
      </c>
      <c r="J125" s="217">
        <v>3</v>
      </c>
    </row>
    <row r="126" spans="1:10">
      <c r="A126" s="8" t="s">
        <v>150</v>
      </c>
      <c r="B126" s="217">
        <v>1</v>
      </c>
      <c r="C126" s="217">
        <v>2</v>
      </c>
      <c r="D126" s="217">
        <v>1</v>
      </c>
      <c r="E126" s="217">
        <v>1</v>
      </c>
      <c r="F126" s="217">
        <v>3</v>
      </c>
      <c r="G126" s="217">
        <v>2</v>
      </c>
      <c r="H126" s="217">
        <v>2</v>
      </c>
      <c r="I126" s="217">
        <v>1</v>
      </c>
      <c r="J126" s="217">
        <v>3</v>
      </c>
    </row>
    <row r="127" spans="1:10">
      <c r="A127" s="8" t="s">
        <v>151</v>
      </c>
      <c r="B127" s="217">
        <v>2</v>
      </c>
      <c r="C127" s="217">
        <v>1</v>
      </c>
      <c r="D127" s="217">
        <v>1</v>
      </c>
      <c r="E127" s="217">
        <v>1</v>
      </c>
      <c r="F127" s="217">
        <v>2</v>
      </c>
      <c r="G127" s="217">
        <v>1</v>
      </c>
      <c r="H127" s="217">
        <v>1</v>
      </c>
      <c r="I127" s="217">
        <v>1</v>
      </c>
      <c r="J127" s="217">
        <v>3</v>
      </c>
    </row>
    <row r="128" spans="1:10">
      <c r="A128" s="8" t="s">
        <v>152</v>
      </c>
      <c r="B128" s="217">
        <v>2</v>
      </c>
      <c r="C128" s="217">
        <v>1</v>
      </c>
      <c r="D128" s="217">
        <v>1</v>
      </c>
      <c r="E128" s="217">
        <v>1</v>
      </c>
      <c r="F128" s="217">
        <v>2</v>
      </c>
      <c r="G128" s="217">
        <v>1</v>
      </c>
      <c r="H128" s="217">
        <v>3</v>
      </c>
      <c r="I128" s="217">
        <v>1</v>
      </c>
      <c r="J128" s="217">
        <v>3</v>
      </c>
    </row>
    <row r="129" spans="1:10">
      <c r="A129" s="8" t="s">
        <v>153</v>
      </c>
      <c r="B129" s="217">
        <v>1</v>
      </c>
      <c r="C129" s="217">
        <v>1</v>
      </c>
      <c r="D129" s="217">
        <v>1</v>
      </c>
      <c r="E129" s="217">
        <v>1</v>
      </c>
      <c r="F129" s="217">
        <v>3</v>
      </c>
      <c r="G129" s="217">
        <v>1</v>
      </c>
      <c r="H129" s="217">
        <v>1</v>
      </c>
      <c r="I129" s="217">
        <v>1</v>
      </c>
      <c r="J129" s="217">
        <v>3</v>
      </c>
    </row>
    <row r="130" spans="1:10">
      <c r="A130" s="8" t="s">
        <v>55</v>
      </c>
      <c r="B130" s="217">
        <v>1</v>
      </c>
      <c r="C130" s="217">
        <v>1</v>
      </c>
      <c r="D130" s="217">
        <v>1</v>
      </c>
      <c r="E130" s="217">
        <v>1</v>
      </c>
      <c r="F130" s="217">
        <v>2</v>
      </c>
      <c r="G130" s="217">
        <v>1</v>
      </c>
      <c r="H130" s="217">
        <v>2</v>
      </c>
      <c r="I130" s="217">
        <v>1</v>
      </c>
      <c r="J130" s="217">
        <v>2</v>
      </c>
    </row>
    <row r="131" spans="1:10">
      <c r="A131" s="8" t="s">
        <v>154</v>
      </c>
      <c r="B131" s="217">
        <v>1</v>
      </c>
      <c r="C131" s="217">
        <v>2</v>
      </c>
      <c r="D131" s="217">
        <v>1</v>
      </c>
      <c r="E131" s="217">
        <v>1</v>
      </c>
      <c r="F131" s="217">
        <v>2</v>
      </c>
      <c r="G131" s="217">
        <v>1</v>
      </c>
      <c r="H131" s="217">
        <v>1</v>
      </c>
      <c r="I131" s="217">
        <v>1</v>
      </c>
      <c r="J131" s="217">
        <v>3</v>
      </c>
    </row>
    <row r="132" spans="1:10">
      <c r="A132" s="8" t="s">
        <v>56</v>
      </c>
      <c r="B132" s="217">
        <v>1</v>
      </c>
      <c r="C132" s="217">
        <v>1</v>
      </c>
      <c r="D132" s="217">
        <v>1</v>
      </c>
      <c r="E132" s="217">
        <v>1</v>
      </c>
      <c r="F132" s="217">
        <v>3</v>
      </c>
      <c r="G132" s="217">
        <v>1</v>
      </c>
      <c r="H132" s="217">
        <v>1</v>
      </c>
      <c r="I132" s="217">
        <v>2</v>
      </c>
      <c r="J132" s="217">
        <v>2</v>
      </c>
    </row>
    <row r="133" spans="1:10">
      <c r="A133" s="8" t="s">
        <v>155</v>
      </c>
      <c r="B133" s="217">
        <v>2</v>
      </c>
      <c r="C133" s="217">
        <v>1</v>
      </c>
      <c r="D133" s="217">
        <v>1</v>
      </c>
      <c r="E133" s="217">
        <v>1</v>
      </c>
      <c r="F133" s="217">
        <v>3</v>
      </c>
      <c r="G133" s="217">
        <v>1</v>
      </c>
      <c r="H133" s="217">
        <v>1</v>
      </c>
      <c r="I133" s="217">
        <v>2</v>
      </c>
      <c r="J133" s="217">
        <v>3</v>
      </c>
    </row>
    <row r="134" spans="1:10">
      <c r="A134" s="8" t="s">
        <v>156</v>
      </c>
      <c r="B134" s="217">
        <v>1</v>
      </c>
      <c r="C134" s="217">
        <v>2</v>
      </c>
      <c r="D134" s="217">
        <v>1</v>
      </c>
      <c r="E134" s="217">
        <v>1</v>
      </c>
      <c r="F134" s="217">
        <v>3</v>
      </c>
      <c r="G134" s="217">
        <v>2</v>
      </c>
      <c r="H134" s="217">
        <v>3</v>
      </c>
      <c r="I134" s="217">
        <v>2</v>
      </c>
      <c r="J134" s="217">
        <v>3</v>
      </c>
    </row>
    <row r="135" spans="1:10">
      <c r="A135" s="8" t="s">
        <v>945</v>
      </c>
      <c r="B135" s="217">
        <v>2</v>
      </c>
      <c r="C135" s="217">
        <v>2</v>
      </c>
      <c r="D135" s="217">
        <v>2</v>
      </c>
      <c r="E135" s="217">
        <v>1</v>
      </c>
      <c r="F135" s="217">
        <v>2</v>
      </c>
      <c r="G135" s="217">
        <v>2</v>
      </c>
      <c r="H135" s="217">
        <v>1</v>
      </c>
      <c r="I135" s="217">
        <v>1</v>
      </c>
      <c r="J135" s="217">
        <v>2</v>
      </c>
    </row>
    <row r="136" spans="1:10">
      <c r="A136" s="8" t="s">
        <v>157</v>
      </c>
      <c r="B136" s="217">
        <v>1</v>
      </c>
      <c r="C136" s="217">
        <v>1</v>
      </c>
      <c r="D136" s="217">
        <v>1</v>
      </c>
      <c r="E136" s="217">
        <v>1</v>
      </c>
      <c r="F136" s="217">
        <v>3</v>
      </c>
      <c r="G136" s="217">
        <v>1</v>
      </c>
      <c r="H136" s="217">
        <v>1</v>
      </c>
      <c r="I136" s="217">
        <v>2</v>
      </c>
      <c r="J136" s="217">
        <v>2</v>
      </c>
    </row>
    <row r="137" spans="1:10">
      <c r="A137" s="8" t="s">
        <v>207</v>
      </c>
      <c r="B137" s="217">
        <v>1</v>
      </c>
      <c r="C137" s="217">
        <v>1</v>
      </c>
      <c r="D137" s="217">
        <v>1</v>
      </c>
      <c r="E137" s="217">
        <v>1</v>
      </c>
      <c r="F137" s="217">
        <v>2</v>
      </c>
      <c r="G137" s="217">
        <v>1</v>
      </c>
      <c r="H137" s="217">
        <v>1</v>
      </c>
      <c r="I137" s="217">
        <v>1</v>
      </c>
      <c r="J137" s="217">
        <v>3</v>
      </c>
    </row>
    <row r="138" spans="1:10">
      <c r="A138" s="8" t="s">
        <v>57</v>
      </c>
      <c r="B138" s="217">
        <v>1</v>
      </c>
      <c r="C138" s="217">
        <v>1</v>
      </c>
      <c r="D138" s="217">
        <v>1</v>
      </c>
      <c r="E138" s="217">
        <v>1</v>
      </c>
      <c r="F138" s="217">
        <v>2</v>
      </c>
      <c r="G138" s="217">
        <v>1</v>
      </c>
      <c r="H138" s="217">
        <v>2</v>
      </c>
      <c r="I138" s="217">
        <v>1</v>
      </c>
      <c r="J138" s="217">
        <v>2</v>
      </c>
    </row>
    <row r="139" spans="1:10">
      <c r="A139" s="8" t="s">
        <v>158</v>
      </c>
      <c r="B139" s="217">
        <v>2</v>
      </c>
      <c r="C139" s="217">
        <v>1</v>
      </c>
      <c r="D139" s="217">
        <v>1</v>
      </c>
      <c r="E139" s="217">
        <v>1</v>
      </c>
      <c r="F139" s="217">
        <v>2</v>
      </c>
      <c r="G139" s="217">
        <v>1</v>
      </c>
      <c r="H139" s="217">
        <v>1</v>
      </c>
      <c r="I139" s="217">
        <v>1</v>
      </c>
      <c r="J139" s="217">
        <v>2</v>
      </c>
    </row>
    <row r="140" spans="1:10">
      <c r="A140" s="8" t="s">
        <v>58</v>
      </c>
      <c r="B140" s="217">
        <v>1</v>
      </c>
      <c r="C140" s="217">
        <v>2</v>
      </c>
      <c r="D140" s="217">
        <v>1</v>
      </c>
      <c r="E140" s="217">
        <v>1</v>
      </c>
      <c r="F140" s="217">
        <v>3</v>
      </c>
      <c r="G140" s="217">
        <v>1</v>
      </c>
      <c r="H140" s="217">
        <v>1</v>
      </c>
      <c r="I140" s="217">
        <v>2</v>
      </c>
      <c r="J140" s="217">
        <v>3</v>
      </c>
    </row>
    <row r="141" spans="1:10">
      <c r="A141" s="8" t="s">
        <v>59</v>
      </c>
      <c r="B141" s="217">
        <v>1</v>
      </c>
      <c r="C141" s="217">
        <v>1</v>
      </c>
      <c r="D141" s="217">
        <v>1</v>
      </c>
      <c r="E141" s="217">
        <v>1</v>
      </c>
      <c r="F141" s="217">
        <v>3</v>
      </c>
      <c r="G141" s="217">
        <v>1</v>
      </c>
      <c r="H141" s="217">
        <v>1</v>
      </c>
      <c r="I141" s="217">
        <v>1</v>
      </c>
      <c r="J141" s="217">
        <v>2</v>
      </c>
    </row>
    <row r="142" spans="1:10">
      <c r="A142" s="8" t="s">
        <v>955</v>
      </c>
      <c r="B142" s="217">
        <v>1</v>
      </c>
      <c r="C142" s="217">
        <v>1</v>
      </c>
      <c r="D142" s="217">
        <v>2</v>
      </c>
      <c r="E142" s="217">
        <v>1</v>
      </c>
      <c r="F142" s="217">
        <v>3</v>
      </c>
      <c r="G142" s="217">
        <v>1</v>
      </c>
      <c r="H142" s="217">
        <v>1</v>
      </c>
      <c r="I142" s="217">
        <v>1</v>
      </c>
      <c r="J142" s="217">
        <v>3</v>
      </c>
    </row>
    <row r="143" spans="1:10">
      <c r="A143" s="8" t="s">
        <v>60</v>
      </c>
      <c r="B143" s="217">
        <v>1</v>
      </c>
      <c r="C143" s="217">
        <v>1</v>
      </c>
      <c r="D143" s="217">
        <v>1</v>
      </c>
      <c r="E143" s="217">
        <v>1</v>
      </c>
      <c r="F143" s="217">
        <v>2</v>
      </c>
      <c r="G143" s="217">
        <v>1</v>
      </c>
      <c r="H143" s="217">
        <v>3</v>
      </c>
      <c r="I143" s="217">
        <v>1</v>
      </c>
      <c r="J143" s="217">
        <v>3</v>
      </c>
    </row>
    <row r="144" spans="1:10">
      <c r="A144" s="8" t="s">
        <v>208</v>
      </c>
      <c r="B144" s="217">
        <v>1</v>
      </c>
      <c r="C144" s="217">
        <v>1</v>
      </c>
      <c r="D144" s="217">
        <v>2</v>
      </c>
      <c r="E144" s="217">
        <v>1</v>
      </c>
      <c r="F144" s="217">
        <v>1</v>
      </c>
      <c r="G144" s="217">
        <v>1</v>
      </c>
      <c r="H144" s="217">
        <v>1</v>
      </c>
      <c r="I144" s="217">
        <v>1</v>
      </c>
      <c r="J144" s="217">
        <v>3</v>
      </c>
    </row>
    <row r="145" spans="1:10">
      <c r="A145" s="8" t="s">
        <v>209</v>
      </c>
      <c r="B145" s="217">
        <v>1</v>
      </c>
      <c r="C145" s="217">
        <v>1</v>
      </c>
      <c r="D145" s="217">
        <v>2</v>
      </c>
      <c r="E145" s="217">
        <v>1</v>
      </c>
      <c r="F145" s="217">
        <v>2</v>
      </c>
      <c r="G145" s="217">
        <v>1</v>
      </c>
      <c r="H145" s="217">
        <v>1</v>
      </c>
      <c r="I145" s="217">
        <v>1</v>
      </c>
      <c r="J145" s="217">
        <v>2</v>
      </c>
    </row>
    <row r="146" spans="1:10">
      <c r="A146" s="8" t="s">
        <v>946</v>
      </c>
      <c r="B146" s="217">
        <v>1</v>
      </c>
      <c r="C146" s="217">
        <v>1</v>
      </c>
      <c r="D146" s="217">
        <v>2</v>
      </c>
      <c r="E146" s="217">
        <v>1</v>
      </c>
      <c r="F146" s="217">
        <v>1</v>
      </c>
      <c r="G146" s="217">
        <v>1</v>
      </c>
      <c r="H146" s="217">
        <v>1</v>
      </c>
      <c r="I146" s="217">
        <v>1</v>
      </c>
      <c r="J146" s="217">
        <v>2</v>
      </c>
    </row>
    <row r="147" spans="1:10">
      <c r="A147" s="8" t="s">
        <v>210</v>
      </c>
      <c r="B147" s="217">
        <v>1</v>
      </c>
      <c r="C147" s="217">
        <v>1</v>
      </c>
      <c r="D147" s="217">
        <v>2</v>
      </c>
      <c r="E147" s="217">
        <v>1</v>
      </c>
      <c r="F147" s="217">
        <v>2</v>
      </c>
      <c r="G147" s="217">
        <v>1</v>
      </c>
      <c r="H147" s="217">
        <v>1</v>
      </c>
      <c r="I147" s="217">
        <v>1</v>
      </c>
      <c r="J147" s="217">
        <v>2</v>
      </c>
    </row>
    <row r="148" spans="1:10">
      <c r="A148" s="8" t="s">
        <v>211</v>
      </c>
      <c r="B148" s="217">
        <v>1</v>
      </c>
      <c r="C148" s="217">
        <v>1</v>
      </c>
      <c r="D148" s="217">
        <v>2</v>
      </c>
      <c r="E148" s="217">
        <v>1</v>
      </c>
      <c r="F148" s="217">
        <v>1</v>
      </c>
      <c r="G148" s="217">
        <v>1</v>
      </c>
      <c r="H148" s="217">
        <v>1</v>
      </c>
      <c r="I148" s="217">
        <v>1</v>
      </c>
      <c r="J148" s="217">
        <v>2</v>
      </c>
    </row>
    <row r="149" spans="1:10">
      <c r="A149" s="8" t="s">
        <v>947</v>
      </c>
      <c r="B149" s="217">
        <v>2</v>
      </c>
      <c r="C149" s="217">
        <v>1</v>
      </c>
      <c r="D149" s="217">
        <v>2</v>
      </c>
      <c r="E149" s="217">
        <v>1</v>
      </c>
      <c r="F149" s="217">
        <v>1</v>
      </c>
      <c r="G149" s="217">
        <v>1</v>
      </c>
      <c r="H149" s="217">
        <v>1</v>
      </c>
      <c r="I149" s="217">
        <v>1</v>
      </c>
      <c r="J149" s="217">
        <v>3</v>
      </c>
    </row>
    <row r="150" spans="1:10">
      <c r="A150" s="8" t="s">
        <v>61</v>
      </c>
      <c r="B150" s="217">
        <v>1</v>
      </c>
      <c r="C150" s="217">
        <v>1</v>
      </c>
      <c r="D150" s="217">
        <v>2</v>
      </c>
      <c r="E150" s="217">
        <v>1</v>
      </c>
      <c r="F150" s="217">
        <v>2</v>
      </c>
      <c r="G150" s="217">
        <v>1</v>
      </c>
      <c r="H150" s="217">
        <v>1</v>
      </c>
      <c r="I150" s="217">
        <v>3</v>
      </c>
      <c r="J150" s="217">
        <v>3</v>
      </c>
    </row>
    <row r="151" spans="1:10">
      <c r="A151" s="8" t="s">
        <v>212</v>
      </c>
      <c r="B151" s="217">
        <v>1</v>
      </c>
      <c r="C151" s="217">
        <v>1</v>
      </c>
      <c r="D151" s="217">
        <v>1</v>
      </c>
      <c r="E151" s="217">
        <v>1</v>
      </c>
      <c r="F151" s="217">
        <v>2</v>
      </c>
      <c r="G151" s="217">
        <v>1</v>
      </c>
      <c r="H151" s="217">
        <v>1</v>
      </c>
      <c r="I151" s="217">
        <v>1</v>
      </c>
      <c r="J151" s="217">
        <v>3</v>
      </c>
    </row>
    <row r="152" spans="1:10">
      <c r="A152" s="8" t="s">
        <v>213</v>
      </c>
      <c r="B152" s="217">
        <v>1</v>
      </c>
      <c r="C152" s="217">
        <v>1</v>
      </c>
      <c r="D152" s="217">
        <v>2</v>
      </c>
      <c r="E152" s="217">
        <v>1</v>
      </c>
      <c r="F152" s="217">
        <v>1</v>
      </c>
      <c r="G152" s="217">
        <v>1</v>
      </c>
      <c r="H152" s="217">
        <v>1</v>
      </c>
      <c r="I152" s="217">
        <v>1</v>
      </c>
      <c r="J152" s="217">
        <v>3</v>
      </c>
    </row>
    <row r="153" spans="1:10">
      <c r="A153" s="8" t="s">
        <v>62</v>
      </c>
      <c r="B153" s="217">
        <v>1</v>
      </c>
      <c r="C153" s="217">
        <v>1</v>
      </c>
      <c r="D153" s="217">
        <v>1</v>
      </c>
      <c r="E153" s="217">
        <v>2</v>
      </c>
      <c r="F153" s="217">
        <v>2</v>
      </c>
      <c r="G153" s="217">
        <v>1</v>
      </c>
      <c r="H153" s="217">
        <v>1</v>
      </c>
      <c r="I153" s="217">
        <v>2</v>
      </c>
      <c r="J153" s="217">
        <v>2</v>
      </c>
    </row>
    <row r="154" spans="1:10">
      <c r="A154" s="8" t="s">
        <v>159</v>
      </c>
      <c r="B154" s="217">
        <v>2</v>
      </c>
      <c r="C154" s="217">
        <v>1</v>
      </c>
      <c r="D154" s="217">
        <v>1</v>
      </c>
      <c r="E154" s="217">
        <v>1</v>
      </c>
      <c r="F154" s="217">
        <v>2</v>
      </c>
      <c r="G154" s="217">
        <v>1</v>
      </c>
      <c r="H154" s="217">
        <v>1</v>
      </c>
      <c r="I154" s="217">
        <v>1</v>
      </c>
      <c r="J154" s="217">
        <v>2</v>
      </c>
    </row>
    <row r="155" spans="1:10">
      <c r="A155" s="8" t="s">
        <v>160</v>
      </c>
      <c r="B155" s="217">
        <v>1</v>
      </c>
      <c r="C155" s="217">
        <v>2</v>
      </c>
      <c r="D155" s="217">
        <v>1</v>
      </c>
      <c r="E155" s="217">
        <v>1</v>
      </c>
      <c r="F155" s="217">
        <v>3</v>
      </c>
      <c r="G155" s="217">
        <v>1</v>
      </c>
      <c r="H155" s="217">
        <v>1</v>
      </c>
      <c r="I155" s="217">
        <v>2</v>
      </c>
      <c r="J155" s="217">
        <v>3</v>
      </c>
    </row>
    <row r="156" spans="1:10">
      <c r="A156" s="8" t="s">
        <v>948</v>
      </c>
      <c r="B156" s="217">
        <v>2</v>
      </c>
      <c r="C156" s="217">
        <v>1</v>
      </c>
      <c r="D156" s="217">
        <v>1</v>
      </c>
      <c r="E156" s="217">
        <v>1</v>
      </c>
      <c r="F156" s="217">
        <v>3</v>
      </c>
      <c r="G156" s="217">
        <v>2</v>
      </c>
      <c r="H156" s="217">
        <v>1</v>
      </c>
      <c r="I156" s="217">
        <v>1</v>
      </c>
      <c r="J156" s="217">
        <v>2</v>
      </c>
    </row>
    <row r="157" spans="1:10">
      <c r="A157" s="8" t="s">
        <v>63</v>
      </c>
      <c r="B157" s="217">
        <v>1</v>
      </c>
      <c r="C157" s="217">
        <v>1</v>
      </c>
      <c r="D157" s="217">
        <v>1</v>
      </c>
      <c r="E157" s="217">
        <v>1</v>
      </c>
      <c r="F157" s="217">
        <v>2</v>
      </c>
      <c r="G157" s="217">
        <v>1</v>
      </c>
      <c r="H157" s="217">
        <v>1</v>
      </c>
      <c r="I157" s="217">
        <v>1</v>
      </c>
      <c r="J157" s="217">
        <v>3</v>
      </c>
    </row>
    <row r="158" spans="1:10">
      <c r="A158" s="8" t="s">
        <v>161</v>
      </c>
      <c r="B158" s="217">
        <v>1</v>
      </c>
      <c r="C158" s="217">
        <v>1</v>
      </c>
      <c r="D158" s="217">
        <v>1</v>
      </c>
      <c r="E158" s="217">
        <v>1</v>
      </c>
      <c r="F158" s="217">
        <v>3</v>
      </c>
      <c r="G158" s="217">
        <v>1</v>
      </c>
      <c r="H158" s="217">
        <v>1</v>
      </c>
      <c r="I158" s="217">
        <v>1</v>
      </c>
      <c r="J158" s="217">
        <v>3</v>
      </c>
    </row>
    <row r="159" spans="1:10">
      <c r="A159" s="8" t="s">
        <v>162</v>
      </c>
      <c r="B159" s="217">
        <v>1</v>
      </c>
      <c r="C159" s="217">
        <v>1</v>
      </c>
      <c r="D159" s="217">
        <v>1</v>
      </c>
      <c r="E159" s="217">
        <v>1</v>
      </c>
      <c r="F159" s="217">
        <v>3</v>
      </c>
      <c r="G159" s="217">
        <v>1</v>
      </c>
      <c r="H159" s="217">
        <v>1</v>
      </c>
      <c r="I159" s="217">
        <v>1</v>
      </c>
      <c r="J159" s="217">
        <v>3</v>
      </c>
    </row>
    <row r="160" spans="1:10">
      <c r="A160" s="8" t="s">
        <v>163</v>
      </c>
      <c r="B160" s="217">
        <v>1</v>
      </c>
      <c r="C160" s="217">
        <v>1</v>
      </c>
      <c r="D160" s="217">
        <v>1</v>
      </c>
      <c r="E160" s="217">
        <v>1</v>
      </c>
      <c r="F160" s="217">
        <v>3</v>
      </c>
      <c r="G160" s="217">
        <v>1</v>
      </c>
      <c r="H160" s="217">
        <v>1</v>
      </c>
      <c r="I160" s="217">
        <v>1</v>
      </c>
      <c r="J160" s="217">
        <v>2</v>
      </c>
    </row>
    <row r="161" spans="1:10">
      <c r="A161" s="8" t="s">
        <v>164</v>
      </c>
      <c r="B161" s="217">
        <v>1</v>
      </c>
      <c r="C161" s="217">
        <v>1</v>
      </c>
      <c r="D161" s="217">
        <v>1</v>
      </c>
      <c r="E161" s="217">
        <v>1</v>
      </c>
      <c r="F161" s="217">
        <v>3</v>
      </c>
      <c r="G161" s="217">
        <v>1</v>
      </c>
      <c r="H161" s="217">
        <v>1</v>
      </c>
      <c r="I161" s="217">
        <v>1</v>
      </c>
      <c r="J161" s="217">
        <v>2</v>
      </c>
    </row>
    <row r="162" spans="1:10">
      <c r="A162" s="8" t="s">
        <v>214</v>
      </c>
      <c r="B162" s="217">
        <v>1</v>
      </c>
      <c r="C162" s="217">
        <v>2</v>
      </c>
      <c r="D162" s="217">
        <v>2</v>
      </c>
      <c r="E162" s="217">
        <v>1</v>
      </c>
      <c r="F162" s="217">
        <v>2</v>
      </c>
      <c r="G162" s="217">
        <v>2</v>
      </c>
      <c r="H162" s="217">
        <v>1</v>
      </c>
      <c r="I162" s="217">
        <v>1</v>
      </c>
      <c r="J162" s="217">
        <v>2</v>
      </c>
    </row>
    <row r="163" spans="1:10">
      <c r="A163" s="8" t="s">
        <v>287</v>
      </c>
      <c r="B163" s="217">
        <v>3</v>
      </c>
      <c r="C163" s="217">
        <v>1</v>
      </c>
      <c r="D163" s="217">
        <v>1</v>
      </c>
      <c r="E163" s="217">
        <v>1</v>
      </c>
      <c r="F163" s="217">
        <v>1</v>
      </c>
      <c r="G163" s="217">
        <v>1</v>
      </c>
      <c r="H163" s="217">
        <v>1</v>
      </c>
      <c r="I163" s="217">
        <v>1</v>
      </c>
      <c r="J163" s="217">
        <v>2</v>
      </c>
    </row>
    <row r="164" spans="1:10">
      <c r="A164" s="8" t="s">
        <v>64</v>
      </c>
      <c r="B164" s="217">
        <v>3</v>
      </c>
      <c r="C164" s="217">
        <v>2</v>
      </c>
      <c r="D164" s="217">
        <v>1</v>
      </c>
      <c r="E164" s="217">
        <v>2</v>
      </c>
      <c r="F164" s="217">
        <v>3</v>
      </c>
      <c r="G164" s="217">
        <v>2</v>
      </c>
      <c r="H164" s="217">
        <v>2</v>
      </c>
      <c r="I164" s="217">
        <v>3</v>
      </c>
      <c r="J164" s="217">
        <v>3</v>
      </c>
    </row>
    <row r="165" spans="1:10">
      <c r="A165" s="8" t="s">
        <v>65</v>
      </c>
      <c r="B165" s="217">
        <v>1</v>
      </c>
      <c r="C165" s="217">
        <v>1</v>
      </c>
      <c r="D165" s="217">
        <v>1</v>
      </c>
      <c r="E165" s="217">
        <v>1</v>
      </c>
      <c r="F165" s="217">
        <v>2</v>
      </c>
      <c r="G165" s="217">
        <v>1</v>
      </c>
      <c r="H165" s="217">
        <v>2</v>
      </c>
      <c r="I165" s="217">
        <v>3</v>
      </c>
      <c r="J165" s="217">
        <v>3</v>
      </c>
    </row>
    <row r="166" spans="1:10">
      <c r="A166" s="8" t="s">
        <v>66</v>
      </c>
      <c r="B166" s="217">
        <v>1</v>
      </c>
      <c r="C166" s="217">
        <v>1</v>
      </c>
      <c r="D166" s="217">
        <v>1</v>
      </c>
      <c r="E166" s="217">
        <v>1</v>
      </c>
      <c r="F166" s="217">
        <v>3</v>
      </c>
      <c r="G166" s="217">
        <v>1</v>
      </c>
      <c r="H166" s="217">
        <v>1</v>
      </c>
      <c r="I166" s="217">
        <v>1</v>
      </c>
      <c r="J166" s="217">
        <v>2</v>
      </c>
    </row>
    <row r="167" spans="1:10">
      <c r="A167" s="8" t="s">
        <v>67</v>
      </c>
      <c r="B167" s="217">
        <v>1</v>
      </c>
      <c r="C167" s="217">
        <v>1</v>
      </c>
      <c r="D167" s="217">
        <v>1</v>
      </c>
      <c r="E167" s="217">
        <v>1</v>
      </c>
      <c r="F167" s="217">
        <v>2</v>
      </c>
      <c r="G167" s="217">
        <v>1</v>
      </c>
      <c r="H167" s="217">
        <v>2</v>
      </c>
      <c r="I167" s="217">
        <v>1</v>
      </c>
      <c r="J167" s="217">
        <v>2</v>
      </c>
    </row>
    <row r="168" spans="1:10">
      <c r="A168" s="8" t="s">
        <v>215</v>
      </c>
      <c r="B168" s="217">
        <v>1</v>
      </c>
      <c r="C168" s="217">
        <v>1</v>
      </c>
      <c r="D168" s="217">
        <v>2</v>
      </c>
      <c r="E168" s="217">
        <v>1</v>
      </c>
      <c r="F168" s="217">
        <v>1</v>
      </c>
      <c r="G168" s="217">
        <v>1</v>
      </c>
      <c r="H168" s="217">
        <v>1</v>
      </c>
      <c r="I168" s="217">
        <v>1</v>
      </c>
      <c r="J168" s="217">
        <v>3</v>
      </c>
    </row>
    <row r="169" spans="1:10">
      <c r="A169" s="8" t="s">
        <v>68</v>
      </c>
      <c r="B169" s="217">
        <v>2</v>
      </c>
      <c r="C169" s="217">
        <v>2</v>
      </c>
      <c r="D169" s="217">
        <v>1</v>
      </c>
      <c r="E169" s="217">
        <v>2</v>
      </c>
      <c r="F169" s="217">
        <v>2</v>
      </c>
      <c r="G169" s="217">
        <v>1</v>
      </c>
      <c r="H169" s="217">
        <v>1</v>
      </c>
      <c r="I169" s="217">
        <v>2</v>
      </c>
      <c r="J169" s="217">
        <v>2</v>
      </c>
    </row>
    <row r="170" spans="1:10">
      <c r="A170" s="8" t="s">
        <v>165</v>
      </c>
      <c r="B170" s="217">
        <v>3</v>
      </c>
      <c r="C170" s="217">
        <v>1</v>
      </c>
      <c r="D170" s="217">
        <v>1</v>
      </c>
      <c r="E170" s="217">
        <v>1</v>
      </c>
      <c r="F170" s="217">
        <v>2</v>
      </c>
      <c r="G170" s="217">
        <v>1</v>
      </c>
      <c r="H170" s="217">
        <v>2</v>
      </c>
      <c r="I170" s="217">
        <v>2</v>
      </c>
      <c r="J170" s="217">
        <v>2</v>
      </c>
    </row>
    <row r="171" spans="1:10">
      <c r="A171" s="8" t="s">
        <v>993</v>
      </c>
      <c r="B171" s="217">
        <v>1</v>
      </c>
      <c r="C171" s="217">
        <v>1</v>
      </c>
      <c r="D171" s="217">
        <v>3</v>
      </c>
      <c r="E171" s="217">
        <v>1</v>
      </c>
      <c r="F171" s="217">
        <v>1</v>
      </c>
      <c r="G171" s="217">
        <v>1</v>
      </c>
      <c r="H171" s="217">
        <v>1</v>
      </c>
      <c r="I171" s="217">
        <v>1</v>
      </c>
      <c r="J171" s="217">
        <v>1</v>
      </c>
    </row>
    <row r="172" spans="1:10">
      <c r="A172" s="8" t="s">
        <v>166</v>
      </c>
      <c r="B172" s="217">
        <v>2</v>
      </c>
      <c r="C172" s="217">
        <v>1</v>
      </c>
      <c r="D172" s="217">
        <v>1</v>
      </c>
      <c r="E172" s="217">
        <v>1</v>
      </c>
      <c r="F172" s="217">
        <v>3</v>
      </c>
      <c r="G172" s="217">
        <v>1</v>
      </c>
      <c r="H172" s="217">
        <v>1</v>
      </c>
      <c r="I172" s="217">
        <v>1</v>
      </c>
      <c r="J172" s="217">
        <v>3</v>
      </c>
    </row>
    <row r="173" spans="1:10">
      <c r="A173" s="8" t="s">
        <v>69</v>
      </c>
      <c r="B173" s="217">
        <v>1</v>
      </c>
      <c r="C173" s="217">
        <v>1</v>
      </c>
      <c r="D173" s="217">
        <v>1</v>
      </c>
      <c r="E173" s="217">
        <v>2</v>
      </c>
      <c r="F173" s="217">
        <v>2</v>
      </c>
      <c r="G173" s="217">
        <v>2</v>
      </c>
      <c r="H173" s="217">
        <v>1</v>
      </c>
      <c r="I173" s="217">
        <v>2</v>
      </c>
      <c r="J173" s="217">
        <v>2</v>
      </c>
    </row>
    <row r="174" spans="1:10">
      <c r="A174" s="8" t="s">
        <v>70</v>
      </c>
      <c r="B174" s="217">
        <v>1</v>
      </c>
      <c r="C174" s="217">
        <v>1</v>
      </c>
      <c r="D174" s="217">
        <v>1</v>
      </c>
      <c r="E174" s="217">
        <v>1</v>
      </c>
      <c r="F174" s="217">
        <v>3</v>
      </c>
      <c r="G174" s="217">
        <v>1</v>
      </c>
      <c r="H174" s="217">
        <v>1</v>
      </c>
      <c r="I174" s="217">
        <v>1</v>
      </c>
      <c r="J174" s="217">
        <v>2</v>
      </c>
    </row>
    <row r="175" spans="1:10">
      <c r="A175" s="8" t="s">
        <v>71</v>
      </c>
      <c r="B175" s="217">
        <v>1</v>
      </c>
      <c r="C175" s="217">
        <v>1</v>
      </c>
      <c r="D175" s="217">
        <v>1</v>
      </c>
      <c r="E175" s="217">
        <v>1</v>
      </c>
      <c r="F175" s="217">
        <v>2</v>
      </c>
      <c r="G175" s="217">
        <v>1</v>
      </c>
      <c r="H175" s="217">
        <v>1</v>
      </c>
      <c r="I175" s="217">
        <v>1</v>
      </c>
      <c r="J175" s="217">
        <v>2</v>
      </c>
    </row>
    <row r="176" spans="1:10">
      <c r="A176" s="8" t="s">
        <v>72</v>
      </c>
      <c r="B176" s="217">
        <v>1</v>
      </c>
      <c r="C176" s="217">
        <v>1</v>
      </c>
      <c r="D176" s="217">
        <v>1</v>
      </c>
      <c r="E176" s="217">
        <v>1</v>
      </c>
      <c r="F176" s="217">
        <v>3</v>
      </c>
      <c r="G176" s="217">
        <v>1</v>
      </c>
      <c r="H176" s="217">
        <v>1</v>
      </c>
      <c r="I176" s="217">
        <v>1</v>
      </c>
      <c r="J176" s="217">
        <v>2</v>
      </c>
    </row>
    <row r="177" spans="1:10">
      <c r="A177" s="8" t="s">
        <v>73</v>
      </c>
      <c r="B177" s="217">
        <v>1</v>
      </c>
      <c r="C177" s="217">
        <v>1</v>
      </c>
      <c r="D177" s="217">
        <v>1</v>
      </c>
      <c r="E177" s="217">
        <v>1</v>
      </c>
      <c r="F177" s="217">
        <v>2</v>
      </c>
      <c r="G177" s="217">
        <v>1</v>
      </c>
      <c r="H177" s="217">
        <v>1</v>
      </c>
      <c r="I177" s="217">
        <v>1</v>
      </c>
      <c r="J177" s="217">
        <v>2</v>
      </c>
    </row>
    <row r="178" spans="1:10">
      <c r="A178" s="8" t="s">
        <v>167</v>
      </c>
      <c r="B178" s="217">
        <v>1</v>
      </c>
      <c r="C178" s="217">
        <v>1</v>
      </c>
      <c r="D178" s="217">
        <v>1</v>
      </c>
      <c r="E178" s="217">
        <v>1</v>
      </c>
      <c r="F178" s="217">
        <v>3</v>
      </c>
      <c r="G178" s="217">
        <v>1</v>
      </c>
      <c r="H178" s="217">
        <v>2</v>
      </c>
      <c r="I178" s="217">
        <v>1</v>
      </c>
      <c r="J178" s="217">
        <v>2</v>
      </c>
    </row>
    <row r="179" spans="1:10">
      <c r="A179" s="8" t="s">
        <v>74</v>
      </c>
      <c r="B179" s="217">
        <v>1</v>
      </c>
      <c r="C179" s="217">
        <v>1</v>
      </c>
      <c r="D179" s="217">
        <v>1</v>
      </c>
      <c r="E179" s="217">
        <v>1</v>
      </c>
      <c r="F179" s="217">
        <v>2</v>
      </c>
      <c r="G179" s="217">
        <v>1</v>
      </c>
      <c r="H179" s="217">
        <v>1</v>
      </c>
      <c r="I179" s="217">
        <v>1</v>
      </c>
      <c r="J179" s="217">
        <v>3</v>
      </c>
    </row>
    <row r="180" spans="1:10">
      <c r="A180" s="8" t="s">
        <v>75</v>
      </c>
      <c r="B180" s="217">
        <v>1</v>
      </c>
      <c r="C180" s="217">
        <v>1</v>
      </c>
      <c r="D180" s="217">
        <v>1</v>
      </c>
      <c r="E180" s="217">
        <v>1</v>
      </c>
      <c r="F180" s="217">
        <v>2</v>
      </c>
      <c r="G180" s="217">
        <v>1</v>
      </c>
      <c r="H180" s="217">
        <v>2</v>
      </c>
      <c r="I180" s="217">
        <v>1</v>
      </c>
      <c r="J180" s="217">
        <v>2</v>
      </c>
    </row>
    <row r="181" spans="1:10">
      <c r="A181" s="8" t="s">
        <v>76</v>
      </c>
      <c r="B181" s="217">
        <v>1</v>
      </c>
      <c r="C181" s="217">
        <v>1</v>
      </c>
      <c r="D181" s="217">
        <v>1</v>
      </c>
      <c r="E181" s="217">
        <v>1</v>
      </c>
      <c r="F181" s="217">
        <v>2</v>
      </c>
      <c r="G181" s="217">
        <v>1</v>
      </c>
      <c r="H181" s="217">
        <v>1</v>
      </c>
      <c r="I181" s="217">
        <v>1</v>
      </c>
      <c r="J181" s="217">
        <v>3</v>
      </c>
    </row>
    <row r="182" spans="1:10">
      <c r="A182" s="8" t="s">
        <v>949</v>
      </c>
      <c r="B182" s="217">
        <v>1</v>
      </c>
      <c r="C182" s="217">
        <v>1</v>
      </c>
      <c r="D182" s="217">
        <v>2</v>
      </c>
      <c r="E182" s="217">
        <v>1</v>
      </c>
      <c r="F182" s="217">
        <v>1</v>
      </c>
      <c r="G182" s="217">
        <v>1</v>
      </c>
      <c r="H182" s="217">
        <v>1</v>
      </c>
      <c r="I182" s="217">
        <v>1</v>
      </c>
      <c r="J182" s="217">
        <v>3</v>
      </c>
    </row>
    <row r="183" spans="1:10">
      <c r="A183" s="8" t="s">
        <v>77</v>
      </c>
      <c r="B183" s="217">
        <v>2</v>
      </c>
      <c r="C183" s="217">
        <v>1</v>
      </c>
      <c r="D183" s="217">
        <v>1</v>
      </c>
      <c r="E183" s="217">
        <v>1</v>
      </c>
      <c r="F183" s="217">
        <v>1</v>
      </c>
      <c r="G183" s="217">
        <v>1</v>
      </c>
      <c r="H183" s="217">
        <v>1</v>
      </c>
      <c r="I183" s="217">
        <v>1</v>
      </c>
      <c r="J183" s="217">
        <v>2</v>
      </c>
    </row>
    <row r="184" spans="1:10">
      <c r="A184" s="8" t="s">
        <v>78</v>
      </c>
      <c r="B184" s="217">
        <v>2</v>
      </c>
      <c r="C184" s="217">
        <v>1</v>
      </c>
      <c r="D184" s="217">
        <v>1</v>
      </c>
      <c r="E184" s="217">
        <v>1</v>
      </c>
      <c r="F184" s="217">
        <v>3</v>
      </c>
      <c r="G184" s="217">
        <v>1</v>
      </c>
      <c r="H184" s="217">
        <v>2</v>
      </c>
      <c r="I184" s="217">
        <v>2</v>
      </c>
      <c r="J184" s="217">
        <v>2</v>
      </c>
    </row>
    <row r="185" spans="1:10">
      <c r="A185" s="8" t="s">
        <v>79</v>
      </c>
      <c r="B185" s="217">
        <v>1</v>
      </c>
      <c r="C185" s="217">
        <v>2</v>
      </c>
      <c r="D185" s="217">
        <v>1</v>
      </c>
      <c r="E185" s="217">
        <v>1</v>
      </c>
      <c r="F185" s="217">
        <v>3</v>
      </c>
      <c r="G185" s="217">
        <v>2</v>
      </c>
      <c r="H185" s="217">
        <v>1</v>
      </c>
      <c r="I185" s="217">
        <v>2</v>
      </c>
      <c r="J185" s="217">
        <v>3</v>
      </c>
    </row>
    <row r="186" spans="1:10">
      <c r="A186" s="8" t="s">
        <v>80</v>
      </c>
      <c r="B186" s="217">
        <v>1</v>
      </c>
      <c r="C186" s="217">
        <v>1</v>
      </c>
      <c r="D186" s="217">
        <v>1</v>
      </c>
      <c r="E186" s="217">
        <v>1</v>
      </c>
      <c r="F186" s="217">
        <v>2</v>
      </c>
      <c r="G186" s="217">
        <v>1</v>
      </c>
      <c r="H186" s="217">
        <v>1</v>
      </c>
      <c r="I186" s="217">
        <v>1</v>
      </c>
      <c r="J186" s="217">
        <v>2</v>
      </c>
    </row>
    <row r="187" spans="1:10">
      <c r="A187" s="8" t="s">
        <v>81</v>
      </c>
      <c r="B187" s="217">
        <v>2</v>
      </c>
      <c r="C187" s="217">
        <v>1</v>
      </c>
      <c r="D187" s="217">
        <v>1</v>
      </c>
      <c r="E187" s="217">
        <v>1</v>
      </c>
      <c r="F187" s="217">
        <v>2</v>
      </c>
      <c r="G187" s="217">
        <v>1</v>
      </c>
      <c r="H187" s="217">
        <v>2</v>
      </c>
      <c r="I187" s="217">
        <v>1</v>
      </c>
      <c r="J187" s="217">
        <v>2</v>
      </c>
    </row>
    <row r="188" spans="1:10">
      <c r="A188" s="8" t="s">
        <v>82</v>
      </c>
      <c r="B188" s="217">
        <v>1</v>
      </c>
      <c r="C188" s="217">
        <v>2</v>
      </c>
      <c r="D188" s="217">
        <v>1</v>
      </c>
      <c r="E188" s="217">
        <v>2</v>
      </c>
      <c r="F188" s="217">
        <v>3</v>
      </c>
      <c r="G188" s="217">
        <v>2</v>
      </c>
      <c r="H188" s="217">
        <v>3</v>
      </c>
      <c r="I188" s="217">
        <v>2</v>
      </c>
      <c r="J188" s="217">
        <v>3</v>
      </c>
    </row>
    <row r="189" spans="1:10">
      <c r="A189" s="8" t="s">
        <v>168</v>
      </c>
      <c r="B189" s="217">
        <v>1</v>
      </c>
      <c r="C189" s="217">
        <v>1</v>
      </c>
      <c r="D189" s="217">
        <v>1</v>
      </c>
      <c r="E189" s="217">
        <v>1</v>
      </c>
      <c r="F189" s="217">
        <v>2</v>
      </c>
      <c r="G189" s="217">
        <v>1</v>
      </c>
      <c r="H189" s="217">
        <v>1</v>
      </c>
      <c r="I189" s="217">
        <v>1</v>
      </c>
      <c r="J189" s="217">
        <v>3</v>
      </c>
    </row>
    <row r="190" spans="1:10">
      <c r="A190" s="8" t="s">
        <v>169</v>
      </c>
      <c r="B190" s="217">
        <v>1</v>
      </c>
      <c r="C190" s="217">
        <v>1</v>
      </c>
      <c r="D190" s="217">
        <v>1</v>
      </c>
      <c r="E190" s="217">
        <v>1</v>
      </c>
      <c r="F190" s="217">
        <v>3</v>
      </c>
      <c r="G190" s="217">
        <v>1</v>
      </c>
      <c r="H190" s="217">
        <v>2</v>
      </c>
      <c r="I190" s="217">
        <v>1</v>
      </c>
      <c r="J190" s="217">
        <v>2</v>
      </c>
    </row>
    <row r="191" spans="1:10">
      <c r="A191" s="8" t="s">
        <v>83</v>
      </c>
      <c r="B191" s="217">
        <v>1</v>
      </c>
      <c r="C191" s="217">
        <v>1</v>
      </c>
      <c r="D191" s="217">
        <v>1</v>
      </c>
      <c r="E191" s="217">
        <v>1</v>
      </c>
      <c r="F191" s="217">
        <v>3</v>
      </c>
      <c r="G191" s="217">
        <v>1</v>
      </c>
      <c r="H191" s="217">
        <v>1</v>
      </c>
      <c r="I191" s="217">
        <v>1</v>
      </c>
      <c r="J191" s="217">
        <v>3</v>
      </c>
    </row>
    <row r="192" spans="1:10">
      <c r="A192" s="8" t="s">
        <v>84</v>
      </c>
      <c r="B192" s="217">
        <v>1</v>
      </c>
      <c r="C192" s="217">
        <v>1</v>
      </c>
      <c r="D192" s="217">
        <v>1</v>
      </c>
      <c r="E192" s="217">
        <v>1</v>
      </c>
      <c r="F192" s="217">
        <v>1</v>
      </c>
      <c r="G192" s="217">
        <v>1</v>
      </c>
      <c r="H192" s="217">
        <v>1</v>
      </c>
      <c r="I192" s="217">
        <v>1</v>
      </c>
      <c r="J192" s="217">
        <v>2</v>
      </c>
    </row>
    <row r="193" spans="1:10">
      <c r="A193" s="8" t="s">
        <v>216</v>
      </c>
      <c r="B193" s="217">
        <v>1</v>
      </c>
      <c r="C193" s="217">
        <v>1</v>
      </c>
      <c r="D193" s="217">
        <v>2</v>
      </c>
      <c r="E193" s="217">
        <v>1</v>
      </c>
      <c r="F193" s="217">
        <v>1</v>
      </c>
      <c r="G193" s="217">
        <v>1</v>
      </c>
      <c r="H193" s="217">
        <v>1</v>
      </c>
      <c r="I193" s="217">
        <v>1</v>
      </c>
      <c r="J193" s="217">
        <v>2</v>
      </c>
    </row>
    <row r="194" spans="1:10">
      <c r="A194" s="8" t="s">
        <v>170</v>
      </c>
      <c r="B194" s="217">
        <v>1</v>
      </c>
      <c r="C194" s="217">
        <v>2</v>
      </c>
      <c r="D194" s="217">
        <v>1</v>
      </c>
      <c r="E194" s="217">
        <v>1</v>
      </c>
      <c r="F194" s="217">
        <v>3</v>
      </c>
      <c r="G194" s="217">
        <v>2</v>
      </c>
      <c r="H194" s="217">
        <v>2</v>
      </c>
      <c r="I194" s="217">
        <v>1</v>
      </c>
      <c r="J194" s="217">
        <v>3</v>
      </c>
    </row>
    <row r="195" spans="1:10">
      <c r="A195" s="8" t="s">
        <v>217</v>
      </c>
      <c r="B195" s="217">
        <v>2</v>
      </c>
      <c r="C195" s="217">
        <v>1</v>
      </c>
      <c r="D195" s="217">
        <v>1</v>
      </c>
      <c r="E195" s="217">
        <v>1</v>
      </c>
      <c r="F195" s="217">
        <v>2</v>
      </c>
      <c r="G195" s="217">
        <v>1</v>
      </c>
      <c r="H195" s="217">
        <v>1</v>
      </c>
      <c r="I195" s="217">
        <v>1</v>
      </c>
      <c r="J195" s="217">
        <v>2</v>
      </c>
    </row>
    <row r="196" spans="1:10">
      <c r="A196" s="8" t="s">
        <v>171</v>
      </c>
      <c r="B196" s="217">
        <v>2</v>
      </c>
      <c r="C196" s="217">
        <v>1</v>
      </c>
      <c r="D196" s="217">
        <v>2</v>
      </c>
      <c r="E196" s="217">
        <v>1</v>
      </c>
      <c r="F196" s="217">
        <v>2</v>
      </c>
      <c r="G196" s="217">
        <v>1</v>
      </c>
      <c r="H196" s="217">
        <v>1</v>
      </c>
      <c r="I196" s="217">
        <v>2</v>
      </c>
      <c r="J196" s="217">
        <v>2</v>
      </c>
    </row>
    <row r="197" spans="1:10">
      <c r="A197" s="8" t="s">
        <v>85</v>
      </c>
      <c r="B197" s="217">
        <v>1</v>
      </c>
      <c r="C197" s="217">
        <v>1</v>
      </c>
      <c r="D197" s="217">
        <v>1</v>
      </c>
      <c r="E197" s="217">
        <v>1</v>
      </c>
      <c r="F197" s="217">
        <v>3</v>
      </c>
      <c r="G197" s="217">
        <v>1</v>
      </c>
      <c r="H197" s="217">
        <v>2</v>
      </c>
      <c r="I197" s="217">
        <v>1</v>
      </c>
      <c r="J197" s="217">
        <v>3</v>
      </c>
    </row>
    <row r="198" spans="1:10">
      <c r="A198" s="8" t="s">
        <v>172</v>
      </c>
      <c r="B198" s="217">
        <v>2</v>
      </c>
      <c r="C198" s="217">
        <v>1</v>
      </c>
      <c r="D198" s="217">
        <v>1</v>
      </c>
      <c r="E198" s="217">
        <v>1</v>
      </c>
      <c r="F198" s="217">
        <v>2</v>
      </c>
      <c r="G198" s="217">
        <v>1</v>
      </c>
      <c r="H198" s="217">
        <v>1</v>
      </c>
      <c r="I198" s="217">
        <v>1</v>
      </c>
      <c r="J198" s="217">
        <v>2</v>
      </c>
    </row>
    <row r="199" spans="1:10">
      <c r="A199" s="8" t="s">
        <v>173</v>
      </c>
      <c r="B199" s="217">
        <v>1</v>
      </c>
      <c r="C199" s="217">
        <v>1</v>
      </c>
      <c r="D199" s="217">
        <v>1</v>
      </c>
      <c r="E199" s="217">
        <v>1</v>
      </c>
      <c r="F199" s="217">
        <v>3</v>
      </c>
      <c r="G199" s="217">
        <v>1</v>
      </c>
      <c r="H199" s="217">
        <v>1</v>
      </c>
      <c r="I199" s="217">
        <v>1</v>
      </c>
      <c r="J199" s="217">
        <v>2</v>
      </c>
    </row>
    <row r="200" spans="1:10">
      <c r="A200" s="8" t="s">
        <v>174</v>
      </c>
      <c r="B200" s="217">
        <v>1</v>
      </c>
      <c r="C200" s="217">
        <v>1</v>
      </c>
      <c r="D200" s="217">
        <v>1</v>
      </c>
      <c r="E200" s="217">
        <v>1</v>
      </c>
      <c r="F200" s="217">
        <v>2</v>
      </c>
      <c r="G200" s="217">
        <v>1</v>
      </c>
      <c r="H200" s="217">
        <v>1</v>
      </c>
      <c r="I200" s="217">
        <v>1</v>
      </c>
      <c r="J200" s="217">
        <v>3</v>
      </c>
    </row>
    <row r="201" spans="1:10">
      <c r="A201" s="8" t="s">
        <v>175</v>
      </c>
      <c r="B201" s="217">
        <v>1</v>
      </c>
      <c r="C201" s="217">
        <v>1</v>
      </c>
      <c r="D201" s="217">
        <v>1</v>
      </c>
      <c r="E201" s="217">
        <v>1</v>
      </c>
      <c r="F201" s="217">
        <v>1</v>
      </c>
      <c r="G201" s="217">
        <v>1</v>
      </c>
      <c r="H201" s="217">
        <v>1</v>
      </c>
      <c r="I201" s="217">
        <v>1</v>
      </c>
      <c r="J201" s="217">
        <v>3</v>
      </c>
    </row>
    <row r="202" spans="1:10">
      <c r="A202" s="8" t="s">
        <v>176</v>
      </c>
      <c r="B202" s="217">
        <v>1</v>
      </c>
      <c r="C202" s="217">
        <v>1</v>
      </c>
      <c r="D202" s="217">
        <v>1</v>
      </c>
      <c r="E202" s="217">
        <v>1</v>
      </c>
      <c r="F202" s="217">
        <v>3</v>
      </c>
      <c r="G202" s="217">
        <v>1</v>
      </c>
      <c r="H202" s="217">
        <v>2</v>
      </c>
      <c r="I202" s="217">
        <v>1</v>
      </c>
      <c r="J202" s="217">
        <v>3</v>
      </c>
    </row>
    <row r="203" spans="1:10">
      <c r="A203" s="8" t="s">
        <v>177</v>
      </c>
      <c r="B203" s="217">
        <v>1</v>
      </c>
      <c r="C203" s="217">
        <v>1</v>
      </c>
      <c r="D203" s="217">
        <v>1</v>
      </c>
      <c r="E203" s="217">
        <v>1</v>
      </c>
      <c r="F203" s="217">
        <v>2</v>
      </c>
      <c r="G203" s="217">
        <v>1</v>
      </c>
      <c r="H203" s="217">
        <v>1</v>
      </c>
      <c r="I203" s="217">
        <v>2</v>
      </c>
      <c r="J203" s="217">
        <v>2</v>
      </c>
    </row>
    <row r="204" spans="1:10">
      <c r="A204" s="8" t="s">
        <v>86</v>
      </c>
      <c r="B204" s="217">
        <v>2</v>
      </c>
      <c r="C204" s="217">
        <v>2</v>
      </c>
      <c r="D204" s="217">
        <v>1</v>
      </c>
      <c r="E204" s="217">
        <v>1</v>
      </c>
      <c r="F204" s="217">
        <v>3</v>
      </c>
      <c r="G204" s="217">
        <v>1</v>
      </c>
      <c r="H204" s="217">
        <v>1</v>
      </c>
      <c r="I204" s="217">
        <v>1</v>
      </c>
      <c r="J204" s="217">
        <v>2</v>
      </c>
    </row>
    <row r="205" spans="1:10">
      <c r="A205" s="8" t="s">
        <v>87</v>
      </c>
      <c r="B205" s="217">
        <v>1</v>
      </c>
      <c r="C205" s="217">
        <v>2</v>
      </c>
      <c r="D205" s="217">
        <v>1</v>
      </c>
      <c r="E205" s="217">
        <v>2</v>
      </c>
      <c r="F205" s="217">
        <v>3</v>
      </c>
      <c r="G205" s="217">
        <v>2</v>
      </c>
      <c r="H205" s="217">
        <v>1</v>
      </c>
      <c r="I205" s="217">
        <v>2</v>
      </c>
      <c r="J205" s="217">
        <v>3</v>
      </c>
    </row>
    <row r="206" spans="1:10">
      <c r="A206" s="8" t="s">
        <v>88</v>
      </c>
      <c r="B206" s="217">
        <v>1</v>
      </c>
      <c r="C206" s="217">
        <v>1</v>
      </c>
      <c r="D206" s="217">
        <v>1</v>
      </c>
      <c r="E206" s="217">
        <v>1</v>
      </c>
      <c r="F206" s="217">
        <v>3</v>
      </c>
      <c r="G206" s="217">
        <v>1</v>
      </c>
      <c r="H206" s="217">
        <v>1</v>
      </c>
      <c r="I206" s="217">
        <v>2</v>
      </c>
      <c r="J206" s="217">
        <v>2</v>
      </c>
    </row>
    <row r="207" spans="1:10">
      <c r="A207" s="8" t="s">
        <v>994</v>
      </c>
      <c r="B207" s="217">
        <v>2</v>
      </c>
      <c r="C207" s="217">
        <v>1</v>
      </c>
      <c r="D207" s="217">
        <v>2</v>
      </c>
      <c r="E207" s="217">
        <v>1</v>
      </c>
      <c r="F207" s="217">
        <v>1</v>
      </c>
      <c r="G207" s="217">
        <v>1</v>
      </c>
      <c r="H207" s="217">
        <v>1</v>
      </c>
      <c r="I207" s="217">
        <v>1</v>
      </c>
      <c r="J207" s="217">
        <v>3</v>
      </c>
    </row>
    <row r="208" spans="1:10">
      <c r="A208" s="8" t="s">
        <v>178</v>
      </c>
      <c r="B208" s="217">
        <v>1</v>
      </c>
      <c r="C208" s="217">
        <v>1</v>
      </c>
      <c r="D208" s="217">
        <v>1</v>
      </c>
      <c r="E208" s="217">
        <v>1</v>
      </c>
      <c r="F208" s="217">
        <v>1</v>
      </c>
      <c r="G208" s="217">
        <v>1</v>
      </c>
      <c r="H208" s="217">
        <v>2</v>
      </c>
      <c r="I208" s="217">
        <v>1</v>
      </c>
      <c r="J208" s="217">
        <v>3</v>
      </c>
    </row>
    <row r="209" spans="1:10">
      <c r="A209" s="8" t="s">
        <v>1035</v>
      </c>
      <c r="B209" s="217">
        <v>2</v>
      </c>
      <c r="C209" s="217">
        <v>1</v>
      </c>
      <c r="D209" s="217">
        <v>1</v>
      </c>
      <c r="E209" s="217">
        <v>1</v>
      </c>
      <c r="F209" s="217">
        <v>1</v>
      </c>
      <c r="G209" s="217">
        <v>1</v>
      </c>
      <c r="H209" s="217">
        <v>1</v>
      </c>
      <c r="I209" s="217">
        <v>1</v>
      </c>
      <c r="J209" s="217">
        <v>2</v>
      </c>
    </row>
    <row r="210" spans="1:10">
      <c r="A210" s="8" t="s">
        <v>89</v>
      </c>
      <c r="B210" s="217">
        <v>3</v>
      </c>
      <c r="C210" s="217">
        <v>1</v>
      </c>
      <c r="D210" s="217">
        <v>1</v>
      </c>
      <c r="E210" s="217">
        <v>1</v>
      </c>
      <c r="F210" s="217">
        <v>2</v>
      </c>
      <c r="G210" s="217">
        <v>1</v>
      </c>
      <c r="H210" s="217">
        <v>3</v>
      </c>
      <c r="I210" s="217">
        <v>1</v>
      </c>
      <c r="J210" s="217">
        <v>2</v>
      </c>
    </row>
    <row r="211" spans="1:10">
      <c r="A211" s="8" t="s">
        <v>90</v>
      </c>
      <c r="B211" s="217">
        <v>2</v>
      </c>
      <c r="C211" s="217">
        <v>1</v>
      </c>
      <c r="D211" s="217">
        <v>1</v>
      </c>
      <c r="E211" s="217">
        <v>2</v>
      </c>
      <c r="F211" s="217">
        <v>3</v>
      </c>
      <c r="G211" s="217">
        <v>1</v>
      </c>
      <c r="H211" s="217">
        <v>2</v>
      </c>
      <c r="I211" s="217">
        <v>3</v>
      </c>
      <c r="J211" s="217">
        <v>3</v>
      </c>
    </row>
    <row r="212" spans="1:10">
      <c r="A212" s="8" t="s">
        <v>950</v>
      </c>
      <c r="B212" s="217">
        <v>1</v>
      </c>
      <c r="C212" s="217">
        <v>2</v>
      </c>
      <c r="D212" s="217">
        <v>1</v>
      </c>
      <c r="E212" s="217">
        <v>1</v>
      </c>
      <c r="F212" s="217">
        <v>2</v>
      </c>
      <c r="G212" s="217">
        <v>1</v>
      </c>
      <c r="H212" s="217">
        <v>1</v>
      </c>
      <c r="I212" s="217">
        <v>2</v>
      </c>
      <c r="J212" s="217">
        <v>3</v>
      </c>
    </row>
    <row r="213" spans="1:10">
      <c r="A213" s="8" t="s">
        <v>219</v>
      </c>
      <c r="B213" s="217">
        <v>1</v>
      </c>
      <c r="C213" s="217">
        <v>1</v>
      </c>
      <c r="D213" s="217">
        <v>2</v>
      </c>
      <c r="E213" s="217">
        <v>1</v>
      </c>
      <c r="F213" s="217">
        <v>1</v>
      </c>
      <c r="G213" s="217">
        <v>1</v>
      </c>
      <c r="H213" s="217">
        <v>1</v>
      </c>
      <c r="I213" s="217">
        <v>1</v>
      </c>
      <c r="J213" s="217">
        <v>2</v>
      </c>
    </row>
    <row r="214" spans="1:10">
      <c r="A214" s="8" t="s">
        <v>951</v>
      </c>
      <c r="B214" s="217">
        <v>3</v>
      </c>
      <c r="C214" s="217">
        <v>1</v>
      </c>
      <c r="D214" s="217">
        <v>2</v>
      </c>
      <c r="E214" s="217">
        <v>1</v>
      </c>
      <c r="F214" s="217">
        <v>2</v>
      </c>
      <c r="G214" s="217">
        <v>1</v>
      </c>
      <c r="H214" s="217">
        <v>1</v>
      </c>
      <c r="I214" s="217">
        <v>1</v>
      </c>
      <c r="J214" s="217">
        <v>3</v>
      </c>
    </row>
    <row r="215" spans="1:10">
      <c r="A215" s="8" t="s">
        <v>91</v>
      </c>
      <c r="B215" s="217">
        <v>1</v>
      </c>
      <c r="C215" s="217">
        <v>2</v>
      </c>
      <c r="D215" s="217">
        <v>1</v>
      </c>
      <c r="E215" s="217">
        <v>2</v>
      </c>
      <c r="F215" s="217">
        <v>1</v>
      </c>
      <c r="G215" s="217">
        <v>2</v>
      </c>
      <c r="H215" s="217">
        <v>2</v>
      </c>
      <c r="I215" s="217">
        <v>2</v>
      </c>
      <c r="J215" s="217">
        <v>3</v>
      </c>
    </row>
    <row r="216" spans="1:10">
      <c r="A216" s="8" t="s">
        <v>179</v>
      </c>
      <c r="B216" s="217">
        <v>3</v>
      </c>
      <c r="C216" s="217">
        <v>1</v>
      </c>
      <c r="D216" s="217">
        <v>1</v>
      </c>
      <c r="E216" s="217">
        <v>1</v>
      </c>
      <c r="F216" s="217">
        <v>2</v>
      </c>
      <c r="G216" s="217">
        <v>1</v>
      </c>
      <c r="H216" s="217">
        <v>1</v>
      </c>
      <c r="I216" s="217">
        <v>1</v>
      </c>
      <c r="J216" s="217">
        <v>3</v>
      </c>
    </row>
    <row r="217" spans="1:10">
      <c r="A217" s="8" t="s">
        <v>92</v>
      </c>
      <c r="B217" s="217">
        <v>3</v>
      </c>
      <c r="C217" s="217">
        <v>1</v>
      </c>
      <c r="D217" s="217">
        <v>1</v>
      </c>
      <c r="E217" s="217">
        <v>2</v>
      </c>
      <c r="F217" s="217">
        <v>3</v>
      </c>
      <c r="G217" s="217">
        <v>2</v>
      </c>
      <c r="H217" s="217">
        <v>3</v>
      </c>
      <c r="I217" s="217">
        <v>2</v>
      </c>
      <c r="J217" s="217">
        <v>3</v>
      </c>
    </row>
    <row r="218" spans="1:10">
      <c r="A218" s="8" t="s">
        <v>93</v>
      </c>
      <c r="B218" s="217">
        <v>2</v>
      </c>
      <c r="C218" s="217">
        <v>2</v>
      </c>
      <c r="D218" s="217">
        <v>2</v>
      </c>
      <c r="E218" s="217">
        <v>2</v>
      </c>
      <c r="F218" s="217">
        <v>3</v>
      </c>
      <c r="G218" s="217">
        <v>1</v>
      </c>
      <c r="H218" s="217">
        <v>2</v>
      </c>
      <c r="I218" s="217">
        <v>3</v>
      </c>
      <c r="J218" s="217">
        <v>3</v>
      </c>
    </row>
    <row r="219" spans="1:10">
      <c r="A219" s="8" t="s">
        <v>94</v>
      </c>
      <c r="B219" s="217">
        <v>1</v>
      </c>
      <c r="C219" s="217">
        <v>1</v>
      </c>
      <c r="D219" s="217">
        <v>1</v>
      </c>
      <c r="E219" s="217">
        <v>1</v>
      </c>
      <c r="F219" s="217">
        <v>2</v>
      </c>
      <c r="G219" s="217">
        <v>1</v>
      </c>
      <c r="H219" s="217">
        <v>2</v>
      </c>
      <c r="I219" s="217">
        <v>2</v>
      </c>
      <c r="J219" s="217">
        <v>3</v>
      </c>
    </row>
    <row r="220" spans="1:10">
      <c r="A220" s="8" t="s">
        <v>95</v>
      </c>
      <c r="B220" s="217">
        <v>1</v>
      </c>
      <c r="C220" s="217">
        <v>1</v>
      </c>
      <c r="D220" s="217">
        <v>1</v>
      </c>
      <c r="E220" s="217">
        <v>1</v>
      </c>
      <c r="F220" s="217">
        <v>2</v>
      </c>
      <c r="G220" s="217">
        <v>1</v>
      </c>
      <c r="H220" s="217">
        <v>1</v>
      </c>
      <c r="I220" s="217">
        <v>1</v>
      </c>
      <c r="J220" s="217">
        <v>3</v>
      </c>
    </row>
    <row r="221" spans="1:10">
      <c r="A221" s="8" t="s">
        <v>1036</v>
      </c>
      <c r="B221" s="217">
        <v>2</v>
      </c>
      <c r="C221" s="217">
        <v>1</v>
      </c>
      <c r="D221" s="217">
        <v>1</v>
      </c>
      <c r="E221" s="217">
        <v>1</v>
      </c>
      <c r="F221" s="217">
        <v>3</v>
      </c>
      <c r="G221" s="217">
        <v>1</v>
      </c>
      <c r="H221" s="217">
        <v>1</v>
      </c>
      <c r="I221" s="217">
        <v>1</v>
      </c>
      <c r="J221" s="217">
        <v>2</v>
      </c>
    </row>
    <row r="222" spans="1:10">
      <c r="A222" s="8" t="s">
        <v>96</v>
      </c>
      <c r="B222" s="217">
        <v>1</v>
      </c>
      <c r="C222" s="217">
        <v>1</v>
      </c>
      <c r="D222" s="217">
        <v>1</v>
      </c>
      <c r="E222" s="217">
        <v>1</v>
      </c>
      <c r="F222" s="217">
        <v>1</v>
      </c>
      <c r="G222" s="217">
        <v>1</v>
      </c>
      <c r="H222" s="217">
        <v>2</v>
      </c>
      <c r="I222" s="217">
        <v>1</v>
      </c>
      <c r="J222" s="217">
        <v>2</v>
      </c>
    </row>
    <row r="223" spans="1:10">
      <c r="A223" s="8" t="s">
        <v>181</v>
      </c>
      <c r="B223" s="217">
        <v>1</v>
      </c>
      <c r="C223" s="217">
        <v>2</v>
      </c>
      <c r="D223" s="217">
        <v>1</v>
      </c>
      <c r="E223" s="217">
        <v>1</v>
      </c>
      <c r="F223" s="217">
        <v>3</v>
      </c>
      <c r="G223" s="217">
        <v>1</v>
      </c>
      <c r="H223" s="217">
        <v>1</v>
      </c>
      <c r="I223" s="217">
        <v>1</v>
      </c>
      <c r="J223" s="217">
        <v>3</v>
      </c>
    </row>
    <row r="224" spans="1:10">
      <c r="A224" s="8" t="s">
        <v>1037</v>
      </c>
      <c r="B224" s="217">
        <v>1</v>
      </c>
      <c r="C224" s="217">
        <v>1</v>
      </c>
      <c r="D224" s="217">
        <v>1</v>
      </c>
      <c r="E224" s="217">
        <v>1</v>
      </c>
      <c r="F224" s="217">
        <v>3</v>
      </c>
      <c r="G224" s="217">
        <v>1</v>
      </c>
      <c r="H224" s="217">
        <v>1</v>
      </c>
      <c r="I224" s="217">
        <v>1</v>
      </c>
      <c r="J224" s="217">
        <v>3</v>
      </c>
    </row>
    <row r="225" spans="1:10">
      <c r="A225" s="8" t="s">
        <v>97</v>
      </c>
      <c r="B225" s="217">
        <v>2</v>
      </c>
      <c r="C225" s="217">
        <v>1</v>
      </c>
      <c r="D225" s="217">
        <v>1</v>
      </c>
      <c r="E225" s="217">
        <v>1</v>
      </c>
      <c r="F225" s="217">
        <v>3</v>
      </c>
      <c r="G225" s="217">
        <v>1</v>
      </c>
      <c r="H225" s="217">
        <v>1</v>
      </c>
      <c r="I225" s="217">
        <v>1</v>
      </c>
      <c r="J225" s="217">
        <v>3</v>
      </c>
    </row>
    <row r="226" spans="1:10">
      <c r="A226" s="8" t="s">
        <v>98</v>
      </c>
      <c r="B226" s="217">
        <v>2</v>
      </c>
      <c r="C226" s="217">
        <v>1</v>
      </c>
      <c r="D226" s="217">
        <v>1</v>
      </c>
      <c r="E226" s="217">
        <v>1</v>
      </c>
      <c r="F226" s="217">
        <v>3</v>
      </c>
      <c r="G226" s="217">
        <v>1</v>
      </c>
      <c r="H226" s="217">
        <v>1</v>
      </c>
      <c r="I226" s="217">
        <v>2</v>
      </c>
      <c r="J226" s="217">
        <v>2</v>
      </c>
    </row>
    <row r="227" spans="1:10">
      <c r="A227" s="8" t="s">
        <v>99</v>
      </c>
      <c r="B227" s="217">
        <v>1</v>
      </c>
      <c r="C227" s="217">
        <v>1</v>
      </c>
      <c r="D227" s="217">
        <v>1</v>
      </c>
      <c r="E227" s="217">
        <v>1</v>
      </c>
      <c r="F227" s="217">
        <v>2</v>
      </c>
      <c r="G227" s="217">
        <v>1</v>
      </c>
      <c r="H227" s="217">
        <v>2</v>
      </c>
      <c r="I227" s="217">
        <v>2</v>
      </c>
      <c r="J227" s="217">
        <v>2</v>
      </c>
    </row>
    <row r="228" spans="1:10">
      <c r="A228" s="8" t="s">
        <v>957</v>
      </c>
      <c r="B228" s="217">
        <v>1</v>
      </c>
      <c r="C228" s="217">
        <v>1</v>
      </c>
      <c r="D228" s="217">
        <v>1</v>
      </c>
      <c r="E228" s="217">
        <v>1</v>
      </c>
      <c r="F228" s="217">
        <v>2</v>
      </c>
      <c r="G228" s="217">
        <v>1</v>
      </c>
      <c r="H228" s="217">
        <v>1</v>
      </c>
      <c r="I228" s="217">
        <v>1</v>
      </c>
      <c r="J228" s="217">
        <v>2</v>
      </c>
    </row>
    <row r="229" spans="1:10">
      <c r="A229" s="8" t="s">
        <v>220</v>
      </c>
      <c r="B229" s="217">
        <v>1</v>
      </c>
      <c r="C229" s="217">
        <v>1</v>
      </c>
      <c r="D229" s="217">
        <v>1</v>
      </c>
      <c r="E229" s="217">
        <v>1</v>
      </c>
      <c r="F229" s="217">
        <v>3</v>
      </c>
      <c r="G229" s="217">
        <v>1</v>
      </c>
      <c r="H229" s="217">
        <v>1</v>
      </c>
      <c r="I229" s="217">
        <v>1</v>
      </c>
      <c r="J229" s="217">
        <v>2</v>
      </c>
    </row>
    <row r="230" spans="1:10">
      <c r="A230" s="8" t="s">
        <v>182</v>
      </c>
      <c r="B230" s="217">
        <v>1</v>
      </c>
      <c r="C230" s="217">
        <v>1</v>
      </c>
      <c r="D230" s="217">
        <v>2</v>
      </c>
      <c r="E230" s="217">
        <v>1</v>
      </c>
      <c r="F230" s="217">
        <v>2</v>
      </c>
      <c r="G230" s="217">
        <v>1</v>
      </c>
      <c r="H230" s="217">
        <v>1</v>
      </c>
      <c r="I230" s="217">
        <v>2</v>
      </c>
      <c r="J230" s="217">
        <v>2</v>
      </c>
    </row>
    <row r="231" spans="1:10">
      <c r="A231" s="8" t="s">
        <v>183</v>
      </c>
      <c r="B231" s="217">
        <v>1</v>
      </c>
      <c r="C231" s="217">
        <v>1</v>
      </c>
      <c r="D231" s="217">
        <v>1</v>
      </c>
      <c r="E231" s="217">
        <v>1</v>
      </c>
      <c r="F231" s="217">
        <v>2</v>
      </c>
      <c r="G231" s="217">
        <v>1</v>
      </c>
      <c r="H231" s="217">
        <v>1</v>
      </c>
      <c r="I231" s="217">
        <v>2</v>
      </c>
      <c r="J231" s="217">
        <v>3</v>
      </c>
    </row>
    <row r="232" spans="1:10">
      <c r="A232" s="8" t="s">
        <v>184</v>
      </c>
      <c r="B232" s="217">
        <v>1</v>
      </c>
      <c r="C232" s="217">
        <v>2</v>
      </c>
      <c r="D232" s="217">
        <v>1</v>
      </c>
      <c r="E232" s="217">
        <v>1</v>
      </c>
      <c r="F232" s="217">
        <v>3</v>
      </c>
      <c r="G232" s="217">
        <v>1</v>
      </c>
      <c r="H232" s="217">
        <v>2</v>
      </c>
      <c r="I232" s="217">
        <v>1</v>
      </c>
      <c r="J232" s="217">
        <v>2</v>
      </c>
    </row>
    <row r="233" spans="1:10">
      <c r="A233" s="8" t="s">
        <v>952</v>
      </c>
      <c r="B233" s="217">
        <v>2</v>
      </c>
      <c r="C233" s="217">
        <v>1</v>
      </c>
      <c r="D233" s="217">
        <v>2</v>
      </c>
      <c r="E233" s="217">
        <v>1</v>
      </c>
      <c r="F233" s="217">
        <v>2</v>
      </c>
      <c r="G233" s="217">
        <v>1</v>
      </c>
      <c r="H233" s="217">
        <v>1</v>
      </c>
      <c r="I233" s="217">
        <v>1</v>
      </c>
      <c r="J233" s="217">
        <v>2</v>
      </c>
    </row>
    <row r="234" spans="1:10">
      <c r="A234" s="8" t="s">
        <v>1038</v>
      </c>
      <c r="B234" s="217">
        <v>1</v>
      </c>
      <c r="C234" s="217">
        <v>2</v>
      </c>
      <c r="D234" s="217">
        <v>1</v>
      </c>
      <c r="E234" s="217">
        <v>2</v>
      </c>
      <c r="F234" s="217">
        <v>3</v>
      </c>
      <c r="G234" s="217">
        <v>2</v>
      </c>
      <c r="H234" s="217">
        <v>3</v>
      </c>
      <c r="I234" s="217">
        <v>3</v>
      </c>
      <c r="J234" s="217">
        <v>3</v>
      </c>
    </row>
    <row r="235" spans="1:10">
      <c r="A235" s="8" t="s">
        <v>185</v>
      </c>
      <c r="B235" s="217">
        <v>1</v>
      </c>
      <c r="C235" s="217">
        <v>2</v>
      </c>
      <c r="D235" s="217">
        <v>1</v>
      </c>
      <c r="E235" s="217">
        <v>1</v>
      </c>
      <c r="F235" s="217">
        <v>3</v>
      </c>
      <c r="G235" s="217">
        <v>1</v>
      </c>
      <c r="H235" s="217">
        <v>1</v>
      </c>
      <c r="I235" s="217">
        <v>1</v>
      </c>
      <c r="J235" s="217">
        <v>3</v>
      </c>
    </row>
    <row r="236" spans="1:10">
      <c r="A236" s="8" t="s">
        <v>953</v>
      </c>
      <c r="B236" s="217">
        <v>2</v>
      </c>
      <c r="C236" s="217">
        <v>1</v>
      </c>
      <c r="D236" s="217">
        <v>2</v>
      </c>
      <c r="E236" s="217">
        <v>1</v>
      </c>
      <c r="F236" s="217">
        <v>1</v>
      </c>
      <c r="G236" s="217">
        <v>1</v>
      </c>
      <c r="H236" s="217">
        <v>1</v>
      </c>
      <c r="I236" s="217">
        <v>2</v>
      </c>
      <c r="J236" s="217">
        <v>2</v>
      </c>
    </row>
    <row r="237" spans="1:10">
      <c r="A237" s="8" t="s">
        <v>221</v>
      </c>
      <c r="B237" s="217">
        <v>1</v>
      </c>
      <c r="C237" s="217">
        <v>3</v>
      </c>
      <c r="D237" s="217">
        <v>1</v>
      </c>
      <c r="E237" s="217">
        <v>1</v>
      </c>
      <c r="F237" s="217">
        <v>3</v>
      </c>
      <c r="G237" s="217">
        <v>3</v>
      </c>
      <c r="H237" s="217">
        <v>1</v>
      </c>
      <c r="I237" s="217">
        <v>2</v>
      </c>
      <c r="J237" s="217">
        <v>3</v>
      </c>
    </row>
    <row r="238" spans="1:10">
      <c r="A238" s="8" t="s">
        <v>954</v>
      </c>
      <c r="B238" s="217">
        <v>1</v>
      </c>
      <c r="C238" s="217">
        <v>1</v>
      </c>
      <c r="D238" s="217">
        <v>2</v>
      </c>
      <c r="E238" s="217">
        <v>1</v>
      </c>
      <c r="F238" s="217">
        <v>1</v>
      </c>
      <c r="G238" s="217">
        <v>1</v>
      </c>
      <c r="H238" s="217">
        <v>1</v>
      </c>
      <c r="I238" s="217">
        <v>1</v>
      </c>
      <c r="J238" s="217">
        <v>2</v>
      </c>
    </row>
    <row r="239" spans="1:10">
      <c r="A239" s="8" t="s">
        <v>101</v>
      </c>
      <c r="B239" s="217">
        <v>1</v>
      </c>
      <c r="C239" s="217">
        <v>1</v>
      </c>
      <c r="D239" s="217">
        <v>1</v>
      </c>
      <c r="E239" s="217">
        <v>1</v>
      </c>
      <c r="F239" s="217">
        <v>2</v>
      </c>
      <c r="G239" s="217">
        <v>1</v>
      </c>
      <c r="H239" s="217">
        <v>1</v>
      </c>
      <c r="I239" s="217">
        <v>2</v>
      </c>
      <c r="J239" s="217">
        <v>3</v>
      </c>
    </row>
    <row r="240" spans="1:10">
      <c r="A240" s="8" t="s">
        <v>186</v>
      </c>
      <c r="B240" s="217">
        <v>1</v>
      </c>
      <c r="C240" s="217">
        <v>1</v>
      </c>
      <c r="D240" s="217">
        <v>1</v>
      </c>
      <c r="E240" s="217">
        <v>1</v>
      </c>
      <c r="F240" s="217">
        <v>2</v>
      </c>
      <c r="G240" s="217">
        <v>1</v>
      </c>
      <c r="H240" s="217">
        <v>1</v>
      </c>
      <c r="I240" s="217">
        <v>1</v>
      </c>
      <c r="J240" s="217">
        <v>3</v>
      </c>
    </row>
    <row r="241" spans="1:10">
      <c r="A241" s="8" t="s">
        <v>222</v>
      </c>
      <c r="B241" s="217">
        <v>1</v>
      </c>
      <c r="C241" s="217">
        <v>1</v>
      </c>
      <c r="D241" s="217">
        <v>1</v>
      </c>
      <c r="E241" s="217">
        <v>1</v>
      </c>
      <c r="F241" s="217">
        <v>1</v>
      </c>
      <c r="G241" s="217">
        <v>1</v>
      </c>
      <c r="H241" s="217">
        <v>1</v>
      </c>
      <c r="I241" s="217">
        <v>1</v>
      </c>
      <c r="J241" s="217">
        <v>3</v>
      </c>
    </row>
    <row r="242" spans="1:10">
      <c r="A242" s="8" t="s">
        <v>102</v>
      </c>
      <c r="B242" s="217">
        <v>1</v>
      </c>
      <c r="C242" s="217">
        <v>1</v>
      </c>
      <c r="D242" s="217">
        <v>1</v>
      </c>
      <c r="E242" s="217">
        <v>1</v>
      </c>
      <c r="F242" s="217">
        <v>3</v>
      </c>
      <c r="G242" s="217">
        <v>1</v>
      </c>
      <c r="H242" s="217">
        <v>1</v>
      </c>
      <c r="I242" s="217">
        <v>2</v>
      </c>
      <c r="J242" s="217">
        <v>3</v>
      </c>
    </row>
    <row r="243" spans="1:10">
      <c r="A243" s="8" t="s">
        <v>223</v>
      </c>
      <c r="B243" s="217">
        <v>2</v>
      </c>
      <c r="C243" s="217">
        <v>1</v>
      </c>
      <c r="D243" s="217">
        <v>1</v>
      </c>
      <c r="E243" s="217">
        <v>1</v>
      </c>
      <c r="F243" s="217">
        <v>2</v>
      </c>
      <c r="G243" s="217">
        <v>1</v>
      </c>
      <c r="H243" s="217">
        <v>1</v>
      </c>
      <c r="I243" s="217">
        <v>1</v>
      </c>
      <c r="J243" s="217">
        <v>2</v>
      </c>
    </row>
    <row r="244" spans="1:10">
      <c r="A244" s="8" t="s">
        <v>103</v>
      </c>
      <c r="B244" s="217">
        <v>1</v>
      </c>
      <c r="C244" s="217">
        <v>2</v>
      </c>
      <c r="D244" s="217">
        <v>1</v>
      </c>
      <c r="E244" s="217">
        <v>2</v>
      </c>
      <c r="F244" s="217">
        <v>2</v>
      </c>
      <c r="G244" s="217">
        <v>1</v>
      </c>
      <c r="H244" s="217">
        <v>1</v>
      </c>
      <c r="I244" s="217">
        <v>2</v>
      </c>
      <c r="J244" s="217">
        <v>2</v>
      </c>
    </row>
    <row r="245" spans="1:10">
      <c r="A245" s="8" t="s">
        <v>104</v>
      </c>
      <c r="B245" s="217">
        <v>2</v>
      </c>
      <c r="C245" s="217">
        <v>1</v>
      </c>
      <c r="D245" s="217">
        <v>1</v>
      </c>
      <c r="E245" s="217">
        <v>2</v>
      </c>
      <c r="F245" s="217">
        <v>3</v>
      </c>
      <c r="G245" s="217">
        <v>1</v>
      </c>
      <c r="H245" s="217">
        <v>1</v>
      </c>
      <c r="I245" s="217">
        <v>2</v>
      </c>
      <c r="J245" s="217">
        <v>2</v>
      </c>
    </row>
    <row r="246" spans="1:10">
      <c r="A246" s="8" t="s">
        <v>187</v>
      </c>
      <c r="B246" s="217">
        <v>1</v>
      </c>
      <c r="C246" s="217">
        <v>2</v>
      </c>
      <c r="D246" s="217">
        <v>1</v>
      </c>
      <c r="E246" s="217">
        <v>1</v>
      </c>
      <c r="F246" s="217">
        <v>3</v>
      </c>
      <c r="G246" s="217">
        <v>1</v>
      </c>
      <c r="H246" s="217">
        <v>2</v>
      </c>
      <c r="I246" s="217">
        <v>1</v>
      </c>
      <c r="J246" s="217">
        <v>3</v>
      </c>
    </row>
    <row r="247" spans="1:10">
      <c r="A247" s="8" t="s">
        <v>105</v>
      </c>
      <c r="B247" s="217">
        <v>1</v>
      </c>
      <c r="C247" s="217">
        <v>1</v>
      </c>
      <c r="D247" s="217">
        <v>1</v>
      </c>
      <c r="E247" s="217">
        <v>1</v>
      </c>
      <c r="F247" s="217">
        <v>2</v>
      </c>
      <c r="G247" s="217">
        <v>1</v>
      </c>
      <c r="H247" s="217">
        <v>1</v>
      </c>
      <c r="I247" s="217">
        <v>1</v>
      </c>
      <c r="J247" s="217">
        <v>2</v>
      </c>
    </row>
    <row r="248" spans="1:10">
      <c r="A248" s="8" t="s">
        <v>106</v>
      </c>
      <c r="B248" s="217">
        <v>1</v>
      </c>
      <c r="C248" s="217">
        <v>1</v>
      </c>
      <c r="D248" s="217">
        <v>1</v>
      </c>
      <c r="E248" s="217">
        <v>1</v>
      </c>
      <c r="F248" s="217">
        <v>2</v>
      </c>
      <c r="G248" s="217">
        <v>1</v>
      </c>
      <c r="H248" s="217">
        <v>1</v>
      </c>
      <c r="I248" s="217">
        <v>1</v>
      </c>
      <c r="J248" s="217">
        <v>2</v>
      </c>
    </row>
    <row r="249" spans="1:10">
      <c r="A249" s="8" t="s">
        <v>188</v>
      </c>
      <c r="B249" s="217">
        <v>1</v>
      </c>
      <c r="C249" s="217">
        <v>1</v>
      </c>
      <c r="D249" s="217">
        <v>1</v>
      </c>
      <c r="E249" s="217">
        <v>1</v>
      </c>
      <c r="F249" s="217">
        <v>3</v>
      </c>
      <c r="G249" s="217">
        <v>1</v>
      </c>
      <c r="H249" s="217">
        <v>1</v>
      </c>
      <c r="I249" s="217">
        <v>1</v>
      </c>
      <c r="J249" s="217">
        <v>3</v>
      </c>
    </row>
    <row r="250" spans="1:10">
      <c r="A250" s="8" t="s">
        <v>189</v>
      </c>
      <c r="B250" s="217">
        <v>1</v>
      </c>
      <c r="C250" s="217">
        <v>1</v>
      </c>
      <c r="D250" s="217">
        <v>1</v>
      </c>
      <c r="E250" s="217">
        <v>1</v>
      </c>
      <c r="F250" s="217">
        <v>1</v>
      </c>
      <c r="G250" s="217">
        <v>1</v>
      </c>
      <c r="H250" s="217">
        <v>1</v>
      </c>
      <c r="I250" s="217">
        <v>1</v>
      </c>
      <c r="J250" s="217">
        <v>2</v>
      </c>
    </row>
    <row r="251" spans="1:10">
      <c r="A251" s="8" t="s">
        <v>190</v>
      </c>
      <c r="B251" s="217">
        <v>3</v>
      </c>
      <c r="C251" s="217">
        <v>2</v>
      </c>
      <c r="D251" s="217">
        <v>1</v>
      </c>
      <c r="E251" s="217">
        <v>1</v>
      </c>
      <c r="F251" s="217">
        <v>3</v>
      </c>
      <c r="G251" s="217">
        <v>1</v>
      </c>
      <c r="H251" s="217">
        <v>2</v>
      </c>
      <c r="I251" s="217">
        <v>1</v>
      </c>
      <c r="J251" s="217">
        <v>2</v>
      </c>
    </row>
    <row r="252" spans="1:10">
      <c r="A252" s="8" t="s">
        <v>107</v>
      </c>
      <c r="B252" s="217">
        <v>1</v>
      </c>
      <c r="C252" s="217">
        <v>1</v>
      </c>
      <c r="D252" s="217">
        <v>1</v>
      </c>
      <c r="E252" s="217">
        <v>2</v>
      </c>
      <c r="F252" s="217">
        <v>1</v>
      </c>
      <c r="G252" s="217">
        <v>1</v>
      </c>
      <c r="H252" s="217">
        <v>3</v>
      </c>
      <c r="I252" s="217">
        <v>2</v>
      </c>
      <c r="J252" s="217">
        <v>2</v>
      </c>
    </row>
    <row r="253" spans="1:10">
      <c r="A253" s="8" t="s">
        <v>224</v>
      </c>
      <c r="B253" s="217">
        <v>1</v>
      </c>
      <c r="C253" s="217">
        <v>2</v>
      </c>
      <c r="D253" s="217">
        <v>1</v>
      </c>
      <c r="E253" s="217">
        <v>1</v>
      </c>
      <c r="F253" s="217">
        <v>2</v>
      </c>
      <c r="G253" s="217">
        <v>1</v>
      </c>
      <c r="H253" s="217">
        <v>1</v>
      </c>
      <c r="I253" s="217">
        <v>1</v>
      </c>
      <c r="J253" s="217">
        <v>2</v>
      </c>
    </row>
    <row r="254" spans="1:10">
      <c r="A254" s="8" t="s">
        <v>108</v>
      </c>
      <c r="B254" s="217">
        <v>1</v>
      </c>
      <c r="C254" s="217">
        <v>1</v>
      </c>
      <c r="D254" s="217">
        <v>1</v>
      </c>
      <c r="E254" s="217">
        <v>1</v>
      </c>
      <c r="F254" s="217">
        <v>2</v>
      </c>
      <c r="G254" s="217">
        <v>1</v>
      </c>
      <c r="H254" s="217">
        <v>1</v>
      </c>
      <c r="I254" s="217">
        <v>1</v>
      </c>
      <c r="J254" s="217">
        <v>2</v>
      </c>
    </row>
    <row r="255" spans="1:10">
      <c r="A255" s="8" t="s">
        <v>191</v>
      </c>
      <c r="B255" s="217">
        <v>1</v>
      </c>
      <c r="C255" s="217">
        <v>1</v>
      </c>
      <c r="D255" s="217">
        <v>1</v>
      </c>
      <c r="E255" s="217">
        <v>1</v>
      </c>
      <c r="F255" s="217">
        <v>3</v>
      </c>
      <c r="G255" s="217">
        <v>1</v>
      </c>
      <c r="H255" s="217">
        <v>1</v>
      </c>
      <c r="I255" s="217">
        <v>1</v>
      </c>
      <c r="J255" s="217">
        <v>3</v>
      </c>
    </row>
    <row r="256" spans="1:10">
      <c r="A256" s="8" t="s">
        <v>225</v>
      </c>
      <c r="B256" s="217">
        <v>2</v>
      </c>
      <c r="C256" s="217">
        <v>2</v>
      </c>
      <c r="D256" s="217">
        <v>1</v>
      </c>
      <c r="E256" s="217">
        <v>1</v>
      </c>
      <c r="F256" s="217">
        <v>3</v>
      </c>
      <c r="G256" s="217">
        <v>1</v>
      </c>
      <c r="H256" s="217">
        <v>1</v>
      </c>
      <c r="I256" s="217">
        <v>1</v>
      </c>
      <c r="J256" s="217">
        <v>2</v>
      </c>
    </row>
    <row r="257" spans="1:10">
      <c r="A257" s="8" t="s">
        <v>192</v>
      </c>
      <c r="B257" s="217">
        <v>1</v>
      </c>
      <c r="C257" s="217">
        <v>1</v>
      </c>
      <c r="D257" s="217">
        <v>1</v>
      </c>
      <c r="E257" s="217">
        <v>1</v>
      </c>
      <c r="F257" s="217">
        <v>3</v>
      </c>
      <c r="G257" s="217">
        <v>1</v>
      </c>
      <c r="H257" s="217">
        <v>2</v>
      </c>
      <c r="I257" s="217">
        <v>2</v>
      </c>
      <c r="J257" s="217">
        <v>2</v>
      </c>
    </row>
    <row r="258" spans="1:10">
      <c r="A258" s="8" t="s">
        <v>193</v>
      </c>
      <c r="B258" s="217">
        <v>1</v>
      </c>
      <c r="C258" s="217">
        <v>1</v>
      </c>
      <c r="D258" s="217">
        <v>1</v>
      </c>
      <c r="E258" s="217">
        <v>1</v>
      </c>
      <c r="F258" s="217">
        <v>3</v>
      </c>
      <c r="G258" s="217">
        <v>1</v>
      </c>
      <c r="H258" s="217">
        <v>1</v>
      </c>
      <c r="I258" s="217">
        <v>1</v>
      </c>
      <c r="J258" s="217">
        <v>2</v>
      </c>
    </row>
  </sheetData>
  <conditionalFormatting sqref="B2:J258">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Q103"/>
  <sheetViews>
    <sheetView workbookViewId="0">
      <selection activeCell="C53" sqref="C53"/>
    </sheetView>
  </sheetViews>
  <sheetFormatPr defaultColWidth="11.5703125" defaultRowHeight="15"/>
  <cols>
    <col min="1" max="1" width="33" style="27" customWidth="1"/>
    <col min="2" max="2" width="21.28515625" style="27" customWidth="1"/>
    <col min="3" max="3" width="11.28515625" style="27" customWidth="1"/>
    <col min="4" max="4" width="11.5703125" style="27"/>
    <col min="5" max="5" width="11.42578125" style="27" customWidth="1"/>
    <col min="6" max="6" width="11.5703125" style="27"/>
    <col min="7" max="7" width="10.28515625" style="27" customWidth="1"/>
    <col min="8" max="8" width="16.28515625" style="27" customWidth="1"/>
    <col min="9" max="9" width="12.7109375" style="27" customWidth="1"/>
    <col min="10" max="10" width="13.7109375" style="27" customWidth="1"/>
    <col min="11" max="11" width="13.140625" style="27" customWidth="1"/>
    <col min="12" max="12" width="11.5703125" style="27"/>
    <col min="13" max="13" width="10.5703125" style="27" customWidth="1"/>
    <col min="14" max="14" width="18.42578125" style="27" customWidth="1"/>
    <col min="15" max="15" width="11.5703125" style="27"/>
    <col min="16" max="16" width="13.42578125" style="27" customWidth="1"/>
    <col min="17" max="16384" width="11.5703125" style="27"/>
  </cols>
  <sheetData>
    <row r="1" spans="1:17" ht="15.75" thickBot="1">
      <c r="A1" s="27" t="s">
        <v>1075</v>
      </c>
    </row>
    <row r="2" spans="1:17" ht="15.75" thickBot="1">
      <c r="A2" s="1" t="s">
        <v>1076</v>
      </c>
      <c r="B2" s="45" t="s">
        <v>284</v>
      </c>
      <c r="C2" s="45" t="s">
        <v>285</v>
      </c>
      <c r="D2" s="46" t="s">
        <v>1001</v>
      </c>
      <c r="E2" s="46" t="s">
        <v>1011</v>
      </c>
      <c r="F2" s="46" t="s">
        <v>1002</v>
      </c>
      <c r="G2" s="46" t="s">
        <v>563</v>
      </c>
      <c r="H2" s="46" t="s">
        <v>1004</v>
      </c>
      <c r="I2" s="46" t="s">
        <v>1005</v>
      </c>
      <c r="J2" s="47" t="s">
        <v>508</v>
      </c>
      <c r="K2" s="46" t="s">
        <v>1006</v>
      </c>
      <c r="L2" s="46" t="s">
        <v>1007</v>
      </c>
      <c r="M2" s="145" t="s">
        <v>561</v>
      </c>
      <c r="N2" s="145" t="s">
        <v>509</v>
      </c>
      <c r="O2" s="203" t="s">
        <v>231</v>
      </c>
      <c r="P2" s="1" t="s">
        <v>1317</v>
      </c>
      <c r="Q2" s="27">
        <v>1</v>
      </c>
    </row>
    <row r="3" spans="1:17">
      <c r="A3" s="22" t="s">
        <v>1082</v>
      </c>
      <c r="B3" s="22">
        <v>3</v>
      </c>
      <c r="C3" s="22">
        <v>1</v>
      </c>
      <c r="D3" s="22">
        <v>3</v>
      </c>
      <c r="E3" s="22">
        <v>1</v>
      </c>
      <c r="F3" s="22">
        <v>1</v>
      </c>
      <c r="G3" s="22">
        <v>3</v>
      </c>
      <c r="H3" s="22">
        <v>1</v>
      </c>
      <c r="I3" s="22">
        <v>1</v>
      </c>
      <c r="J3" s="22">
        <v>1</v>
      </c>
      <c r="K3" s="22">
        <v>3</v>
      </c>
      <c r="L3" s="22">
        <v>3</v>
      </c>
      <c r="M3" s="22">
        <v>3</v>
      </c>
      <c r="N3" s="22">
        <v>3</v>
      </c>
      <c r="O3" s="27">
        <f>SUM(B3:N3)</f>
        <v>27</v>
      </c>
      <c r="P3" s="42" t="s">
        <v>1318</v>
      </c>
      <c r="Q3" s="22">
        <v>0.5</v>
      </c>
    </row>
    <row r="4" spans="1:17">
      <c r="A4" s="27" t="s">
        <v>975</v>
      </c>
      <c r="B4" s="22">
        <v>2</v>
      </c>
      <c r="C4" s="22">
        <v>1</v>
      </c>
      <c r="D4" s="22">
        <v>3</v>
      </c>
      <c r="E4" s="22">
        <v>3</v>
      </c>
      <c r="F4" s="22">
        <v>1</v>
      </c>
      <c r="G4" s="22">
        <v>3</v>
      </c>
      <c r="H4" s="22">
        <v>1</v>
      </c>
      <c r="I4" s="22">
        <v>3</v>
      </c>
      <c r="J4" s="22">
        <v>2</v>
      </c>
      <c r="K4" s="22">
        <v>3</v>
      </c>
      <c r="L4" s="22">
        <v>3</v>
      </c>
      <c r="M4" s="22">
        <v>2</v>
      </c>
      <c r="N4" s="22">
        <v>2</v>
      </c>
      <c r="O4" s="27">
        <f t="shared" ref="O4:O15" si="0">SUM(B4:N4)</f>
        <v>29</v>
      </c>
      <c r="P4" s="1" t="s">
        <v>1319</v>
      </c>
      <c r="Q4" s="22">
        <v>0.25</v>
      </c>
    </row>
    <row r="5" spans="1:17">
      <c r="A5" s="27" t="s">
        <v>1372</v>
      </c>
      <c r="B5" s="22">
        <v>1</v>
      </c>
      <c r="C5" s="22">
        <v>1</v>
      </c>
      <c r="D5" s="22">
        <v>2</v>
      </c>
      <c r="E5" s="22">
        <v>1</v>
      </c>
      <c r="F5" s="22">
        <v>1</v>
      </c>
      <c r="G5" s="22">
        <v>1</v>
      </c>
      <c r="H5" s="22">
        <v>1</v>
      </c>
      <c r="I5" s="22">
        <v>1</v>
      </c>
      <c r="J5" s="22">
        <v>1</v>
      </c>
      <c r="K5" s="22">
        <v>3</v>
      </c>
      <c r="L5" s="22">
        <v>3</v>
      </c>
      <c r="M5" s="22">
        <v>3</v>
      </c>
      <c r="N5" s="22">
        <v>3</v>
      </c>
      <c r="O5" s="27">
        <f t="shared" si="0"/>
        <v>22</v>
      </c>
    </row>
    <row r="6" spans="1:17">
      <c r="A6" s="27" t="s">
        <v>976</v>
      </c>
      <c r="B6" s="22">
        <v>1</v>
      </c>
      <c r="C6" s="22">
        <v>1</v>
      </c>
      <c r="D6" s="22">
        <v>2</v>
      </c>
      <c r="E6" s="22">
        <v>1</v>
      </c>
      <c r="F6" s="22">
        <v>1</v>
      </c>
      <c r="G6" s="22">
        <v>3</v>
      </c>
      <c r="H6" s="22">
        <v>1</v>
      </c>
      <c r="I6" s="22">
        <v>3</v>
      </c>
      <c r="J6" s="22">
        <v>2</v>
      </c>
      <c r="K6" s="22">
        <v>3</v>
      </c>
      <c r="L6" s="22">
        <v>3</v>
      </c>
      <c r="M6" s="22">
        <v>2</v>
      </c>
      <c r="N6" s="22">
        <v>2</v>
      </c>
      <c r="O6" s="27">
        <f t="shared" si="0"/>
        <v>25</v>
      </c>
    </row>
    <row r="7" spans="1:17">
      <c r="A7" s="27" t="s">
        <v>977</v>
      </c>
      <c r="B7" s="22">
        <v>3</v>
      </c>
      <c r="C7" s="22">
        <v>1</v>
      </c>
      <c r="D7" s="22">
        <v>2</v>
      </c>
      <c r="E7" s="22">
        <v>1</v>
      </c>
      <c r="F7" s="22">
        <v>2</v>
      </c>
      <c r="G7" s="22">
        <v>1</v>
      </c>
      <c r="H7" s="22">
        <v>2</v>
      </c>
      <c r="I7" s="22">
        <v>2</v>
      </c>
      <c r="J7" s="22">
        <v>3</v>
      </c>
      <c r="K7" s="22">
        <v>1</v>
      </c>
      <c r="L7" s="22">
        <v>1</v>
      </c>
      <c r="M7" s="22">
        <v>2</v>
      </c>
      <c r="N7" s="22">
        <v>2</v>
      </c>
      <c r="O7" s="27">
        <f t="shared" si="0"/>
        <v>23</v>
      </c>
    </row>
    <row r="8" spans="1:17">
      <c r="A8" s="27" t="s">
        <v>978</v>
      </c>
      <c r="B8" s="22">
        <v>1</v>
      </c>
      <c r="C8" s="22">
        <v>1</v>
      </c>
      <c r="D8" s="22">
        <v>1</v>
      </c>
      <c r="E8" s="22">
        <v>2</v>
      </c>
      <c r="F8" s="22">
        <v>2</v>
      </c>
      <c r="G8" s="22">
        <v>2</v>
      </c>
      <c r="H8" s="22">
        <v>2</v>
      </c>
      <c r="I8" s="22">
        <v>3</v>
      </c>
      <c r="J8" s="22">
        <v>1</v>
      </c>
      <c r="K8" s="22">
        <v>1</v>
      </c>
      <c r="L8" s="22">
        <v>1</v>
      </c>
      <c r="M8" s="22">
        <v>1</v>
      </c>
      <c r="N8" s="22">
        <v>1</v>
      </c>
      <c r="O8" s="27">
        <f t="shared" si="0"/>
        <v>19</v>
      </c>
    </row>
    <row r="9" spans="1:17">
      <c r="A9" s="27" t="s">
        <v>979</v>
      </c>
      <c r="B9" s="22">
        <v>1</v>
      </c>
      <c r="C9" s="22">
        <v>1</v>
      </c>
      <c r="D9" s="22">
        <v>2</v>
      </c>
      <c r="E9" s="22">
        <v>2</v>
      </c>
      <c r="F9" s="22">
        <v>2</v>
      </c>
      <c r="G9" s="22">
        <v>2</v>
      </c>
      <c r="H9" s="22">
        <v>3</v>
      </c>
      <c r="I9" s="22">
        <v>3</v>
      </c>
      <c r="J9" s="22">
        <v>3</v>
      </c>
      <c r="K9" s="22">
        <v>2</v>
      </c>
      <c r="L9" s="22">
        <v>2</v>
      </c>
      <c r="M9" s="22">
        <v>2</v>
      </c>
      <c r="N9" s="22">
        <v>2</v>
      </c>
      <c r="O9" s="27">
        <f t="shared" si="0"/>
        <v>27</v>
      </c>
    </row>
    <row r="10" spans="1:17">
      <c r="A10" s="27" t="s">
        <v>980</v>
      </c>
      <c r="B10" s="22">
        <v>1</v>
      </c>
      <c r="C10" s="22">
        <v>1</v>
      </c>
      <c r="D10" s="22">
        <v>3</v>
      </c>
      <c r="E10" s="22">
        <v>3</v>
      </c>
      <c r="F10" s="22">
        <v>3</v>
      </c>
      <c r="G10" s="22">
        <v>3</v>
      </c>
      <c r="H10" s="22">
        <v>3</v>
      </c>
      <c r="I10" s="22">
        <v>3</v>
      </c>
      <c r="J10" s="22">
        <v>3</v>
      </c>
      <c r="K10" s="22">
        <v>2</v>
      </c>
      <c r="L10" s="22">
        <v>2</v>
      </c>
      <c r="M10" s="22">
        <v>3</v>
      </c>
      <c r="N10" s="22">
        <v>3</v>
      </c>
      <c r="O10" s="27">
        <f t="shared" si="0"/>
        <v>33</v>
      </c>
    </row>
    <row r="11" spans="1:17">
      <c r="A11" s="27" t="s">
        <v>981</v>
      </c>
      <c r="B11" s="22">
        <v>2</v>
      </c>
      <c r="C11" s="22">
        <v>2</v>
      </c>
      <c r="D11" s="22">
        <v>3</v>
      </c>
      <c r="E11" s="22">
        <v>3</v>
      </c>
      <c r="F11" s="22">
        <v>3</v>
      </c>
      <c r="G11" s="22">
        <v>3</v>
      </c>
      <c r="H11" s="22">
        <v>3</v>
      </c>
      <c r="I11" s="22">
        <v>3</v>
      </c>
      <c r="J11" s="22">
        <v>3</v>
      </c>
      <c r="K11" s="22">
        <v>2</v>
      </c>
      <c r="L11" s="22">
        <v>2</v>
      </c>
      <c r="M11" s="22">
        <v>3</v>
      </c>
      <c r="N11" s="22">
        <v>3</v>
      </c>
      <c r="O11" s="27">
        <f t="shared" si="0"/>
        <v>35</v>
      </c>
    </row>
    <row r="12" spans="1:17">
      <c r="A12" s="27" t="s">
        <v>982</v>
      </c>
      <c r="B12" s="22">
        <v>2</v>
      </c>
      <c r="C12" s="22">
        <v>2</v>
      </c>
      <c r="D12" s="22">
        <v>3</v>
      </c>
      <c r="E12" s="22">
        <v>3</v>
      </c>
      <c r="F12" s="22">
        <v>3</v>
      </c>
      <c r="G12" s="22">
        <v>3</v>
      </c>
      <c r="H12" s="22">
        <v>3</v>
      </c>
      <c r="I12" s="22">
        <v>3</v>
      </c>
      <c r="J12" s="22">
        <v>3</v>
      </c>
      <c r="K12" s="22">
        <v>2</v>
      </c>
      <c r="L12" s="22">
        <v>2</v>
      </c>
      <c r="M12" s="22">
        <v>3</v>
      </c>
      <c r="N12" s="22">
        <v>3</v>
      </c>
      <c r="O12" s="27">
        <f t="shared" si="0"/>
        <v>35</v>
      </c>
    </row>
    <row r="13" spans="1:17">
      <c r="A13" s="27" t="s">
        <v>983</v>
      </c>
      <c r="B13" s="22">
        <v>2</v>
      </c>
      <c r="C13" s="22">
        <v>2</v>
      </c>
      <c r="D13" s="22">
        <v>3</v>
      </c>
      <c r="E13" s="22">
        <v>3</v>
      </c>
      <c r="F13" s="22">
        <v>3</v>
      </c>
      <c r="G13" s="22">
        <v>3</v>
      </c>
      <c r="H13" s="22">
        <v>3</v>
      </c>
      <c r="I13" s="22">
        <v>3</v>
      </c>
      <c r="J13" s="22">
        <v>2</v>
      </c>
      <c r="K13" s="22">
        <v>2</v>
      </c>
      <c r="L13" s="22">
        <v>2</v>
      </c>
      <c r="M13" s="22">
        <v>3</v>
      </c>
      <c r="N13" s="22">
        <v>3</v>
      </c>
      <c r="O13" s="27">
        <f t="shared" si="0"/>
        <v>34</v>
      </c>
    </row>
    <row r="14" spans="1:17">
      <c r="A14" s="27" t="s">
        <v>984</v>
      </c>
      <c r="B14" s="22">
        <v>2</v>
      </c>
      <c r="C14" s="22">
        <v>2</v>
      </c>
      <c r="D14" s="22">
        <v>3</v>
      </c>
      <c r="E14" s="22">
        <v>3</v>
      </c>
      <c r="F14" s="22">
        <v>2</v>
      </c>
      <c r="G14" s="22">
        <v>3</v>
      </c>
      <c r="H14" s="22">
        <v>3</v>
      </c>
      <c r="I14" s="22">
        <v>3</v>
      </c>
      <c r="J14" s="22">
        <v>2</v>
      </c>
      <c r="K14" s="22">
        <v>2</v>
      </c>
      <c r="L14" s="22">
        <v>2</v>
      </c>
      <c r="M14" s="22">
        <v>3</v>
      </c>
      <c r="N14" s="22">
        <v>3</v>
      </c>
      <c r="O14" s="27">
        <f t="shared" si="0"/>
        <v>33</v>
      </c>
    </row>
    <row r="15" spans="1:17">
      <c r="A15" s="27" t="s">
        <v>985</v>
      </c>
      <c r="B15" s="22">
        <v>1</v>
      </c>
      <c r="C15" s="22">
        <v>1</v>
      </c>
      <c r="D15" s="22">
        <v>3</v>
      </c>
      <c r="E15" s="22">
        <v>1</v>
      </c>
      <c r="F15" s="22">
        <v>1</v>
      </c>
      <c r="G15" s="22">
        <v>1</v>
      </c>
      <c r="H15" s="22">
        <v>1</v>
      </c>
      <c r="I15" s="22">
        <v>1</v>
      </c>
      <c r="J15" s="22">
        <v>1</v>
      </c>
      <c r="K15" s="22">
        <v>1</v>
      </c>
      <c r="L15" s="22">
        <v>1</v>
      </c>
      <c r="M15" s="22">
        <v>3</v>
      </c>
      <c r="N15" s="22">
        <v>3</v>
      </c>
      <c r="O15" s="27">
        <f t="shared" si="0"/>
        <v>19</v>
      </c>
    </row>
    <row r="16" spans="1:17" ht="15.75" thickBot="1"/>
    <row r="17" spans="1:15" ht="15.75" thickBot="1">
      <c r="A17" s="2" t="s">
        <v>1079</v>
      </c>
      <c r="B17" s="146"/>
      <c r="C17" s="189" t="s">
        <v>1274</v>
      </c>
      <c r="D17" s="190" t="s">
        <v>507</v>
      </c>
      <c r="E17" s="190" t="s">
        <v>1275</v>
      </c>
      <c r="F17" s="190" t="s">
        <v>566</v>
      </c>
      <c r="G17" s="190" t="s">
        <v>567</v>
      </c>
      <c r="H17" s="190" t="s">
        <v>565</v>
      </c>
      <c r="I17" s="190" t="s">
        <v>1228</v>
      </c>
      <c r="J17" s="191" t="s">
        <v>508</v>
      </c>
      <c r="K17" s="190" t="s">
        <v>1276</v>
      </c>
      <c r="L17" s="190" t="s">
        <v>1277</v>
      </c>
      <c r="M17" s="192" t="s">
        <v>561</v>
      </c>
      <c r="N17" s="192" t="s">
        <v>1278</v>
      </c>
    </row>
    <row r="18" spans="1:15">
      <c r="C18" s="7" t="s">
        <v>1297</v>
      </c>
      <c r="D18" s="7" t="s">
        <v>1306</v>
      </c>
      <c r="E18" s="7" t="s">
        <v>1306</v>
      </c>
      <c r="F18" s="7" t="s">
        <v>1078</v>
      </c>
      <c r="G18" s="7" t="s">
        <v>1306</v>
      </c>
      <c r="H18" s="7" t="s">
        <v>1306</v>
      </c>
      <c r="I18" s="7" t="s">
        <v>1306</v>
      </c>
      <c r="J18" s="7" t="s">
        <v>1306</v>
      </c>
      <c r="K18" s="7" t="s">
        <v>1305</v>
      </c>
      <c r="L18" s="7" t="s">
        <v>1305</v>
      </c>
      <c r="M18" s="7" t="s">
        <v>1306</v>
      </c>
      <c r="N18" s="7" t="s">
        <v>1306</v>
      </c>
    </row>
    <row r="19" spans="1:15">
      <c r="C19" s="7" t="s">
        <v>1310</v>
      </c>
      <c r="D19" s="7" t="s">
        <v>1305</v>
      </c>
      <c r="E19" s="56" t="s">
        <v>1305</v>
      </c>
      <c r="F19" s="7"/>
      <c r="G19" s="7" t="s">
        <v>1305</v>
      </c>
      <c r="H19" s="7" t="s">
        <v>1308</v>
      </c>
      <c r="I19" s="7" t="s">
        <v>1305</v>
      </c>
      <c r="J19" s="7" t="s">
        <v>1308</v>
      </c>
      <c r="K19" s="7" t="s">
        <v>1297</v>
      </c>
      <c r="L19" s="56" t="s">
        <v>1297</v>
      </c>
      <c r="M19" s="56" t="s">
        <v>1297</v>
      </c>
      <c r="N19" s="56" t="s">
        <v>1297</v>
      </c>
    </row>
    <row r="20" spans="1:15">
      <c r="B20" s="7"/>
      <c r="C20" s="7"/>
      <c r="D20" s="56" t="s">
        <v>1297</v>
      </c>
      <c r="E20" s="7"/>
      <c r="F20" s="7"/>
      <c r="G20" s="56" t="s">
        <v>1297</v>
      </c>
      <c r="H20" s="7"/>
      <c r="I20" s="7" t="s">
        <v>1308</v>
      </c>
      <c r="J20" s="7" t="s">
        <v>1310</v>
      </c>
      <c r="K20" s="7" t="s">
        <v>1298</v>
      </c>
      <c r="L20" s="7" t="s">
        <v>1298</v>
      </c>
      <c r="M20" s="7" t="s">
        <v>1311</v>
      </c>
      <c r="N20" s="7" t="s">
        <v>1311</v>
      </c>
    </row>
    <row r="21" spans="1:15">
      <c r="B21" s="7"/>
      <c r="C21" s="7"/>
      <c r="D21" s="7" t="s">
        <v>1307</v>
      </c>
      <c r="E21" s="7"/>
      <c r="F21" s="7"/>
      <c r="G21" s="7" t="s">
        <v>1298</v>
      </c>
      <c r="H21" s="7"/>
      <c r="I21" s="56" t="s">
        <v>1298</v>
      </c>
      <c r="J21" s="7"/>
      <c r="K21" s="7" t="s">
        <v>1311</v>
      </c>
      <c r="L21" s="7" t="s">
        <v>1311</v>
      </c>
      <c r="M21" s="7"/>
      <c r="N21" s="7"/>
    </row>
    <row r="22" spans="1:15" ht="16.899999999999999" customHeight="1" thickBot="1">
      <c r="B22" s="7"/>
      <c r="C22" s="7"/>
      <c r="D22" s="7"/>
      <c r="E22" s="7"/>
      <c r="G22" s="7"/>
      <c r="I22" s="7" t="s">
        <v>1309</v>
      </c>
      <c r="J22" s="7"/>
      <c r="K22" s="7"/>
      <c r="L22" s="7"/>
      <c r="M22" s="7"/>
      <c r="N22" s="7"/>
    </row>
    <row r="23" spans="1:15" ht="16.899999999999999" customHeight="1" thickBot="1">
      <c r="A23" s="1" t="s">
        <v>1080</v>
      </c>
      <c r="B23" s="177" t="s">
        <v>284</v>
      </c>
      <c r="C23" s="177" t="s">
        <v>285</v>
      </c>
      <c r="D23" s="178" t="s">
        <v>1001</v>
      </c>
      <c r="E23" s="178" t="s">
        <v>1011</v>
      </c>
      <c r="F23" s="178" t="s">
        <v>1002</v>
      </c>
      <c r="G23" s="178" t="s">
        <v>563</v>
      </c>
      <c r="H23" s="178" t="s">
        <v>1004</v>
      </c>
      <c r="I23" s="178" t="s">
        <v>1005</v>
      </c>
      <c r="J23" s="179" t="s">
        <v>508</v>
      </c>
      <c r="K23" s="178" t="s">
        <v>1006</v>
      </c>
      <c r="L23" s="178" t="s">
        <v>1007</v>
      </c>
      <c r="M23" s="180" t="s">
        <v>561</v>
      </c>
      <c r="N23" s="180" t="s">
        <v>509</v>
      </c>
      <c r="O23" s="203" t="s">
        <v>231</v>
      </c>
    </row>
    <row r="24" spans="1:15">
      <c r="A24" s="2" t="s">
        <v>995</v>
      </c>
      <c r="B24" s="2">
        <v>1</v>
      </c>
      <c r="C24" s="2">
        <v>3</v>
      </c>
      <c r="D24" s="2">
        <v>1</v>
      </c>
      <c r="E24" s="2">
        <v>2</v>
      </c>
      <c r="F24" s="2">
        <v>1</v>
      </c>
      <c r="G24" s="2">
        <v>1</v>
      </c>
      <c r="H24" s="2">
        <v>2</v>
      </c>
      <c r="I24" s="2">
        <v>1</v>
      </c>
      <c r="J24" s="2">
        <v>1</v>
      </c>
      <c r="K24" s="2">
        <v>1</v>
      </c>
      <c r="L24" s="2">
        <v>1</v>
      </c>
      <c r="M24" s="2">
        <v>1</v>
      </c>
      <c r="N24" s="2">
        <v>1</v>
      </c>
      <c r="O24" s="27">
        <f>SUM(B24:N24)</f>
        <v>17</v>
      </c>
    </row>
    <row r="25" spans="1:15">
      <c r="A25" s="2" t="s">
        <v>996</v>
      </c>
      <c r="B25" s="2">
        <v>3</v>
      </c>
      <c r="C25" s="2">
        <v>1</v>
      </c>
      <c r="D25" s="2">
        <v>2</v>
      </c>
      <c r="E25" s="2">
        <v>1</v>
      </c>
      <c r="F25" s="2">
        <v>1</v>
      </c>
      <c r="G25" s="2">
        <v>1</v>
      </c>
      <c r="H25" s="2">
        <v>1</v>
      </c>
      <c r="I25" s="2">
        <v>1</v>
      </c>
      <c r="J25" s="2">
        <v>2</v>
      </c>
      <c r="K25" s="2">
        <v>1</v>
      </c>
      <c r="L25" s="2">
        <v>1</v>
      </c>
      <c r="M25" s="2">
        <v>1</v>
      </c>
      <c r="N25" s="2">
        <v>1</v>
      </c>
      <c r="O25" s="27">
        <f>SUM(B25:N25)</f>
        <v>17</v>
      </c>
    </row>
    <row r="26" spans="1:15" ht="15.75" thickBot="1">
      <c r="A26" s="2"/>
      <c r="B26" s="2"/>
      <c r="C26" s="2"/>
      <c r="D26" s="2"/>
      <c r="E26" s="2"/>
      <c r="F26" s="2"/>
      <c r="G26" s="2"/>
      <c r="H26" s="2"/>
      <c r="I26" s="2"/>
      <c r="J26" s="2"/>
      <c r="K26" s="2"/>
      <c r="L26" s="2"/>
      <c r="M26" s="2"/>
      <c r="N26" s="2"/>
    </row>
    <row r="27" spans="1:15" ht="15.75" thickBot="1">
      <c r="B27" s="177" t="s">
        <v>1271</v>
      </c>
      <c r="C27" s="177" t="s">
        <v>1272</v>
      </c>
    </row>
    <row r="28" spans="1:15">
      <c r="A28" s="2"/>
      <c r="B28" s="7" t="s">
        <v>1397</v>
      </c>
      <c r="C28" s="7" t="s">
        <v>1398</v>
      </c>
    </row>
    <row r="29" spans="1:15" ht="15.75" thickBot="1"/>
    <row r="30" spans="1:15" ht="15.75" thickBot="1">
      <c r="A30" s="32" t="s">
        <v>1081</v>
      </c>
      <c r="B30" s="177" t="s">
        <v>284</v>
      </c>
      <c r="C30" s="178" t="s">
        <v>1001</v>
      </c>
      <c r="D30" s="178" t="s">
        <v>1011</v>
      </c>
      <c r="E30" s="46" t="s">
        <v>1012</v>
      </c>
      <c r="F30" s="178" t="s">
        <v>1002</v>
      </c>
      <c r="G30" s="178" t="s">
        <v>563</v>
      </c>
      <c r="H30" s="178" t="s">
        <v>1004</v>
      </c>
      <c r="I30" s="46" t="s">
        <v>508</v>
      </c>
      <c r="J30" s="194" t="s">
        <v>1276</v>
      </c>
      <c r="K30" s="46" t="s">
        <v>1262</v>
      </c>
      <c r="L30" s="46" t="s">
        <v>1013</v>
      </c>
      <c r="M30" s="180" t="s">
        <v>509</v>
      </c>
      <c r="N30" s="204" t="s">
        <v>231</v>
      </c>
    </row>
    <row r="31" spans="1:15" ht="27">
      <c r="A31" s="208" t="s">
        <v>1373</v>
      </c>
      <c r="B31" s="27">
        <v>2</v>
      </c>
      <c r="C31" s="27">
        <v>3</v>
      </c>
      <c r="D31" s="27">
        <v>2</v>
      </c>
      <c r="E31" s="27">
        <v>3</v>
      </c>
      <c r="F31" s="27">
        <v>3</v>
      </c>
      <c r="G31" s="27">
        <v>3</v>
      </c>
      <c r="H31" s="27">
        <v>1</v>
      </c>
      <c r="I31" s="27">
        <v>1</v>
      </c>
      <c r="J31" s="27">
        <v>3</v>
      </c>
      <c r="K31" s="27">
        <v>1</v>
      </c>
      <c r="L31" s="27">
        <v>3</v>
      </c>
      <c r="M31" s="27">
        <v>3</v>
      </c>
      <c r="N31" s="27">
        <f>SUM(B31:M31)</f>
        <v>28</v>
      </c>
    </row>
    <row r="32" spans="1:15">
      <c r="A32" s="7" t="s">
        <v>976</v>
      </c>
      <c r="B32" s="27">
        <v>1</v>
      </c>
      <c r="C32" s="27">
        <v>3</v>
      </c>
      <c r="D32" s="27">
        <v>2</v>
      </c>
      <c r="E32" s="27">
        <v>3</v>
      </c>
      <c r="F32" s="27">
        <v>2</v>
      </c>
      <c r="G32" s="27">
        <v>3</v>
      </c>
      <c r="H32" s="27">
        <v>1</v>
      </c>
      <c r="I32" s="27">
        <v>2</v>
      </c>
      <c r="J32" s="27">
        <v>3</v>
      </c>
      <c r="K32" s="27">
        <v>1</v>
      </c>
      <c r="L32" s="27">
        <v>3</v>
      </c>
      <c r="M32" s="27">
        <v>3</v>
      </c>
      <c r="N32" s="27">
        <f t="shared" ref="N32:N44" si="1">SUM(B32:M32)</f>
        <v>27</v>
      </c>
    </row>
    <row r="33" spans="1:14">
      <c r="A33" s="209" t="s">
        <v>1025</v>
      </c>
      <c r="B33" s="27">
        <v>1</v>
      </c>
      <c r="C33" s="27">
        <v>3</v>
      </c>
      <c r="D33" s="27">
        <v>3</v>
      </c>
      <c r="E33" s="27">
        <v>2</v>
      </c>
      <c r="F33" s="27">
        <v>3</v>
      </c>
      <c r="G33" s="27">
        <v>3</v>
      </c>
      <c r="H33" s="27">
        <v>3</v>
      </c>
      <c r="I33" s="27">
        <v>3</v>
      </c>
      <c r="J33" s="27">
        <v>3</v>
      </c>
      <c r="K33" s="27">
        <v>3</v>
      </c>
      <c r="L33" s="27">
        <v>3</v>
      </c>
      <c r="M33" s="27">
        <v>3</v>
      </c>
      <c r="N33" s="27">
        <f t="shared" si="1"/>
        <v>33</v>
      </c>
    </row>
    <row r="34" spans="1:14">
      <c r="A34" s="209" t="s">
        <v>1016</v>
      </c>
      <c r="B34" s="27">
        <v>1</v>
      </c>
      <c r="C34" s="27">
        <v>3</v>
      </c>
      <c r="D34" s="27">
        <v>3</v>
      </c>
      <c r="E34" s="27">
        <v>2</v>
      </c>
      <c r="F34" s="27">
        <v>3</v>
      </c>
      <c r="G34" s="27">
        <v>3</v>
      </c>
      <c r="H34" s="27">
        <v>2</v>
      </c>
      <c r="I34" s="27">
        <v>3</v>
      </c>
      <c r="J34" s="27">
        <v>3</v>
      </c>
      <c r="K34" s="27">
        <v>3</v>
      </c>
      <c r="L34" s="27">
        <v>3</v>
      </c>
      <c r="M34" s="27">
        <v>3</v>
      </c>
      <c r="N34" s="27">
        <f t="shared" si="1"/>
        <v>32</v>
      </c>
    </row>
    <row r="35" spans="1:14">
      <c r="A35" s="209" t="s">
        <v>1030</v>
      </c>
      <c r="B35" s="27">
        <v>1</v>
      </c>
      <c r="C35" s="27">
        <v>3</v>
      </c>
      <c r="D35" s="27">
        <v>3</v>
      </c>
      <c r="E35" s="27">
        <v>3</v>
      </c>
      <c r="F35" s="27">
        <v>3</v>
      </c>
      <c r="G35" s="27">
        <v>3</v>
      </c>
      <c r="H35" s="27">
        <v>2</v>
      </c>
      <c r="I35" s="27">
        <v>3</v>
      </c>
      <c r="J35" s="27">
        <v>3</v>
      </c>
      <c r="K35" s="27">
        <v>3</v>
      </c>
      <c r="L35" s="27">
        <v>3</v>
      </c>
      <c r="M35" s="27">
        <v>3</v>
      </c>
      <c r="N35" s="27">
        <f t="shared" si="1"/>
        <v>33</v>
      </c>
    </row>
    <row r="36" spans="1:14">
      <c r="A36" s="81" t="s">
        <v>1021</v>
      </c>
      <c r="B36" s="27">
        <v>1</v>
      </c>
      <c r="C36" s="27">
        <v>3</v>
      </c>
      <c r="D36" s="27">
        <v>1</v>
      </c>
      <c r="E36" s="27">
        <v>2</v>
      </c>
      <c r="F36" s="27">
        <v>2</v>
      </c>
      <c r="G36" s="27">
        <v>2</v>
      </c>
      <c r="H36" s="27">
        <v>1</v>
      </c>
      <c r="I36" s="27">
        <v>2</v>
      </c>
      <c r="J36" s="27">
        <v>1</v>
      </c>
      <c r="K36" s="27">
        <v>1</v>
      </c>
      <c r="L36" s="27">
        <v>2</v>
      </c>
      <c r="M36" s="27">
        <v>3</v>
      </c>
      <c r="N36" s="27">
        <f t="shared" si="1"/>
        <v>21</v>
      </c>
    </row>
    <row r="37" spans="1:14">
      <c r="A37" s="210" t="s">
        <v>1210</v>
      </c>
      <c r="B37" s="27">
        <v>1</v>
      </c>
      <c r="C37" s="27">
        <v>3</v>
      </c>
      <c r="D37" s="27">
        <v>1</v>
      </c>
      <c r="E37" s="27">
        <v>2</v>
      </c>
      <c r="F37" s="27">
        <v>2</v>
      </c>
      <c r="G37" s="27">
        <v>2</v>
      </c>
      <c r="H37" s="27">
        <v>1</v>
      </c>
      <c r="I37" s="27">
        <v>2</v>
      </c>
      <c r="J37" s="27">
        <v>1</v>
      </c>
      <c r="K37" s="27">
        <v>1</v>
      </c>
      <c r="L37" s="27">
        <v>2</v>
      </c>
      <c r="M37" s="27">
        <v>3</v>
      </c>
      <c r="N37" s="27">
        <f t="shared" si="1"/>
        <v>21</v>
      </c>
    </row>
    <row r="38" spans="1:14">
      <c r="A38" s="210" t="s">
        <v>986</v>
      </c>
      <c r="B38" s="27">
        <v>3</v>
      </c>
      <c r="C38" s="27">
        <v>3</v>
      </c>
      <c r="D38" s="27">
        <v>3</v>
      </c>
      <c r="E38" s="27">
        <v>2</v>
      </c>
      <c r="F38" s="27">
        <v>2</v>
      </c>
      <c r="G38" s="27">
        <v>3</v>
      </c>
      <c r="H38" s="27">
        <v>1</v>
      </c>
      <c r="I38" s="27">
        <v>3</v>
      </c>
      <c r="J38" s="27">
        <v>2</v>
      </c>
      <c r="K38" s="27">
        <v>3</v>
      </c>
      <c r="L38" s="27">
        <v>1</v>
      </c>
      <c r="M38" s="27">
        <v>3</v>
      </c>
      <c r="N38" s="27">
        <f t="shared" si="1"/>
        <v>29</v>
      </c>
    </row>
    <row r="39" spans="1:14">
      <c r="A39" s="210" t="s">
        <v>987</v>
      </c>
      <c r="B39" s="27">
        <v>1</v>
      </c>
      <c r="C39" s="27">
        <v>3</v>
      </c>
      <c r="D39" s="27">
        <v>1</v>
      </c>
      <c r="E39" s="27">
        <v>2</v>
      </c>
      <c r="F39" s="27">
        <v>2</v>
      </c>
      <c r="G39" s="27">
        <v>2</v>
      </c>
      <c r="H39" s="27">
        <v>1</v>
      </c>
      <c r="I39" s="27">
        <v>2</v>
      </c>
      <c r="J39" s="27">
        <v>1</v>
      </c>
      <c r="K39" s="27">
        <v>1</v>
      </c>
      <c r="L39" s="27">
        <v>2</v>
      </c>
      <c r="M39" s="27">
        <v>3</v>
      </c>
      <c r="N39" s="27">
        <f t="shared" si="1"/>
        <v>21</v>
      </c>
    </row>
    <row r="40" spans="1:14">
      <c r="A40" s="210" t="s">
        <v>988</v>
      </c>
      <c r="B40" s="27">
        <v>1</v>
      </c>
      <c r="C40" s="27">
        <v>3</v>
      </c>
      <c r="D40" s="27">
        <v>1</v>
      </c>
      <c r="E40" s="27">
        <v>2</v>
      </c>
      <c r="F40" s="27">
        <v>2</v>
      </c>
      <c r="G40" s="27">
        <v>2</v>
      </c>
      <c r="H40" s="27">
        <v>1</v>
      </c>
      <c r="I40" s="27">
        <v>2</v>
      </c>
      <c r="J40" s="27">
        <v>1</v>
      </c>
      <c r="K40" s="27">
        <v>1</v>
      </c>
      <c r="L40" s="27">
        <v>2</v>
      </c>
      <c r="M40" s="27">
        <v>3</v>
      </c>
      <c r="N40" s="27">
        <f t="shared" si="1"/>
        <v>21</v>
      </c>
    </row>
    <row r="41" spans="1:14">
      <c r="A41" s="209" t="s">
        <v>997</v>
      </c>
      <c r="B41" s="27">
        <v>1</v>
      </c>
      <c r="C41" s="27">
        <v>2</v>
      </c>
      <c r="D41" s="27">
        <v>2</v>
      </c>
      <c r="E41" s="27">
        <v>3</v>
      </c>
      <c r="F41" s="27">
        <v>2</v>
      </c>
      <c r="G41" s="27">
        <v>1</v>
      </c>
      <c r="H41" s="27">
        <v>1</v>
      </c>
      <c r="I41" s="27">
        <v>2</v>
      </c>
      <c r="J41" s="27">
        <v>1</v>
      </c>
      <c r="K41" s="27">
        <v>3</v>
      </c>
      <c r="L41" s="27">
        <v>2</v>
      </c>
      <c r="M41" s="27">
        <v>2</v>
      </c>
      <c r="N41" s="27">
        <f t="shared" si="1"/>
        <v>22</v>
      </c>
    </row>
    <row r="42" spans="1:14">
      <c r="A42" s="210" t="s">
        <v>1029</v>
      </c>
      <c r="B42" s="27">
        <v>1</v>
      </c>
      <c r="C42" s="27">
        <v>1</v>
      </c>
      <c r="D42" s="27">
        <v>1</v>
      </c>
      <c r="E42" s="27">
        <v>2</v>
      </c>
      <c r="F42" s="27">
        <v>1</v>
      </c>
      <c r="G42" s="27">
        <v>2</v>
      </c>
      <c r="H42" s="27">
        <v>1</v>
      </c>
      <c r="I42" s="27">
        <v>1</v>
      </c>
      <c r="J42" s="27">
        <v>1</v>
      </c>
      <c r="K42" s="27">
        <v>1</v>
      </c>
      <c r="L42" s="27">
        <v>1</v>
      </c>
      <c r="M42" s="27">
        <v>1</v>
      </c>
      <c r="N42" s="27">
        <f t="shared" si="1"/>
        <v>14</v>
      </c>
    </row>
    <row r="43" spans="1:14">
      <c r="A43" s="210" t="s">
        <v>989</v>
      </c>
      <c r="B43" s="27">
        <v>1</v>
      </c>
      <c r="C43" s="27">
        <v>1</v>
      </c>
      <c r="D43" s="27">
        <v>1</v>
      </c>
      <c r="E43" s="27">
        <v>1</v>
      </c>
      <c r="F43" s="27">
        <v>1</v>
      </c>
      <c r="G43" s="27">
        <v>1</v>
      </c>
      <c r="H43" s="27">
        <v>1</v>
      </c>
      <c r="I43" s="27">
        <v>2</v>
      </c>
      <c r="J43" s="27">
        <v>1</v>
      </c>
      <c r="K43" s="27">
        <v>1</v>
      </c>
      <c r="L43" s="27">
        <v>1</v>
      </c>
      <c r="M43" s="27">
        <v>2</v>
      </c>
      <c r="N43" s="27">
        <f t="shared" si="1"/>
        <v>14</v>
      </c>
    </row>
    <row r="44" spans="1:14">
      <c r="A44" s="211" t="s">
        <v>1371</v>
      </c>
      <c r="B44" s="27">
        <v>1</v>
      </c>
      <c r="C44" s="27">
        <v>3</v>
      </c>
      <c r="D44" s="27">
        <v>3</v>
      </c>
      <c r="E44" s="27">
        <v>1</v>
      </c>
      <c r="F44" s="27">
        <v>3</v>
      </c>
      <c r="G44" s="27">
        <v>2</v>
      </c>
      <c r="H44" s="27">
        <v>1</v>
      </c>
      <c r="I44" s="27">
        <v>3</v>
      </c>
      <c r="J44" s="27">
        <v>2</v>
      </c>
      <c r="K44" s="27">
        <v>3</v>
      </c>
      <c r="L44" s="27">
        <v>3</v>
      </c>
      <c r="M44" s="27">
        <v>3</v>
      </c>
      <c r="N44" s="27">
        <f t="shared" si="1"/>
        <v>28</v>
      </c>
    </row>
    <row r="45" spans="1:14" ht="15.75" thickBot="1"/>
    <row r="46" spans="1:14" ht="15.75" thickBot="1">
      <c r="B46" s="177" t="s">
        <v>284</v>
      </c>
      <c r="C46" s="178" t="s">
        <v>1001</v>
      </c>
      <c r="D46" s="178" t="s">
        <v>1011</v>
      </c>
      <c r="E46" s="178" t="s">
        <v>1012</v>
      </c>
      <c r="F46" s="178" t="s">
        <v>1002</v>
      </c>
      <c r="G46" s="178" t="s">
        <v>563</v>
      </c>
      <c r="H46" s="178" t="s">
        <v>1004</v>
      </c>
      <c r="I46" s="178" t="s">
        <v>508</v>
      </c>
      <c r="J46" s="194" t="s">
        <v>1276</v>
      </c>
      <c r="K46" s="178" t="s">
        <v>1262</v>
      </c>
      <c r="L46" s="178" t="s">
        <v>1013</v>
      </c>
      <c r="M46" s="180" t="s">
        <v>509</v>
      </c>
    </row>
    <row r="47" spans="1:14">
      <c r="A47" s="67"/>
      <c r="B47" s="7" t="s">
        <v>1296</v>
      </c>
      <c r="C47" s="7" t="s">
        <v>1299</v>
      </c>
      <c r="D47" s="7" t="s">
        <v>1299</v>
      </c>
      <c r="E47" s="7" t="s">
        <v>1302</v>
      </c>
      <c r="F47" s="7" t="s">
        <v>1299</v>
      </c>
      <c r="G47" s="7" t="s">
        <v>1299</v>
      </c>
      <c r="H47" s="7" t="s">
        <v>1401</v>
      </c>
      <c r="I47" s="7" t="s">
        <v>1299</v>
      </c>
      <c r="J47" s="7" t="s">
        <v>1299</v>
      </c>
      <c r="K47" s="7" t="s">
        <v>1299</v>
      </c>
      <c r="L47" s="7" t="s">
        <v>1299</v>
      </c>
      <c r="M47" s="7" t="s">
        <v>1299</v>
      </c>
      <c r="N47" s="7"/>
    </row>
    <row r="48" spans="1:14">
      <c r="A48" s="67"/>
      <c r="B48" s="7"/>
      <c r="C48" s="7" t="s">
        <v>1296</v>
      </c>
      <c r="D48" s="7" t="s">
        <v>1296</v>
      </c>
      <c r="E48" s="7" t="s">
        <v>1297</v>
      </c>
      <c r="F48" s="56" t="s">
        <v>1297</v>
      </c>
      <c r="G48" s="7" t="s">
        <v>1297</v>
      </c>
      <c r="H48" s="7"/>
      <c r="I48" s="7" t="s">
        <v>1296</v>
      </c>
      <c r="J48" s="7" t="s">
        <v>1297</v>
      </c>
      <c r="K48" s="7" t="s">
        <v>1296</v>
      </c>
      <c r="L48" s="7" t="s">
        <v>1297</v>
      </c>
      <c r="M48" s="7" t="s">
        <v>1296</v>
      </c>
      <c r="N48" s="7"/>
    </row>
    <row r="49" spans="1:14">
      <c r="A49" s="67"/>
      <c r="C49" s="56" t="s">
        <v>1297</v>
      </c>
      <c r="D49" s="7" t="s">
        <v>1396</v>
      </c>
      <c r="E49" s="7" t="s">
        <v>1298</v>
      </c>
      <c r="F49" s="7" t="s">
        <v>1396</v>
      </c>
      <c r="G49" s="7" t="s">
        <v>1298</v>
      </c>
      <c r="H49" s="7"/>
      <c r="I49" s="7" t="s">
        <v>1396</v>
      </c>
      <c r="J49" s="7" t="s">
        <v>1298</v>
      </c>
      <c r="K49" s="7" t="s">
        <v>1396</v>
      </c>
      <c r="L49" s="7" t="s">
        <v>1298</v>
      </c>
      <c r="M49" s="7" t="s">
        <v>1297</v>
      </c>
      <c r="N49" s="7"/>
    </row>
    <row r="50" spans="1:14">
      <c r="B50" s="7"/>
      <c r="C50" s="7" t="s">
        <v>1396</v>
      </c>
      <c r="D50" s="7" t="s">
        <v>1301</v>
      </c>
      <c r="E50" s="7" t="s">
        <v>1303</v>
      </c>
      <c r="F50" s="7" t="s">
        <v>1301</v>
      </c>
      <c r="G50" s="7" t="s">
        <v>1301</v>
      </c>
      <c r="H50" s="7"/>
      <c r="I50" s="7" t="s">
        <v>1301</v>
      </c>
      <c r="J50" s="7" t="s">
        <v>1301</v>
      </c>
      <c r="K50" s="7" t="s">
        <v>1301</v>
      </c>
      <c r="L50" s="7" t="s">
        <v>1396</v>
      </c>
      <c r="M50" s="7" t="s">
        <v>1396</v>
      </c>
      <c r="N50" s="7"/>
    </row>
    <row r="51" spans="1:14">
      <c r="C51" s="7" t="s">
        <v>1298</v>
      </c>
      <c r="D51" s="7"/>
      <c r="E51" s="7"/>
      <c r="F51" s="7"/>
      <c r="G51" s="7" t="s">
        <v>1304</v>
      </c>
      <c r="H51" s="7"/>
      <c r="I51" s="7"/>
      <c r="J51" s="7"/>
      <c r="K51" s="7" t="s">
        <v>1303</v>
      </c>
      <c r="L51" s="7" t="s">
        <v>1301</v>
      </c>
      <c r="M51" s="7" t="s">
        <v>1298</v>
      </c>
      <c r="N51" s="7"/>
    </row>
    <row r="52" spans="1:14">
      <c r="B52" s="7"/>
      <c r="C52" s="56" t="s">
        <v>1301</v>
      </c>
      <c r="D52" s="7"/>
      <c r="E52" s="7"/>
      <c r="G52" s="7"/>
      <c r="H52" s="7"/>
      <c r="I52" s="7"/>
      <c r="J52" s="7"/>
      <c r="K52" s="7"/>
      <c r="L52" s="7"/>
      <c r="M52" s="7" t="s">
        <v>1301</v>
      </c>
      <c r="N52" s="7"/>
    </row>
    <row r="53" spans="1:14">
      <c r="C53" s="56" t="s">
        <v>1300</v>
      </c>
      <c r="D53" s="7"/>
      <c r="E53" s="7"/>
      <c r="F53" s="7"/>
      <c r="G53" s="7"/>
      <c r="H53" s="7"/>
      <c r="I53" s="7"/>
      <c r="J53" s="7"/>
      <c r="K53" s="7"/>
      <c r="L53" s="7"/>
      <c r="M53" s="7" t="s">
        <v>1395</v>
      </c>
      <c r="N53" s="7"/>
    </row>
    <row r="54" spans="1:14">
      <c r="B54" s="7"/>
      <c r="C54" s="7"/>
      <c r="D54" s="7"/>
      <c r="E54" s="7"/>
      <c r="F54" s="7"/>
      <c r="G54" s="7"/>
      <c r="H54" s="7"/>
      <c r="I54" s="7"/>
      <c r="J54" s="7"/>
      <c r="K54" s="7"/>
      <c r="L54" s="7"/>
      <c r="M54" s="7"/>
      <c r="N54" s="7"/>
    </row>
    <row r="55" spans="1:14">
      <c r="A55" s="1" t="s">
        <v>1313</v>
      </c>
      <c r="B55" s="1" t="s">
        <v>1314</v>
      </c>
      <c r="C55" s="42" t="s">
        <v>1315</v>
      </c>
      <c r="D55" s="1" t="s">
        <v>279</v>
      </c>
      <c r="E55" s="1"/>
    </row>
    <row r="56" spans="1:14">
      <c r="A56" s="1"/>
    </row>
    <row r="57" spans="1:14" s="7" customFormat="1" ht="16.899999999999999" customHeight="1">
      <c r="A57" s="1" t="s">
        <v>1317</v>
      </c>
      <c r="B57" s="205" t="s">
        <v>1374</v>
      </c>
      <c r="C57" s="206" t="s">
        <v>995</v>
      </c>
      <c r="D57" s="208" t="s">
        <v>1373</v>
      </c>
    </row>
    <row r="58" spans="1:14">
      <c r="A58" s="42" t="s">
        <v>1318</v>
      </c>
      <c r="B58" s="7" t="s">
        <v>975</v>
      </c>
      <c r="C58" s="7" t="s">
        <v>996</v>
      </c>
      <c r="D58" s="7" t="s">
        <v>976</v>
      </c>
    </row>
    <row r="59" spans="1:14" ht="39">
      <c r="A59" s="1" t="s">
        <v>1319</v>
      </c>
      <c r="B59" s="207" t="s">
        <v>1372</v>
      </c>
      <c r="C59" s="6"/>
      <c r="D59" s="209" t="s">
        <v>1025</v>
      </c>
    </row>
    <row r="60" spans="1:14">
      <c r="B60" s="207" t="s">
        <v>976</v>
      </c>
      <c r="C60" s="6"/>
      <c r="D60" s="209" t="s">
        <v>1016</v>
      </c>
    </row>
    <row r="61" spans="1:14">
      <c r="B61" s="207" t="s">
        <v>977</v>
      </c>
      <c r="C61" s="6"/>
      <c r="D61" s="209" t="s">
        <v>1030</v>
      </c>
    </row>
    <row r="62" spans="1:14">
      <c r="B62" s="207" t="s">
        <v>978</v>
      </c>
      <c r="C62" s="6"/>
      <c r="D62" s="81" t="s">
        <v>1021</v>
      </c>
    </row>
    <row r="63" spans="1:14">
      <c r="B63" s="207" t="s">
        <v>979</v>
      </c>
      <c r="C63" s="6"/>
      <c r="D63" s="210" t="s">
        <v>1210</v>
      </c>
    </row>
    <row r="64" spans="1:14">
      <c r="B64" s="207" t="s">
        <v>980</v>
      </c>
      <c r="C64" s="6"/>
      <c r="D64" s="210" t="s">
        <v>986</v>
      </c>
    </row>
    <row r="65" spans="1:15">
      <c r="B65" s="207" t="s">
        <v>981</v>
      </c>
      <c r="C65" s="6"/>
      <c r="D65" s="210" t="s">
        <v>987</v>
      </c>
    </row>
    <row r="66" spans="1:15">
      <c r="B66" s="207" t="s">
        <v>982</v>
      </c>
      <c r="C66" s="6"/>
      <c r="D66" s="210" t="s">
        <v>988</v>
      </c>
    </row>
    <row r="67" spans="1:15">
      <c r="B67" s="207" t="s">
        <v>983</v>
      </c>
      <c r="C67" s="6"/>
      <c r="D67" s="209" t="s">
        <v>997</v>
      </c>
    </row>
    <row r="68" spans="1:15" ht="15.6" customHeight="1">
      <c r="B68" s="207" t="s">
        <v>984</v>
      </c>
      <c r="C68" s="6"/>
      <c r="D68" s="210" t="s">
        <v>1029</v>
      </c>
    </row>
    <row r="69" spans="1:15" ht="30">
      <c r="B69" s="207" t="s">
        <v>985</v>
      </c>
      <c r="C69" s="6"/>
      <c r="D69" s="210" t="s">
        <v>989</v>
      </c>
    </row>
    <row r="70" spans="1:15">
      <c r="B70" s="6"/>
      <c r="C70" s="6"/>
      <c r="D70" s="211" t="s">
        <v>1371</v>
      </c>
    </row>
    <row r="71" spans="1:15">
      <c r="B71" s="6"/>
      <c r="C71" s="6"/>
      <c r="D71" s="6"/>
    </row>
    <row r="72" spans="1:15">
      <c r="B72" s="6"/>
      <c r="C72" s="6"/>
      <c r="D72" s="6"/>
    </row>
    <row r="73" spans="1:15" ht="39.75" thickBot="1">
      <c r="A73" s="32" t="s">
        <v>1081</v>
      </c>
      <c r="B73" s="208" t="s">
        <v>1087</v>
      </c>
      <c r="C73" s="7" t="s">
        <v>976</v>
      </c>
      <c r="D73" s="209" t="s">
        <v>1025</v>
      </c>
      <c r="E73" s="209" t="s">
        <v>1016</v>
      </c>
      <c r="F73" s="209" t="s">
        <v>1030</v>
      </c>
      <c r="G73" s="81" t="s">
        <v>1021</v>
      </c>
      <c r="H73" s="210" t="s">
        <v>1210</v>
      </c>
      <c r="I73" s="210" t="s">
        <v>986</v>
      </c>
      <c r="J73" s="210" t="s">
        <v>987</v>
      </c>
      <c r="K73" s="210" t="s">
        <v>988</v>
      </c>
      <c r="L73" s="209" t="s">
        <v>997</v>
      </c>
      <c r="M73" s="210" t="s">
        <v>1029</v>
      </c>
      <c r="N73" s="210" t="s">
        <v>989</v>
      </c>
      <c r="O73" s="211" t="s">
        <v>1316</v>
      </c>
    </row>
    <row r="74" spans="1:15" ht="15.75" thickBot="1">
      <c r="A74" s="177" t="s">
        <v>284</v>
      </c>
      <c r="B74" s="27">
        <v>2</v>
      </c>
      <c r="C74" s="27">
        <v>1</v>
      </c>
      <c r="D74" s="27">
        <v>1</v>
      </c>
      <c r="E74" s="27">
        <v>1</v>
      </c>
      <c r="F74" s="27">
        <v>1</v>
      </c>
      <c r="G74" s="27">
        <v>1</v>
      </c>
      <c r="H74" s="27">
        <v>1</v>
      </c>
      <c r="I74" s="27">
        <v>3</v>
      </c>
      <c r="J74" s="27">
        <v>1</v>
      </c>
      <c r="K74" s="27">
        <v>1</v>
      </c>
      <c r="L74" s="27">
        <v>1</v>
      </c>
      <c r="M74" s="27">
        <v>1</v>
      </c>
      <c r="N74" s="27">
        <v>1</v>
      </c>
      <c r="O74" s="27">
        <v>1</v>
      </c>
    </row>
    <row r="75" spans="1:15" ht="15.75" thickBot="1">
      <c r="A75" s="178" t="s">
        <v>1001</v>
      </c>
      <c r="B75" s="27">
        <v>3</v>
      </c>
      <c r="C75" s="27">
        <v>3</v>
      </c>
      <c r="D75" s="27">
        <v>3</v>
      </c>
      <c r="E75" s="27">
        <v>3</v>
      </c>
      <c r="F75" s="27">
        <v>3</v>
      </c>
      <c r="G75" s="27">
        <v>3</v>
      </c>
      <c r="H75" s="27">
        <v>3</v>
      </c>
      <c r="I75" s="27">
        <v>3</v>
      </c>
      <c r="J75" s="27">
        <v>3</v>
      </c>
      <c r="K75" s="27">
        <v>3</v>
      </c>
      <c r="L75" s="27">
        <v>2</v>
      </c>
      <c r="M75" s="27">
        <v>1</v>
      </c>
      <c r="N75" s="27">
        <v>1</v>
      </c>
      <c r="O75" s="27">
        <v>3</v>
      </c>
    </row>
    <row r="76" spans="1:15" ht="15.75" thickBot="1">
      <c r="A76" s="178" t="s">
        <v>1011</v>
      </c>
      <c r="B76" s="27">
        <v>2</v>
      </c>
      <c r="C76" s="27">
        <v>2</v>
      </c>
      <c r="D76" s="27">
        <v>3</v>
      </c>
      <c r="E76" s="27">
        <v>3</v>
      </c>
      <c r="F76" s="27">
        <v>3</v>
      </c>
      <c r="G76" s="27">
        <v>1</v>
      </c>
      <c r="H76" s="27">
        <v>1</v>
      </c>
      <c r="I76" s="27">
        <v>3</v>
      </c>
      <c r="J76" s="27">
        <v>1</v>
      </c>
      <c r="K76" s="27">
        <v>1</v>
      </c>
      <c r="L76" s="27">
        <v>2</v>
      </c>
      <c r="M76" s="27">
        <v>1</v>
      </c>
      <c r="N76" s="27">
        <v>1</v>
      </c>
      <c r="O76" s="27">
        <v>3</v>
      </c>
    </row>
    <row r="77" spans="1:15" ht="15.75" thickBot="1">
      <c r="A77" s="46" t="s">
        <v>1012</v>
      </c>
      <c r="B77" s="27">
        <v>3</v>
      </c>
      <c r="C77" s="27">
        <v>3</v>
      </c>
      <c r="D77" s="27">
        <v>2</v>
      </c>
      <c r="E77" s="27">
        <v>2</v>
      </c>
      <c r="F77" s="27">
        <v>3</v>
      </c>
      <c r="G77" s="27">
        <v>2</v>
      </c>
      <c r="H77" s="27">
        <v>2</v>
      </c>
      <c r="I77" s="27">
        <v>2</v>
      </c>
      <c r="J77" s="27">
        <v>2</v>
      </c>
      <c r="K77" s="27">
        <v>2</v>
      </c>
      <c r="L77" s="27">
        <v>3</v>
      </c>
      <c r="M77" s="27">
        <v>2</v>
      </c>
      <c r="N77" s="27">
        <v>1</v>
      </c>
      <c r="O77" s="27">
        <v>1</v>
      </c>
    </row>
    <row r="78" spans="1:15" ht="15.75" thickBot="1">
      <c r="A78" s="178" t="s">
        <v>1002</v>
      </c>
      <c r="B78" s="27">
        <v>3</v>
      </c>
      <c r="C78" s="27">
        <v>2</v>
      </c>
      <c r="D78" s="27">
        <v>3</v>
      </c>
      <c r="E78" s="27">
        <v>3</v>
      </c>
      <c r="F78" s="27">
        <v>3</v>
      </c>
      <c r="G78" s="27">
        <v>2</v>
      </c>
      <c r="H78" s="27">
        <v>2</v>
      </c>
      <c r="I78" s="27">
        <v>2</v>
      </c>
      <c r="J78" s="27">
        <v>2</v>
      </c>
      <c r="K78" s="27">
        <v>2</v>
      </c>
      <c r="L78" s="27">
        <v>2</v>
      </c>
      <c r="M78" s="27">
        <v>1</v>
      </c>
      <c r="N78" s="27">
        <v>1</v>
      </c>
      <c r="O78" s="27">
        <v>3</v>
      </c>
    </row>
    <row r="79" spans="1:15" ht="15.75" thickBot="1">
      <c r="A79" s="178" t="s">
        <v>563</v>
      </c>
      <c r="B79" s="27">
        <v>3</v>
      </c>
      <c r="C79" s="27">
        <v>3</v>
      </c>
      <c r="D79" s="27">
        <v>3</v>
      </c>
      <c r="E79" s="27">
        <v>3</v>
      </c>
      <c r="F79" s="27">
        <v>3</v>
      </c>
      <c r="G79" s="27">
        <v>2</v>
      </c>
      <c r="H79" s="27">
        <v>2</v>
      </c>
      <c r="I79" s="27">
        <v>3</v>
      </c>
      <c r="J79" s="27">
        <v>2</v>
      </c>
      <c r="K79" s="27">
        <v>2</v>
      </c>
      <c r="L79" s="27">
        <v>1</v>
      </c>
      <c r="M79" s="27">
        <v>2</v>
      </c>
      <c r="N79" s="27">
        <v>1</v>
      </c>
      <c r="O79" s="27">
        <v>2</v>
      </c>
    </row>
    <row r="80" spans="1:15" ht="15.75" thickBot="1">
      <c r="A80" s="178" t="s">
        <v>1004</v>
      </c>
      <c r="B80" s="27">
        <v>1</v>
      </c>
      <c r="C80" s="27">
        <v>1</v>
      </c>
      <c r="D80" s="27">
        <v>3</v>
      </c>
      <c r="E80" s="27">
        <v>2</v>
      </c>
      <c r="F80" s="27">
        <v>2</v>
      </c>
      <c r="G80" s="27">
        <v>1</v>
      </c>
      <c r="H80" s="27">
        <v>1</v>
      </c>
      <c r="I80" s="27">
        <v>1</v>
      </c>
      <c r="J80" s="27">
        <v>1</v>
      </c>
      <c r="K80" s="27">
        <v>1</v>
      </c>
      <c r="L80" s="27">
        <v>1</v>
      </c>
      <c r="M80" s="27">
        <v>1</v>
      </c>
      <c r="N80" s="27">
        <v>1</v>
      </c>
      <c r="O80" s="27">
        <v>1</v>
      </c>
    </row>
    <row r="81" spans="1:15" ht="15.75" thickBot="1">
      <c r="A81" s="46" t="s">
        <v>508</v>
      </c>
      <c r="B81" s="27">
        <v>1</v>
      </c>
      <c r="C81" s="27">
        <v>2</v>
      </c>
      <c r="D81" s="27">
        <v>3</v>
      </c>
      <c r="E81" s="27">
        <v>3</v>
      </c>
      <c r="F81" s="27">
        <v>3</v>
      </c>
      <c r="G81" s="27">
        <v>2</v>
      </c>
      <c r="H81" s="27">
        <v>2</v>
      </c>
      <c r="I81" s="27">
        <v>3</v>
      </c>
      <c r="J81" s="27">
        <v>2</v>
      </c>
      <c r="K81" s="27">
        <v>2</v>
      </c>
      <c r="L81" s="27">
        <v>2</v>
      </c>
      <c r="M81" s="27">
        <v>1</v>
      </c>
      <c r="N81" s="27">
        <v>2</v>
      </c>
      <c r="O81" s="27">
        <v>3</v>
      </c>
    </row>
    <row r="82" spans="1:15" ht="15.75" thickBot="1">
      <c r="A82" s="194" t="s">
        <v>1276</v>
      </c>
      <c r="B82" s="27">
        <v>3</v>
      </c>
      <c r="C82" s="27">
        <v>3</v>
      </c>
      <c r="D82" s="27">
        <v>3</v>
      </c>
      <c r="E82" s="27">
        <v>3</v>
      </c>
      <c r="F82" s="27">
        <v>3</v>
      </c>
      <c r="G82" s="27">
        <v>1</v>
      </c>
      <c r="H82" s="27">
        <v>1</v>
      </c>
      <c r="I82" s="27">
        <v>2</v>
      </c>
      <c r="J82" s="27">
        <v>1</v>
      </c>
      <c r="K82" s="27">
        <v>1</v>
      </c>
      <c r="L82" s="27">
        <v>1</v>
      </c>
      <c r="M82" s="27">
        <v>1</v>
      </c>
      <c r="N82" s="27">
        <v>1</v>
      </c>
      <c r="O82" s="27">
        <v>2</v>
      </c>
    </row>
    <row r="83" spans="1:15" ht="15.75" thickBot="1">
      <c r="A83" s="46" t="s">
        <v>1262</v>
      </c>
      <c r="B83" s="27">
        <v>1</v>
      </c>
      <c r="C83" s="27">
        <v>1</v>
      </c>
      <c r="D83" s="27">
        <v>3</v>
      </c>
      <c r="E83" s="27">
        <v>3</v>
      </c>
      <c r="F83" s="27">
        <v>3</v>
      </c>
      <c r="G83" s="27">
        <v>1</v>
      </c>
      <c r="H83" s="27">
        <v>1</v>
      </c>
      <c r="I83" s="27">
        <v>3</v>
      </c>
      <c r="J83" s="27">
        <v>1</v>
      </c>
      <c r="K83" s="27">
        <v>1</v>
      </c>
      <c r="L83" s="27">
        <v>3</v>
      </c>
      <c r="M83" s="27">
        <v>1</v>
      </c>
      <c r="N83" s="27">
        <v>1</v>
      </c>
      <c r="O83" s="27">
        <v>3</v>
      </c>
    </row>
    <row r="84" spans="1:15" ht="15.75" thickBot="1">
      <c r="A84" s="46" t="s">
        <v>1013</v>
      </c>
      <c r="B84" s="27">
        <v>3</v>
      </c>
      <c r="C84" s="27">
        <v>3</v>
      </c>
      <c r="D84" s="27">
        <v>3</v>
      </c>
      <c r="E84" s="27">
        <v>3</v>
      </c>
      <c r="F84" s="27">
        <v>3</v>
      </c>
      <c r="G84" s="27">
        <v>2</v>
      </c>
      <c r="H84" s="27">
        <v>2</v>
      </c>
      <c r="I84" s="27">
        <v>1</v>
      </c>
      <c r="J84" s="27">
        <v>2</v>
      </c>
      <c r="K84" s="27">
        <v>2</v>
      </c>
      <c r="L84" s="27">
        <v>2</v>
      </c>
      <c r="M84" s="27">
        <v>1</v>
      </c>
      <c r="N84" s="27">
        <v>1</v>
      </c>
      <c r="O84" s="27">
        <v>3</v>
      </c>
    </row>
    <row r="85" spans="1:15" ht="15.75" thickBot="1">
      <c r="A85" s="180" t="s">
        <v>509</v>
      </c>
      <c r="B85" s="27">
        <v>3</v>
      </c>
      <c r="C85" s="27">
        <v>3</v>
      </c>
      <c r="D85" s="27">
        <v>3</v>
      </c>
      <c r="E85" s="27">
        <v>3</v>
      </c>
      <c r="F85" s="27">
        <v>3</v>
      </c>
      <c r="G85" s="27">
        <v>3</v>
      </c>
      <c r="H85" s="27">
        <v>3</v>
      </c>
      <c r="I85" s="27">
        <v>3</v>
      </c>
      <c r="J85" s="27">
        <v>3</v>
      </c>
      <c r="K85" s="27">
        <v>3</v>
      </c>
      <c r="L85" s="27">
        <v>2</v>
      </c>
      <c r="M85" s="27">
        <v>1</v>
      </c>
      <c r="N85" s="27">
        <v>2</v>
      </c>
      <c r="O85" s="27">
        <v>3</v>
      </c>
    </row>
    <row r="86" spans="1:15" ht="15.75" thickBot="1">
      <c r="A86" s="204" t="s">
        <v>231</v>
      </c>
      <c r="B86" s="27">
        <f t="shared" ref="B86:O86" si="2">SUM(B74:B85)</f>
        <v>28</v>
      </c>
      <c r="C86" s="27">
        <f t="shared" si="2"/>
        <v>27</v>
      </c>
      <c r="D86" s="27">
        <f t="shared" si="2"/>
        <v>33</v>
      </c>
      <c r="E86" s="27">
        <f t="shared" si="2"/>
        <v>32</v>
      </c>
      <c r="F86" s="27">
        <f t="shared" si="2"/>
        <v>33</v>
      </c>
      <c r="G86" s="27">
        <f t="shared" si="2"/>
        <v>21</v>
      </c>
      <c r="H86" s="27">
        <f>SUM(H74:H85)</f>
        <v>21</v>
      </c>
      <c r="I86" s="27">
        <f t="shared" si="2"/>
        <v>29</v>
      </c>
      <c r="J86" s="27">
        <f t="shared" si="2"/>
        <v>21</v>
      </c>
      <c r="K86" s="27">
        <f t="shared" si="2"/>
        <v>21</v>
      </c>
      <c r="L86" s="27">
        <f t="shared" si="2"/>
        <v>22</v>
      </c>
      <c r="M86" s="27">
        <f t="shared" si="2"/>
        <v>14</v>
      </c>
      <c r="N86" s="27">
        <f t="shared" si="2"/>
        <v>14</v>
      </c>
      <c r="O86" s="27">
        <f t="shared" si="2"/>
        <v>28</v>
      </c>
    </row>
    <row r="89" spans="1:15" ht="15.75" thickBot="1">
      <c r="A89" s="1" t="s">
        <v>1076</v>
      </c>
      <c r="B89" s="27" t="s">
        <v>975</v>
      </c>
      <c r="C89" s="27" t="s">
        <v>1027</v>
      </c>
      <c r="D89" s="27" t="s">
        <v>977</v>
      </c>
      <c r="E89" s="27" t="s">
        <v>979</v>
      </c>
      <c r="F89" s="27" t="s">
        <v>980</v>
      </c>
      <c r="G89" s="27" t="s">
        <v>981</v>
      </c>
      <c r="H89" s="27" t="s">
        <v>982</v>
      </c>
      <c r="I89" s="27" t="s">
        <v>983</v>
      </c>
      <c r="J89" s="27" t="s">
        <v>984</v>
      </c>
      <c r="L89" s="2" t="s">
        <v>995</v>
      </c>
      <c r="M89" s="2" t="s">
        <v>996</v>
      </c>
      <c r="N89" s="22" t="s">
        <v>1082</v>
      </c>
      <c r="O89" s="27" t="s">
        <v>976</v>
      </c>
    </row>
    <row r="90" spans="1:15" ht="15.75" thickBot="1">
      <c r="A90" s="45" t="s">
        <v>284</v>
      </c>
      <c r="B90" s="22">
        <v>2</v>
      </c>
      <c r="C90" s="22">
        <v>1</v>
      </c>
      <c r="D90" s="22">
        <v>3</v>
      </c>
      <c r="E90" s="22">
        <v>1</v>
      </c>
      <c r="F90" s="22">
        <v>1</v>
      </c>
      <c r="G90" s="22">
        <v>2</v>
      </c>
      <c r="H90" s="22">
        <v>2</v>
      </c>
      <c r="I90" s="22">
        <v>2</v>
      </c>
      <c r="J90" s="22">
        <v>2</v>
      </c>
      <c r="K90" s="28">
        <f>AVERAGE(F90:J90)</f>
        <v>1.8</v>
      </c>
      <c r="L90" s="2">
        <v>1</v>
      </c>
      <c r="M90" s="2">
        <v>3</v>
      </c>
      <c r="N90" s="22">
        <v>3</v>
      </c>
      <c r="O90" s="22">
        <v>1</v>
      </c>
    </row>
    <row r="91" spans="1:15" ht="15.75" thickBot="1">
      <c r="A91" s="45" t="s">
        <v>285</v>
      </c>
      <c r="B91" s="22">
        <v>1</v>
      </c>
      <c r="C91" s="22">
        <v>1</v>
      </c>
      <c r="D91" s="22">
        <v>1</v>
      </c>
      <c r="E91" s="22">
        <v>1</v>
      </c>
      <c r="F91" s="22">
        <v>1</v>
      </c>
      <c r="G91" s="22">
        <v>2</v>
      </c>
      <c r="H91" s="22">
        <v>2</v>
      </c>
      <c r="I91" s="22">
        <v>2</v>
      </c>
      <c r="J91" s="22">
        <v>2</v>
      </c>
      <c r="K91" s="28">
        <f t="shared" ref="K91:K102" si="3">AVERAGE(F91:J91)</f>
        <v>1.8</v>
      </c>
      <c r="L91" s="2">
        <v>3</v>
      </c>
      <c r="M91" s="2">
        <v>1</v>
      </c>
      <c r="N91" s="22">
        <v>1</v>
      </c>
      <c r="O91" s="22">
        <v>1</v>
      </c>
    </row>
    <row r="92" spans="1:15" ht="15.75" thickBot="1">
      <c r="A92" s="46" t="s">
        <v>1001</v>
      </c>
      <c r="B92" s="22">
        <v>3</v>
      </c>
      <c r="C92" s="22">
        <v>2</v>
      </c>
      <c r="D92" s="22">
        <v>2</v>
      </c>
      <c r="E92" s="22">
        <v>2</v>
      </c>
      <c r="F92" s="22">
        <v>3</v>
      </c>
      <c r="G92" s="22">
        <v>3</v>
      </c>
      <c r="H92" s="22">
        <v>3</v>
      </c>
      <c r="I92" s="22">
        <v>3</v>
      </c>
      <c r="J92" s="22">
        <v>3</v>
      </c>
      <c r="K92" s="28">
        <f t="shared" si="3"/>
        <v>3</v>
      </c>
      <c r="L92" s="2">
        <v>1</v>
      </c>
      <c r="M92" s="2">
        <v>2</v>
      </c>
      <c r="N92" s="22">
        <v>3</v>
      </c>
      <c r="O92" s="22">
        <v>2</v>
      </c>
    </row>
    <row r="93" spans="1:15" ht="15.75" thickBot="1">
      <c r="A93" s="46" t="s">
        <v>1011</v>
      </c>
      <c r="B93" s="22">
        <v>3</v>
      </c>
      <c r="C93" s="22">
        <v>1</v>
      </c>
      <c r="D93" s="22">
        <v>1</v>
      </c>
      <c r="E93" s="22">
        <v>2</v>
      </c>
      <c r="F93" s="22">
        <v>3</v>
      </c>
      <c r="G93" s="22">
        <v>3</v>
      </c>
      <c r="H93" s="22">
        <v>3</v>
      </c>
      <c r="I93" s="22">
        <v>3</v>
      </c>
      <c r="J93" s="22">
        <v>3</v>
      </c>
      <c r="K93" s="28">
        <f t="shared" si="3"/>
        <v>3</v>
      </c>
      <c r="L93" s="2">
        <v>2</v>
      </c>
      <c r="M93" s="2">
        <v>1</v>
      </c>
      <c r="N93" s="22">
        <v>1</v>
      </c>
      <c r="O93" s="22">
        <v>1</v>
      </c>
    </row>
    <row r="94" spans="1:15" ht="15.75" thickBot="1">
      <c r="A94" s="46" t="s">
        <v>1002</v>
      </c>
      <c r="B94" s="22">
        <v>1</v>
      </c>
      <c r="C94" s="22">
        <v>1</v>
      </c>
      <c r="D94" s="22">
        <v>2</v>
      </c>
      <c r="E94" s="22">
        <v>2</v>
      </c>
      <c r="F94" s="22">
        <v>3</v>
      </c>
      <c r="G94" s="22">
        <v>3</v>
      </c>
      <c r="H94" s="22">
        <v>3</v>
      </c>
      <c r="I94" s="22">
        <v>3</v>
      </c>
      <c r="J94" s="22">
        <v>2</v>
      </c>
      <c r="K94" s="28">
        <f t="shared" si="3"/>
        <v>2.8</v>
      </c>
      <c r="L94" s="2">
        <v>1</v>
      </c>
      <c r="M94" s="2">
        <v>1</v>
      </c>
      <c r="N94" s="22">
        <v>1</v>
      </c>
      <c r="O94" s="22">
        <v>1</v>
      </c>
    </row>
    <row r="95" spans="1:15" ht="15.75" thickBot="1">
      <c r="A95" s="46" t="s">
        <v>563</v>
      </c>
      <c r="B95" s="22">
        <v>3</v>
      </c>
      <c r="C95" s="22">
        <v>1</v>
      </c>
      <c r="D95" s="22">
        <v>1</v>
      </c>
      <c r="E95" s="22">
        <v>2</v>
      </c>
      <c r="F95" s="22">
        <v>3</v>
      </c>
      <c r="G95" s="22">
        <v>3</v>
      </c>
      <c r="H95" s="22">
        <v>3</v>
      </c>
      <c r="I95" s="22">
        <v>3</v>
      </c>
      <c r="J95" s="22">
        <v>3</v>
      </c>
      <c r="K95" s="28">
        <f t="shared" si="3"/>
        <v>3</v>
      </c>
      <c r="L95" s="2">
        <v>1</v>
      </c>
      <c r="M95" s="2">
        <v>1</v>
      </c>
      <c r="N95" s="22">
        <v>3</v>
      </c>
      <c r="O95" s="22">
        <v>3</v>
      </c>
    </row>
    <row r="96" spans="1:15" ht="15.75" thickBot="1">
      <c r="A96" s="46" t="s">
        <v>1004</v>
      </c>
      <c r="B96" s="22">
        <v>1</v>
      </c>
      <c r="C96" s="22">
        <v>1</v>
      </c>
      <c r="D96" s="22">
        <v>2</v>
      </c>
      <c r="E96" s="22">
        <v>3</v>
      </c>
      <c r="F96" s="22">
        <v>3</v>
      </c>
      <c r="G96" s="22">
        <v>3</v>
      </c>
      <c r="H96" s="22">
        <v>3</v>
      </c>
      <c r="I96" s="22">
        <v>3</v>
      </c>
      <c r="J96" s="22">
        <v>3</v>
      </c>
      <c r="K96" s="28">
        <f t="shared" si="3"/>
        <v>3</v>
      </c>
      <c r="L96" s="2">
        <v>2</v>
      </c>
      <c r="M96" s="2">
        <v>1</v>
      </c>
      <c r="N96" s="22">
        <v>1</v>
      </c>
      <c r="O96" s="22">
        <v>1</v>
      </c>
    </row>
    <row r="97" spans="1:15" ht="15.75" thickBot="1">
      <c r="A97" s="46" t="s">
        <v>1005</v>
      </c>
      <c r="B97" s="22">
        <v>3</v>
      </c>
      <c r="C97" s="22">
        <v>1</v>
      </c>
      <c r="D97" s="22">
        <v>2</v>
      </c>
      <c r="E97" s="22">
        <v>3</v>
      </c>
      <c r="F97" s="22">
        <v>3</v>
      </c>
      <c r="G97" s="22">
        <v>3</v>
      </c>
      <c r="H97" s="22">
        <v>3</v>
      </c>
      <c r="I97" s="22">
        <v>3</v>
      </c>
      <c r="J97" s="22">
        <v>3</v>
      </c>
      <c r="K97" s="28">
        <f t="shared" si="3"/>
        <v>3</v>
      </c>
      <c r="L97" s="2">
        <v>1</v>
      </c>
      <c r="M97" s="2">
        <v>1</v>
      </c>
      <c r="N97" s="22">
        <v>1</v>
      </c>
      <c r="O97" s="22">
        <v>3</v>
      </c>
    </row>
    <row r="98" spans="1:15" ht="15.75" thickBot="1">
      <c r="A98" s="47" t="s">
        <v>508</v>
      </c>
      <c r="B98" s="22">
        <v>2</v>
      </c>
      <c r="C98" s="22">
        <v>1</v>
      </c>
      <c r="D98" s="22">
        <v>3</v>
      </c>
      <c r="E98" s="22">
        <v>3</v>
      </c>
      <c r="F98" s="22">
        <v>3</v>
      </c>
      <c r="G98" s="22">
        <v>3</v>
      </c>
      <c r="H98" s="22">
        <v>3</v>
      </c>
      <c r="I98" s="22">
        <v>2</v>
      </c>
      <c r="J98" s="22">
        <v>2</v>
      </c>
      <c r="K98" s="28">
        <f t="shared" si="3"/>
        <v>2.6</v>
      </c>
      <c r="L98" s="2">
        <v>1</v>
      </c>
      <c r="M98" s="2">
        <v>2</v>
      </c>
      <c r="N98" s="22">
        <v>1</v>
      </c>
      <c r="O98" s="22">
        <v>2</v>
      </c>
    </row>
    <row r="99" spans="1:15" ht="15.75" thickBot="1">
      <c r="A99" s="46" t="s">
        <v>1006</v>
      </c>
      <c r="B99" s="22">
        <v>3</v>
      </c>
      <c r="C99" s="22">
        <v>3</v>
      </c>
      <c r="D99" s="22">
        <v>1</v>
      </c>
      <c r="E99" s="22">
        <v>2</v>
      </c>
      <c r="F99" s="22">
        <v>2</v>
      </c>
      <c r="G99" s="22">
        <v>2</v>
      </c>
      <c r="H99" s="22">
        <v>2</v>
      </c>
      <c r="I99" s="22">
        <v>2</v>
      </c>
      <c r="J99" s="22">
        <v>2</v>
      </c>
      <c r="K99" s="28">
        <f t="shared" si="3"/>
        <v>2</v>
      </c>
      <c r="L99" s="2">
        <v>1</v>
      </c>
      <c r="M99" s="2">
        <v>1</v>
      </c>
      <c r="N99" s="22">
        <v>3</v>
      </c>
      <c r="O99" s="22">
        <v>3</v>
      </c>
    </row>
    <row r="100" spans="1:15" ht="15.75" thickBot="1">
      <c r="A100" s="46" t="s">
        <v>1007</v>
      </c>
      <c r="B100" s="22">
        <v>3</v>
      </c>
      <c r="C100" s="22">
        <v>3</v>
      </c>
      <c r="D100" s="22">
        <v>1</v>
      </c>
      <c r="E100" s="22">
        <v>2</v>
      </c>
      <c r="F100" s="22">
        <v>2</v>
      </c>
      <c r="G100" s="22">
        <v>2</v>
      </c>
      <c r="H100" s="22">
        <v>2</v>
      </c>
      <c r="I100" s="22">
        <v>2</v>
      </c>
      <c r="J100" s="22">
        <v>2</v>
      </c>
      <c r="K100" s="28">
        <f t="shared" si="3"/>
        <v>2</v>
      </c>
      <c r="L100" s="2">
        <v>1</v>
      </c>
      <c r="M100" s="2">
        <v>1</v>
      </c>
      <c r="N100" s="22">
        <v>3</v>
      </c>
      <c r="O100" s="22">
        <v>3</v>
      </c>
    </row>
    <row r="101" spans="1:15" ht="15.75" thickBot="1">
      <c r="A101" s="145" t="s">
        <v>561</v>
      </c>
      <c r="B101" s="22">
        <v>2</v>
      </c>
      <c r="C101" s="22">
        <v>3</v>
      </c>
      <c r="D101" s="22">
        <v>2</v>
      </c>
      <c r="E101" s="22">
        <v>2</v>
      </c>
      <c r="F101" s="22">
        <v>3</v>
      </c>
      <c r="G101" s="22">
        <v>3</v>
      </c>
      <c r="H101" s="22">
        <v>3</v>
      </c>
      <c r="I101" s="22">
        <v>3</v>
      </c>
      <c r="J101" s="22">
        <v>3</v>
      </c>
      <c r="K101" s="28">
        <f t="shared" si="3"/>
        <v>3</v>
      </c>
      <c r="L101" s="2">
        <v>1</v>
      </c>
      <c r="M101" s="2">
        <v>1</v>
      </c>
      <c r="N101" s="22">
        <v>3</v>
      </c>
      <c r="O101" s="22">
        <v>2</v>
      </c>
    </row>
    <row r="102" spans="1:15" ht="15.75" thickBot="1">
      <c r="A102" s="145" t="s">
        <v>509</v>
      </c>
      <c r="B102" s="22">
        <v>2</v>
      </c>
      <c r="C102" s="22">
        <v>3</v>
      </c>
      <c r="D102" s="22">
        <v>2</v>
      </c>
      <c r="E102" s="22">
        <v>2</v>
      </c>
      <c r="F102" s="22">
        <v>3</v>
      </c>
      <c r="G102" s="22">
        <v>3</v>
      </c>
      <c r="H102" s="22">
        <v>3</v>
      </c>
      <c r="I102" s="22">
        <v>3</v>
      </c>
      <c r="J102" s="22">
        <v>3</v>
      </c>
      <c r="K102" s="28">
        <f t="shared" si="3"/>
        <v>3</v>
      </c>
      <c r="L102" s="2">
        <v>1</v>
      </c>
      <c r="M102" s="2">
        <v>1</v>
      </c>
      <c r="N102" s="22">
        <v>3</v>
      </c>
      <c r="O102" s="22">
        <v>2</v>
      </c>
    </row>
    <row r="103" spans="1:15" ht="15.75" thickBot="1">
      <c r="A103" s="203" t="s">
        <v>231</v>
      </c>
      <c r="B103" s="27">
        <f>SUM(B90:B102)</f>
        <v>29</v>
      </c>
      <c r="C103" s="27">
        <f>SUM(C90:C102)</f>
        <v>22</v>
      </c>
      <c r="D103" s="27">
        <f>SUM(D90:D102)</f>
        <v>23</v>
      </c>
      <c r="E103" s="27">
        <f>SUM(E90:E102)</f>
        <v>27</v>
      </c>
      <c r="K103" s="28">
        <f>SUM(K90:K102)</f>
        <v>34</v>
      </c>
      <c r="L103" s="27">
        <f>SUM(L90:L102)</f>
        <v>17</v>
      </c>
      <c r="M103" s="27">
        <f>SUM(M90:M102)</f>
        <v>17</v>
      </c>
      <c r="N103" s="27">
        <f>SUM(N90:N102)</f>
        <v>27</v>
      </c>
      <c r="O103" s="27">
        <f>SUM(O90:O102)</f>
        <v>25</v>
      </c>
    </row>
  </sheetData>
  <pageMargins left="0.7" right="0.7" top="0.75" bottom="0.75" header="0.3" footer="0.3"/>
  <pageSetup paperSize="9" orientation="portrait" r:id="rId1"/>
  <ignoredErrors>
    <ignoredError sqref="K90 K91:K102" formulaRange="1"/>
  </ignoredErrors>
  <tableParts count="2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D371"/>
  <sheetViews>
    <sheetView zoomScale="70" zoomScaleNormal="70" workbookViewId="0">
      <selection activeCell="F14" sqref="F14:H14"/>
    </sheetView>
  </sheetViews>
  <sheetFormatPr defaultColWidth="11.5703125" defaultRowHeight="15"/>
  <cols>
    <col min="1" max="1" width="4.28515625" style="84" customWidth="1"/>
    <col min="2" max="2" width="2" style="84" hidden="1" customWidth="1"/>
    <col min="3" max="3" width="30.5703125" style="84" customWidth="1"/>
    <col min="4" max="4" width="22.7109375" style="84" customWidth="1"/>
    <col min="5" max="5" width="16" style="84" customWidth="1"/>
    <col min="6" max="6" width="15.28515625" style="84" customWidth="1"/>
    <col min="7" max="7" width="39.7109375" style="84" customWidth="1"/>
    <col min="8" max="8" width="116.5703125" style="84" customWidth="1"/>
    <col min="9" max="9" width="2" style="84" customWidth="1"/>
    <col min="10" max="10" width="29.42578125" style="84" customWidth="1"/>
    <col min="11" max="11" width="15.7109375" style="84" customWidth="1"/>
    <col min="12" max="12" width="8.5703125" style="84" customWidth="1"/>
    <col min="13" max="13" width="109.7109375" style="84" customWidth="1"/>
    <col min="14" max="14" width="11.85546875" style="84" customWidth="1"/>
    <col min="15" max="15" width="16.7109375" style="220" customWidth="1"/>
    <col min="16" max="16" width="9.28515625" style="220" customWidth="1"/>
    <col min="17" max="17" width="8.28515625" style="220" customWidth="1"/>
    <col min="18" max="18" width="9.28515625" style="220" customWidth="1"/>
    <col min="19" max="19" width="8.5703125" style="220" customWidth="1"/>
    <col min="20" max="20" width="10.7109375" style="220" customWidth="1"/>
    <col min="21" max="21" width="7.7109375" style="220" customWidth="1"/>
    <col min="22" max="22" width="11.28515625" style="220" customWidth="1"/>
    <col min="23" max="23" width="8.28515625" style="220" customWidth="1"/>
    <col min="24" max="24" width="11.28515625" style="220" customWidth="1"/>
    <col min="25" max="25" width="7.42578125" style="220" customWidth="1"/>
    <col min="26" max="26" width="7" style="220" customWidth="1"/>
    <col min="27" max="27" width="8.7109375" style="220" customWidth="1"/>
    <col min="28" max="28" width="16.28515625" style="220" customWidth="1"/>
    <col min="29" max="16384" width="11.5703125" style="220"/>
  </cols>
  <sheetData>
    <row r="1" spans="1:108" ht="19.5" customHeight="1" thickBot="1">
      <c r="A1" s="232"/>
      <c r="B1" s="232"/>
      <c r="C1" s="232"/>
      <c r="D1" s="232"/>
      <c r="E1" s="232"/>
      <c r="F1" s="232"/>
      <c r="G1" s="232"/>
      <c r="H1" s="232"/>
      <c r="I1" s="232"/>
      <c r="J1" s="232"/>
      <c r="K1" s="232"/>
      <c r="L1" s="232"/>
      <c r="M1" s="232"/>
      <c r="N1" s="222"/>
      <c r="O1" s="224"/>
      <c r="P1" s="224"/>
      <c r="Q1" s="224"/>
      <c r="R1" s="224"/>
      <c r="S1" s="224"/>
      <c r="T1" s="224"/>
      <c r="U1" s="224"/>
      <c r="V1" s="224"/>
      <c r="W1" s="224"/>
      <c r="X1" s="224"/>
      <c r="Y1" s="224"/>
      <c r="Z1" s="224"/>
      <c r="AA1" s="222"/>
      <c r="AB1" s="222"/>
      <c r="AC1" s="222"/>
    </row>
    <row r="2" spans="1:108" s="226" customFormat="1" ht="18.600000000000001" customHeight="1" thickBot="1">
      <c r="A2" s="233"/>
      <c r="B2" s="233"/>
      <c r="C2" s="531" t="s">
        <v>1451</v>
      </c>
      <c r="D2" s="532"/>
      <c r="E2" s="532"/>
      <c r="F2" s="532"/>
      <c r="G2" s="532"/>
      <c r="H2" s="533"/>
      <c r="I2" s="233"/>
      <c r="J2" s="233"/>
      <c r="K2" s="233"/>
      <c r="L2" s="233"/>
      <c r="M2" s="233"/>
      <c r="N2" s="228"/>
      <c r="O2" s="224"/>
      <c r="P2" s="224"/>
      <c r="Q2" s="224"/>
      <c r="R2" s="224"/>
      <c r="S2" s="224"/>
      <c r="T2" s="224"/>
      <c r="U2" s="224"/>
      <c r="V2" s="224"/>
      <c r="W2" s="224"/>
      <c r="X2" s="224"/>
      <c r="Y2" s="224"/>
      <c r="Z2" s="224"/>
      <c r="AA2" s="228"/>
      <c r="AB2" s="228"/>
      <c r="AC2" s="228"/>
      <c r="AD2" s="220"/>
      <c r="AE2" s="220"/>
      <c r="AF2" s="220"/>
      <c r="AG2" s="220"/>
    </row>
    <row r="3" spans="1:108" s="226" customFormat="1" ht="19.149999999999999" customHeight="1" thickBot="1">
      <c r="A3" s="233"/>
      <c r="B3" s="233"/>
      <c r="C3" s="234" t="s">
        <v>990</v>
      </c>
      <c r="D3" s="235" t="s">
        <v>0</v>
      </c>
      <c r="E3" s="236" t="s">
        <v>280</v>
      </c>
      <c r="F3" s="232"/>
      <c r="G3" s="237" t="s">
        <v>1085</v>
      </c>
      <c r="H3" s="238" t="s">
        <v>1086</v>
      </c>
      <c r="I3" s="233"/>
      <c r="J3" s="233"/>
      <c r="K3" s="233"/>
      <c r="L3" s="233"/>
      <c r="M3" s="233"/>
      <c r="N3" s="228"/>
      <c r="O3" s="64"/>
      <c r="P3" s="64"/>
      <c r="Q3" s="64"/>
      <c r="R3" s="64"/>
      <c r="S3" s="64"/>
      <c r="T3" s="64"/>
      <c r="U3" s="64"/>
      <c r="V3" s="64"/>
      <c r="W3" s="64"/>
      <c r="X3" s="64"/>
      <c r="Y3" s="64"/>
      <c r="Z3" s="64"/>
      <c r="AA3" s="228"/>
      <c r="AB3" s="228"/>
      <c r="AC3" s="228"/>
    </row>
    <row r="4" spans="1:108" s="226" customFormat="1" ht="19.149999999999999" customHeight="1" thickBot="1">
      <c r="A4" s="233"/>
      <c r="B4" s="233"/>
      <c r="C4" s="229" t="s">
        <v>935</v>
      </c>
      <c r="D4" s="230" t="s">
        <v>221</v>
      </c>
      <c r="E4" s="239">
        <f>VLOOKUP($D$4,Muni_IV_DOT!$D$1:$R$258,2,FALSE)</f>
        <v>27629.64</v>
      </c>
      <c r="F4" s="232"/>
      <c r="G4" s="240">
        <f>VLOOKUP($D$4,Muni_IV_DOT!$D$1:$R$258,3,FALSE)</f>
        <v>23.76</v>
      </c>
      <c r="H4" s="240">
        <f>VLOOKUP($D$4,Muni_IV_DOT!$D$1:$R$258,4,FALSE)</f>
        <v>1.1677162504524068</v>
      </c>
      <c r="I4" s="233"/>
      <c r="J4" s="233"/>
      <c r="K4" s="233"/>
      <c r="L4" s="233"/>
      <c r="M4" s="233"/>
      <c r="N4" s="228"/>
      <c r="O4" s="64"/>
      <c r="P4" s="64"/>
      <c r="Q4" s="64"/>
      <c r="R4" s="64"/>
      <c r="S4" s="64"/>
      <c r="T4" s="64"/>
      <c r="U4" s="64"/>
      <c r="V4" s="64"/>
      <c r="W4" s="64"/>
      <c r="X4" s="64"/>
      <c r="Y4" s="64"/>
      <c r="Z4" s="64"/>
      <c r="AA4" s="228"/>
      <c r="AB4" s="228"/>
      <c r="AC4" s="228"/>
    </row>
    <row r="5" spans="1:108" ht="15" customHeight="1" thickBot="1">
      <c r="A5" s="232"/>
      <c r="B5" s="232"/>
      <c r="C5" s="232"/>
      <c r="D5" s="232"/>
      <c r="E5" s="232"/>
      <c r="F5" s="232"/>
      <c r="G5" s="232"/>
      <c r="H5" s="232"/>
      <c r="I5" s="232"/>
      <c r="J5" s="232"/>
      <c r="K5" s="232"/>
      <c r="L5" s="241"/>
      <c r="M5" s="232"/>
      <c r="N5" s="222"/>
      <c r="O5" s="224"/>
      <c r="P5" s="224"/>
      <c r="Q5" s="224"/>
      <c r="R5" s="224"/>
      <c r="S5" s="224"/>
      <c r="T5" s="224"/>
      <c r="U5" s="224"/>
      <c r="V5" s="224"/>
      <c r="W5" s="224"/>
      <c r="X5" s="224"/>
      <c r="Y5" s="224"/>
      <c r="Z5" s="224"/>
      <c r="AA5" s="222"/>
      <c r="AB5" s="222"/>
      <c r="AC5" s="222"/>
    </row>
    <row r="6" spans="1:108" ht="21.75" thickBot="1">
      <c r="A6" s="232"/>
      <c r="B6" s="232"/>
      <c r="C6" s="541" t="s">
        <v>998</v>
      </c>
      <c r="D6" s="542"/>
      <c r="E6" s="542"/>
      <c r="F6" s="542"/>
      <c r="G6" s="542"/>
      <c r="H6" s="542"/>
      <c r="I6" s="542"/>
      <c r="J6" s="542"/>
      <c r="K6" s="542"/>
      <c r="L6" s="542"/>
      <c r="M6" s="543"/>
      <c r="N6" s="222"/>
      <c r="O6" s="224"/>
      <c r="P6" s="224"/>
      <c r="Q6" s="224"/>
      <c r="R6" s="224"/>
      <c r="S6" s="224"/>
      <c r="T6" s="224"/>
      <c r="U6" s="224"/>
      <c r="V6" s="224"/>
      <c r="W6" s="224"/>
      <c r="X6" s="224"/>
      <c r="Y6" s="224"/>
      <c r="Z6" s="224"/>
      <c r="AA6" s="222"/>
      <c r="AB6" s="222"/>
      <c r="AC6" s="222"/>
    </row>
    <row r="7" spans="1:108" ht="4.9000000000000004" customHeight="1" thickBot="1">
      <c r="A7" s="232"/>
      <c r="B7" s="232"/>
      <c r="C7" s="232"/>
      <c r="D7" s="232"/>
      <c r="E7" s="232"/>
      <c r="F7" s="232"/>
      <c r="G7" s="232"/>
      <c r="H7" s="232"/>
      <c r="I7" s="232"/>
      <c r="J7" s="232"/>
      <c r="K7" s="232"/>
      <c r="L7" s="232"/>
      <c r="M7" s="232"/>
      <c r="N7" s="222"/>
      <c r="O7" s="224"/>
      <c r="P7" s="224"/>
      <c r="Q7" s="224"/>
      <c r="R7" s="224"/>
      <c r="S7" s="224"/>
      <c r="T7" s="224"/>
      <c r="U7" s="224"/>
      <c r="V7" s="224"/>
      <c r="W7" s="224"/>
      <c r="X7" s="224"/>
      <c r="Y7" s="224"/>
      <c r="Z7" s="224"/>
      <c r="AA7" s="222"/>
      <c r="AB7" s="222"/>
      <c r="AC7" s="222"/>
    </row>
    <row r="8" spans="1:108" ht="15.75" thickBot="1">
      <c r="A8" s="232"/>
      <c r="B8" s="232"/>
      <c r="C8" s="544" t="s">
        <v>286</v>
      </c>
      <c r="D8" s="545"/>
      <c r="E8" s="545"/>
      <c r="F8" s="545"/>
      <c r="G8" s="545"/>
      <c r="H8" s="546"/>
      <c r="I8" s="242"/>
      <c r="J8" s="544" t="s">
        <v>701</v>
      </c>
      <c r="K8" s="545"/>
      <c r="L8" s="545"/>
      <c r="M8" s="546"/>
      <c r="N8" s="222"/>
      <c r="O8" s="224"/>
      <c r="P8" s="224"/>
      <c r="Q8" s="224"/>
      <c r="R8" s="224"/>
      <c r="S8" s="224"/>
      <c r="T8" s="224"/>
      <c r="U8" s="224"/>
      <c r="V8" s="224"/>
      <c r="W8" s="224"/>
      <c r="X8" s="224"/>
      <c r="Y8" s="224"/>
      <c r="Z8" s="224"/>
      <c r="AA8" s="222"/>
      <c r="AB8" s="222"/>
      <c r="AC8" s="222"/>
    </row>
    <row r="9" spans="1:108" s="227" customFormat="1" ht="15.75" thickBot="1">
      <c r="A9" s="243"/>
      <c r="B9" s="243"/>
      <c r="C9" s="232"/>
      <c r="D9" s="244" t="s">
        <v>1064</v>
      </c>
      <c r="E9" s="244" t="s">
        <v>281</v>
      </c>
      <c r="F9" s="547" t="s">
        <v>580</v>
      </c>
      <c r="G9" s="548"/>
      <c r="H9" s="549"/>
      <c r="I9" s="245"/>
      <c r="J9" s="232"/>
      <c r="K9" s="246" t="s">
        <v>1064</v>
      </c>
      <c r="L9" s="246" t="s">
        <v>929</v>
      </c>
      <c r="M9" s="247" t="s">
        <v>965</v>
      </c>
      <c r="N9" s="222"/>
      <c r="O9" s="224"/>
      <c r="P9" s="224"/>
      <c r="Q9" s="224"/>
      <c r="R9" s="224"/>
      <c r="S9" s="224"/>
      <c r="T9" s="224"/>
      <c r="U9" s="224"/>
      <c r="V9" s="224"/>
      <c r="W9" s="224"/>
      <c r="X9" s="224"/>
      <c r="Y9" s="224"/>
      <c r="Z9" s="224"/>
      <c r="AA9" s="222"/>
      <c r="AB9" s="222"/>
      <c r="AC9" s="222"/>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row>
    <row r="10" spans="1:108" ht="15.75" thickBot="1">
      <c r="A10" s="232"/>
      <c r="B10" s="232"/>
      <c r="C10" s="248" t="s">
        <v>699</v>
      </c>
      <c r="D10" s="249">
        <f>VLOOKUP($D$4,Muni_IV_DOT!$D$1:$R$258,5,FALSE)</f>
        <v>45.646435034382918</v>
      </c>
      <c r="E10" s="250"/>
      <c r="F10" s="250"/>
      <c r="G10" s="250"/>
      <c r="H10" s="250"/>
      <c r="I10" s="232"/>
      <c r="J10" s="248" t="s">
        <v>699</v>
      </c>
      <c r="K10" s="249">
        <f>IF($C$4="BIZKAIA.",VLOOKUP($D$4,Muni_IV_TH!$A$2:$F$115,2,FALSE), 0)+IF($C$4="GIPUZKOA.",VLOOKUP($D$4,Muni_IV_TH!$G$2:$N$93,2,FALSE),0)+IF($C$4="ARABA",VLOOKUP($D$4,Muni_IV_TH!$O$2:$T$56,2,FALSE),0)</f>
        <v>21.728368520183395</v>
      </c>
      <c r="L10" s="250"/>
      <c r="M10" s="250"/>
      <c r="N10" s="222"/>
      <c r="O10" s="224"/>
      <c r="P10" s="224"/>
      <c r="Q10" s="224"/>
      <c r="R10" s="224"/>
      <c r="S10" s="224"/>
      <c r="T10" s="224"/>
      <c r="U10" s="224"/>
      <c r="V10" s="224"/>
      <c r="W10" s="224"/>
      <c r="X10" s="224"/>
      <c r="Y10" s="224"/>
      <c r="Z10" s="224"/>
      <c r="AA10" s="222"/>
      <c r="AB10" s="222"/>
      <c r="AC10" s="222"/>
    </row>
    <row r="11" spans="1:108" ht="15.75" thickBot="1">
      <c r="A11" s="232"/>
      <c r="B11" s="232"/>
      <c r="C11" s="251" t="s">
        <v>698</v>
      </c>
      <c r="D11" s="249">
        <f>VLOOKUP($D$4,Muni_IV_DOT!$D$1:$R$258,6,FALSE)</f>
        <v>45.433803836409702</v>
      </c>
      <c r="E11" s="252">
        <f>VLOOKUP($D$4,Muni_IV_DOT!$D$1:$R$258,10,FALSE)</f>
        <v>5</v>
      </c>
      <c r="F11" s="535" t="str">
        <f>VLOOKUP($D$4,Muni_IV_DOT!$D$1:$R$258,13,FALSE)</f>
        <v>Robledales isla de la Llanada Alavesa; Salburua; Montes de Vitoria; Sierras de Badayo y Arrato; Río Zadorra</v>
      </c>
      <c r="G11" s="536"/>
      <c r="H11" s="537"/>
      <c r="I11" s="253"/>
      <c r="J11" s="254" t="s">
        <v>1017</v>
      </c>
      <c r="K11" s="249">
        <f>IF($C$4="BIZKAIA.",VLOOKUP($D$4,Muni_IV_TH!$A$2:$F$115,3,FALSE), 0)+IF($C$4="GIPUZKOA.",VLOOKUP($D$4,Muni_IV_TH!$G$2:$N$93,3,FALSE),0)+IF($C$4="ARABA",VLOOKUP($D$4,Muni_IV_TH!$O$2:$T$56,3,FALSE),0)</f>
        <v>21.728368520183395</v>
      </c>
      <c r="L11" s="255">
        <f>IF($C$4="BIZKAIA.",VLOOKUP($D$4,Muni_IV_TH!$A$2:$F$115,5,FALSE), 0)+IF($C$4="GIPUZKOA.",VLOOKUP($D$4,Muni_IV_TH!$G$2:$N$93,5,FALSE),0)+IF($C$4="ARABA",VLOOKUP($D$4,Muni_IV_TH!$O$2:$T$56,5,FALSE),0)</f>
        <v>25</v>
      </c>
      <c r="M11" s="255">
        <f>IF($C$4="GIPUZKOA.",VLOOKUP($D$4,Muni_IV_TH!$G$2:$N$93,7,FALSE),0)</f>
        <v>0</v>
      </c>
      <c r="N11" s="222"/>
      <c r="O11" s="224"/>
      <c r="P11" s="224"/>
      <c r="Q11" s="224"/>
      <c r="R11" s="224"/>
      <c r="S11" s="224"/>
      <c r="T11" s="224"/>
      <c r="U11" s="224"/>
      <c r="V11" s="224"/>
      <c r="W11" s="224"/>
      <c r="X11" s="224"/>
      <c r="Y11" s="224"/>
      <c r="Z11" s="224"/>
      <c r="AA11" s="222"/>
      <c r="AB11" s="222"/>
      <c r="AC11" s="222"/>
    </row>
    <row r="12" spans="1:108" ht="15.75" thickBot="1">
      <c r="A12" s="232"/>
      <c r="B12" s="232"/>
      <c r="C12" s="256" t="s">
        <v>501</v>
      </c>
      <c r="D12" s="249">
        <f>VLOOKUP($D$4,Muni_IV_DOT!$D$1:$R$258,7,FALSE)</f>
        <v>0.21263119797321753</v>
      </c>
      <c r="E12" s="257">
        <f>VLOOKUP($D$4,Muni_IV_DOT!$D$1:$R$258,11,FALSE)</f>
        <v>3</v>
      </c>
      <c r="F12" s="535" t="str">
        <f>VLOOKUP($D$4,Muni_IV_DOT!$D$1:$R$258,14,FALSE)</f>
        <v>55; 103; 104; 105</v>
      </c>
      <c r="G12" s="536"/>
      <c r="H12" s="537"/>
      <c r="I12" s="258"/>
      <c r="J12" s="259" t="s">
        <v>501</v>
      </c>
      <c r="K12" s="249">
        <f>IF($C$4="BIZKAIA.",VLOOKUP($D$4,Muni_IV_TH!$A$2:$F$115,4,FALSE), 0)+IF($C$4="GIPUZKOA.",VLOOKUP($D$4,Muni_IV_TH!$G$2:$N$93,4,FALSE),0)+IF($C$4="ARABA",VLOOKUP($D$4,Muni_IV_TH!$O$2:$T$56,4,FALSE),0)</f>
        <v>0</v>
      </c>
      <c r="L12" s="255">
        <f>IF($C$4="BIZKAIA.",VLOOKUP($D$4,Muni_IV_TH!$A$2:$F$115,6,FALSE), 0)+IF($C$4="GIPUZKOA.",VLOOKUP($D$4,Muni_IV_TH!$G$2:$N$93,6,FALSE),0)+IF($C$4="ARABA",VLOOKUP($D$4,Muni_IV_TH!$O$2:$T$56,6,FALSE),0)</f>
        <v>0</v>
      </c>
      <c r="M12" s="255">
        <f>IF($C$4="GIPUZKOA.",VLOOKUP($D$4,Muni_IV_TH!$G$2:$N$93,8,FALSE),0)</f>
        <v>0</v>
      </c>
      <c r="N12" s="222"/>
      <c r="O12" s="224"/>
      <c r="P12" s="224"/>
      <c r="Q12" s="224"/>
      <c r="R12" s="224"/>
      <c r="S12" s="224"/>
      <c r="T12" s="224"/>
      <c r="U12" s="224"/>
      <c r="V12" s="224"/>
      <c r="W12" s="224"/>
      <c r="X12" s="224"/>
      <c r="Y12" s="224"/>
      <c r="Z12" s="224"/>
      <c r="AA12" s="222"/>
      <c r="AB12" s="222"/>
      <c r="AC12" s="222"/>
    </row>
    <row r="13" spans="1:108" ht="15.75" thickBot="1">
      <c r="A13" s="232"/>
      <c r="B13" s="232"/>
      <c r="C13" s="260" t="s">
        <v>700</v>
      </c>
      <c r="D13" s="249">
        <f>VLOOKUP($D$4,Muni_IV_DOT!$D$1:$R$258,8,FALSE)</f>
        <v>1.0368078175895765</v>
      </c>
      <c r="E13" s="261">
        <f>VLOOKUP($D$4,Muni_IV_DOT!$D$1:$R$258,12,FALSE)</f>
        <v>7</v>
      </c>
      <c r="F13" s="550" t="str">
        <f>VLOOKUP($D$4,Muni_IV_DOT!$D$1:$R$258,15,FALSE)</f>
        <v>Dulantzi/Alegria; Errekaleor; Santa Engrazia; Zadorra; Errekabarri; Zalla; Egileta</v>
      </c>
      <c r="G13" s="551"/>
      <c r="H13" s="552"/>
      <c r="I13" s="258"/>
      <c r="J13" s="262" t="s">
        <v>1039</v>
      </c>
      <c r="K13" s="249">
        <f>VLOOKUP($D$4,Muni_IV_DOT!$D$1:$R$258,8,FALSE)</f>
        <v>1.0368078175895765</v>
      </c>
      <c r="L13" s="261">
        <f>VLOOKUP($D$4,Muni_IV_DOT!$D$1:$R$258,12,FALSE)</f>
        <v>7</v>
      </c>
      <c r="M13" s="322" t="str">
        <f>VLOOKUP($D$4,Muni_IV_DOT!$D$1:$R$258,15,FALSE)</f>
        <v>Dulantzi/Alegria; Errekaleor; Santa Engrazia; Zadorra; Errekabarri; Zalla; Egileta</v>
      </c>
      <c r="N13" s="222"/>
      <c r="O13" s="224"/>
      <c r="P13" s="224"/>
      <c r="Q13" s="224"/>
      <c r="R13" s="224"/>
      <c r="S13" s="224"/>
      <c r="T13" s="224"/>
      <c r="U13" s="224"/>
      <c r="V13" s="224"/>
      <c r="W13" s="224"/>
      <c r="X13" s="224"/>
      <c r="Y13" s="224"/>
      <c r="Z13" s="224"/>
      <c r="AA13" s="222"/>
      <c r="AB13" s="222"/>
      <c r="AC13" s="222"/>
    </row>
    <row r="14" spans="1:108" ht="15.75" thickBot="1">
      <c r="A14" s="232"/>
      <c r="B14" s="232"/>
      <c r="C14" s="263" t="s">
        <v>967</v>
      </c>
      <c r="D14" s="264">
        <f>VLOOKUP($D$4,Muni_IV_DOT!$D$1:$R$258,9,FALSE)</f>
        <v>46.683242851972494</v>
      </c>
      <c r="E14" s="265"/>
      <c r="F14" s="553" t="s">
        <v>1060</v>
      </c>
      <c r="G14" s="554"/>
      <c r="H14" s="555"/>
      <c r="I14" s="266"/>
      <c r="J14" s="267" t="s">
        <v>967</v>
      </c>
      <c r="K14" s="264">
        <f>K10+K13</f>
        <v>22.765176337772971</v>
      </c>
      <c r="L14" s="232"/>
      <c r="M14" s="266"/>
      <c r="N14" s="222"/>
      <c r="O14" s="224"/>
      <c r="P14" s="224"/>
      <c r="Q14" s="224"/>
      <c r="R14" s="224"/>
      <c r="S14" s="224"/>
      <c r="T14" s="224"/>
      <c r="U14" s="224"/>
      <c r="V14" s="224"/>
      <c r="W14" s="224"/>
      <c r="X14" s="224"/>
      <c r="Y14" s="224"/>
      <c r="Z14" s="224"/>
      <c r="AA14" s="222"/>
      <c r="AB14" s="222"/>
      <c r="AC14" s="222"/>
    </row>
    <row r="15" spans="1:108" ht="15.75" thickBot="1">
      <c r="A15" s="232"/>
      <c r="B15" s="232"/>
      <c r="C15" s="268"/>
      <c r="D15" s="268"/>
      <c r="E15" s="265"/>
      <c r="F15" s="265"/>
      <c r="G15" s="265"/>
      <c r="H15" s="265"/>
      <c r="I15" s="266"/>
      <c r="J15" s="268"/>
      <c r="K15" s="268"/>
      <c r="L15" s="232"/>
      <c r="M15" s="266"/>
      <c r="N15" s="222"/>
      <c r="O15" s="224"/>
      <c r="P15" s="224"/>
      <c r="Q15" s="224"/>
      <c r="R15" s="224"/>
      <c r="S15" s="224"/>
      <c r="T15" s="224"/>
      <c r="U15" s="224"/>
      <c r="V15" s="224"/>
      <c r="W15" s="224"/>
      <c r="X15" s="224"/>
      <c r="Y15" s="224"/>
      <c r="Z15" s="224"/>
      <c r="AA15" s="222"/>
      <c r="AB15" s="222"/>
      <c r="AC15" s="222"/>
    </row>
    <row r="16" spans="1:108" ht="16.899999999999999" customHeight="1" thickBot="1">
      <c r="A16" s="232"/>
      <c r="B16" s="232"/>
      <c r="C16" s="531" t="s">
        <v>1268</v>
      </c>
      <c r="D16" s="532"/>
      <c r="E16" s="532"/>
      <c r="F16" s="532"/>
      <c r="G16" s="532"/>
      <c r="H16" s="533"/>
      <c r="I16" s="232"/>
      <c r="J16" s="232"/>
      <c r="K16" s="241"/>
      <c r="L16" s="241"/>
      <c r="M16" s="241"/>
      <c r="N16" s="222"/>
      <c r="O16" s="224"/>
      <c r="P16" s="224"/>
      <c r="Q16" s="224"/>
      <c r="R16" s="224"/>
      <c r="S16" s="224"/>
      <c r="T16" s="224"/>
      <c r="U16" s="224"/>
      <c r="V16" s="224"/>
      <c r="W16" s="224"/>
      <c r="X16" s="224"/>
      <c r="Y16" s="224"/>
      <c r="Z16" s="224"/>
      <c r="AA16" s="222"/>
      <c r="AB16" s="222"/>
      <c r="AC16" s="222"/>
    </row>
    <row r="17" spans="1:29" ht="13.9" customHeight="1" thickBot="1">
      <c r="A17" s="232"/>
      <c r="B17" s="232"/>
      <c r="C17" s="538" t="s">
        <v>968</v>
      </c>
      <c r="D17" s="539"/>
      <c r="E17" s="540"/>
      <c r="F17" s="266"/>
      <c r="G17" s="266"/>
      <c r="H17" s="266"/>
      <c r="I17" s="266"/>
      <c r="J17" s="241"/>
      <c r="K17" s="241"/>
      <c r="L17" s="241"/>
      <c r="M17" s="241"/>
      <c r="N17" s="222"/>
      <c r="O17" s="224"/>
      <c r="P17" s="224"/>
      <c r="Q17" s="224"/>
      <c r="R17" s="224"/>
      <c r="S17" s="224"/>
      <c r="T17" s="224"/>
      <c r="U17" s="224"/>
      <c r="V17" s="224"/>
      <c r="W17" s="224"/>
      <c r="X17" s="224"/>
      <c r="Y17" s="224"/>
      <c r="Z17" s="224"/>
      <c r="AA17" s="222"/>
      <c r="AB17" s="222"/>
      <c r="AC17" s="222"/>
    </row>
    <row r="18" spans="1:29" ht="15.6" customHeight="1" thickBot="1">
      <c r="A18" s="232"/>
      <c r="B18" s="232"/>
      <c r="C18" s="243"/>
      <c r="D18" s="269" t="s">
        <v>280</v>
      </c>
      <c r="E18" s="246" t="s">
        <v>1040</v>
      </c>
      <c r="F18" s="266"/>
      <c r="G18" s="266"/>
      <c r="H18" s="266"/>
      <c r="I18" s="266"/>
      <c r="J18" s="241"/>
      <c r="K18" s="232"/>
      <c r="L18" s="232"/>
      <c r="M18" s="266"/>
      <c r="N18" s="222"/>
      <c r="O18" s="224"/>
      <c r="P18" s="224"/>
      <c r="Q18" s="224"/>
      <c r="R18" s="224"/>
      <c r="S18" s="224"/>
      <c r="T18" s="224"/>
      <c r="U18" s="224"/>
      <c r="V18" s="224"/>
      <c r="W18" s="224"/>
      <c r="X18" s="224"/>
      <c r="Y18" s="224"/>
      <c r="Z18" s="224"/>
      <c r="AA18" s="222"/>
      <c r="AB18" s="222"/>
      <c r="AC18" s="222"/>
    </row>
    <row r="19" spans="1:29" ht="15.6" customHeight="1" thickBot="1">
      <c r="A19" s="232"/>
      <c r="B19" s="232"/>
      <c r="C19" s="270" t="s">
        <v>699</v>
      </c>
      <c r="D19" s="276"/>
      <c r="E19" s="325">
        <f>D19/($E$4)*100</f>
        <v>0</v>
      </c>
      <c r="F19" s="266"/>
      <c r="G19" s="266"/>
      <c r="H19" s="266"/>
      <c r="I19" s="266"/>
      <c r="J19" s="241"/>
      <c r="K19" s="232"/>
      <c r="L19" s="232"/>
      <c r="M19" s="266"/>
      <c r="N19" s="222"/>
      <c r="O19" s="224"/>
      <c r="P19" s="224"/>
      <c r="Q19" s="224"/>
      <c r="R19" s="224"/>
      <c r="S19" s="224"/>
      <c r="T19" s="224"/>
      <c r="U19" s="224"/>
      <c r="V19" s="224"/>
      <c r="W19" s="224"/>
      <c r="X19" s="224"/>
      <c r="Y19" s="224"/>
      <c r="Z19" s="224"/>
      <c r="AA19" s="222"/>
      <c r="AB19" s="222"/>
      <c r="AC19" s="222"/>
    </row>
    <row r="20" spans="1:29" ht="15.75" thickBot="1">
      <c r="A20" s="232"/>
      <c r="B20" s="232"/>
      <c r="C20" s="271" t="s">
        <v>1017</v>
      </c>
      <c r="D20" s="277"/>
      <c r="E20" s="325">
        <f>D20/($E$4)*100</f>
        <v>0</v>
      </c>
      <c r="F20" s="266"/>
      <c r="G20" s="232"/>
      <c r="H20" s="232"/>
      <c r="I20" s="232"/>
      <c r="J20" s="272"/>
      <c r="K20" s="232"/>
      <c r="L20" s="232"/>
      <c r="M20" s="232"/>
      <c r="N20" s="222"/>
      <c r="O20" s="224"/>
      <c r="P20" s="224"/>
      <c r="Q20" s="224"/>
      <c r="R20" s="224"/>
      <c r="S20" s="224"/>
      <c r="T20" s="224"/>
      <c r="U20" s="224"/>
      <c r="V20" s="224"/>
      <c r="W20" s="224"/>
      <c r="X20" s="224"/>
      <c r="Y20" s="224"/>
      <c r="Z20" s="224"/>
      <c r="AA20" s="222"/>
      <c r="AB20" s="222"/>
      <c r="AC20" s="222"/>
    </row>
    <row r="21" spans="1:29" ht="15.75" thickBot="1">
      <c r="A21" s="232"/>
      <c r="B21" s="232"/>
      <c r="C21" s="254" t="s">
        <v>501</v>
      </c>
      <c r="D21" s="278"/>
      <c r="E21" s="325">
        <f>D21/($E$4)*100</f>
        <v>0</v>
      </c>
      <c r="F21" s="266"/>
      <c r="G21" s="232"/>
      <c r="H21" s="232"/>
      <c r="I21" s="232"/>
      <c r="J21" s="273"/>
      <c r="K21" s="232"/>
      <c r="L21" s="232"/>
      <c r="M21" s="232"/>
      <c r="N21" s="222"/>
      <c r="O21" s="224"/>
      <c r="P21" s="224"/>
      <c r="Q21" s="224"/>
      <c r="R21" s="224"/>
      <c r="S21" s="224"/>
      <c r="T21" s="224"/>
      <c r="U21" s="224"/>
      <c r="V21" s="224"/>
      <c r="W21" s="224"/>
      <c r="X21" s="224"/>
      <c r="Y21" s="224"/>
      <c r="Z21" s="224"/>
      <c r="AA21" s="222"/>
      <c r="AB21" s="222"/>
      <c r="AC21" s="222"/>
    </row>
    <row r="22" spans="1:29" ht="15.75" thickBot="1">
      <c r="A22" s="232"/>
      <c r="B22" s="232"/>
      <c r="C22" s="274" t="s">
        <v>700</v>
      </c>
      <c r="D22" s="279"/>
      <c r="E22" s="325">
        <f>D22/($E$4)*100</f>
        <v>0</v>
      </c>
      <c r="F22" s="266"/>
      <c r="G22" s="232"/>
      <c r="H22" s="232"/>
      <c r="I22" s="232"/>
      <c r="J22" s="232"/>
      <c r="K22" s="232"/>
      <c r="L22" s="232"/>
      <c r="M22" s="232"/>
      <c r="N22" s="222"/>
      <c r="O22" s="224"/>
      <c r="P22" s="224"/>
      <c r="Q22" s="224"/>
      <c r="R22" s="224"/>
      <c r="S22" s="224"/>
      <c r="T22" s="224"/>
      <c r="U22" s="224"/>
      <c r="V22" s="224"/>
      <c r="W22" s="224"/>
      <c r="X22" s="224"/>
      <c r="Y22" s="224"/>
      <c r="Z22" s="224"/>
      <c r="AA22" s="222"/>
      <c r="AB22" s="222"/>
      <c r="AC22" s="222"/>
    </row>
    <row r="23" spans="1:29" ht="15.75" thickBot="1">
      <c r="A23" s="232"/>
      <c r="B23" s="232"/>
      <c r="C23" s="267" t="s">
        <v>967</v>
      </c>
      <c r="D23" s="275">
        <f>D19+D22</f>
        <v>0</v>
      </c>
      <c r="E23" s="265"/>
      <c r="F23" s="265"/>
      <c r="G23" s="232"/>
      <c r="H23" s="232"/>
      <c r="I23" s="232"/>
      <c r="J23" s="232"/>
      <c r="K23" s="232"/>
      <c r="L23" s="232"/>
      <c r="M23" s="232"/>
      <c r="N23" s="222"/>
      <c r="O23" s="224"/>
      <c r="P23" s="224"/>
      <c r="Q23" s="224"/>
      <c r="R23" s="224"/>
      <c r="S23" s="224"/>
      <c r="T23" s="224"/>
      <c r="U23" s="224"/>
      <c r="V23" s="224"/>
      <c r="W23" s="224"/>
      <c r="X23" s="224"/>
      <c r="Y23" s="224"/>
      <c r="Z23" s="224"/>
      <c r="AA23" s="222"/>
      <c r="AB23" s="222"/>
      <c r="AC23" s="222"/>
    </row>
    <row r="24" spans="1:29">
      <c r="A24" s="232"/>
      <c r="B24" s="232"/>
      <c r="C24" s="232"/>
      <c r="D24" s="232"/>
      <c r="E24" s="232"/>
      <c r="F24" s="232"/>
      <c r="G24" s="232"/>
      <c r="H24" s="232"/>
      <c r="I24" s="232"/>
      <c r="J24" s="232"/>
      <c r="K24" s="232"/>
      <c r="L24" s="232"/>
      <c r="M24" s="232"/>
      <c r="N24" s="222"/>
      <c r="O24" s="224"/>
      <c r="P24" s="224"/>
      <c r="Q24" s="224"/>
      <c r="R24" s="224"/>
      <c r="S24" s="224"/>
      <c r="T24" s="224"/>
      <c r="U24" s="224"/>
      <c r="V24" s="224"/>
      <c r="W24" s="224"/>
      <c r="X24" s="224"/>
      <c r="Y24" s="224"/>
      <c r="Z24" s="224"/>
      <c r="AA24" s="222"/>
      <c r="AB24" s="222"/>
      <c r="AC24" s="222"/>
    </row>
    <row r="25" spans="1:29" ht="24.75" customHeight="1">
      <c r="A25" s="232"/>
      <c r="B25" s="232"/>
      <c r="C25" s="534" t="s">
        <v>1444</v>
      </c>
      <c r="D25" s="534"/>
      <c r="E25" s="534"/>
      <c r="F25" s="534"/>
      <c r="G25" s="323" t="s">
        <v>1448</v>
      </c>
      <c r="H25" s="323" t="s">
        <v>1449</v>
      </c>
      <c r="I25" s="534" t="s">
        <v>1450</v>
      </c>
      <c r="J25" s="534"/>
      <c r="K25" s="534"/>
      <c r="L25" s="534"/>
      <c r="M25" s="323"/>
      <c r="N25" s="231"/>
      <c r="O25" s="225"/>
      <c r="P25" s="224"/>
      <c r="Q25" s="224"/>
      <c r="R25" s="224"/>
      <c r="S25" s="224"/>
      <c r="T25" s="224"/>
      <c r="U25" s="224"/>
      <c r="V25" s="224"/>
      <c r="W25" s="224"/>
      <c r="X25" s="224"/>
      <c r="Y25" s="224"/>
      <c r="Z25" s="224"/>
      <c r="AA25" s="231"/>
      <c r="AB25" s="231"/>
      <c r="AC25" s="231"/>
    </row>
    <row r="26" spans="1:29" ht="5.25" customHeight="1">
      <c r="A26" s="306"/>
      <c r="B26" s="306"/>
      <c r="C26" s="306"/>
      <c r="D26" s="306"/>
      <c r="E26" s="306"/>
      <c r="F26" s="306"/>
      <c r="G26" s="306"/>
      <c r="H26" s="306"/>
      <c r="I26" s="306"/>
      <c r="J26" s="306"/>
      <c r="K26" s="306"/>
      <c r="L26" s="306"/>
      <c r="M26" s="306"/>
      <c r="N26" s="223"/>
      <c r="O26" s="224"/>
      <c r="P26" s="224"/>
      <c r="Q26" s="224"/>
      <c r="R26" s="224"/>
      <c r="S26" s="224"/>
      <c r="T26" s="224"/>
      <c r="U26" s="224"/>
      <c r="V26" s="224"/>
      <c r="W26" s="224"/>
      <c r="X26" s="224"/>
      <c r="Y26" s="224"/>
      <c r="Z26" s="224"/>
      <c r="AA26" s="223"/>
      <c r="AB26" s="223"/>
      <c r="AC26" s="223"/>
    </row>
    <row r="27" spans="1:29">
      <c r="A27" s="232"/>
      <c r="B27" s="232"/>
      <c r="C27" s="232"/>
      <c r="D27" s="232"/>
      <c r="E27" s="232"/>
      <c r="F27" s="232"/>
      <c r="G27" s="232"/>
      <c r="H27" s="232"/>
      <c r="I27" s="232"/>
      <c r="J27" s="232"/>
      <c r="K27" s="232"/>
      <c r="L27" s="232"/>
      <c r="M27" s="232"/>
      <c r="N27" s="222"/>
      <c r="O27" s="224"/>
      <c r="P27" s="224"/>
      <c r="Q27" s="224"/>
      <c r="R27" s="224"/>
      <c r="S27" s="224"/>
      <c r="T27" s="224"/>
      <c r="U27" s="224"/>
      <c r="V27" s="224"/>
      <c r="W27" s="224"/>
      <c r="X27" s="224"/>
      <c r="Y27" s="224"/>
      <c r="Z27" s="224"/>
      <c r="AA27" s="222"/>
      <c r="AB27" s="222"/>
      <c r="AC27" s="222"/>
    </row>
    <row r="28" spans="1:29">
      <c r="A28" s="232"/>
      <c r="B28" s="232"/>
      <c r="C28" s="232"/>
      <c r="D28" s="232"/>
      <c r="E28" s="232"/>
      <c r="F28" s="232"/>
      <c r="G28" s="232"/>
      <c r="H28" s="232"/>
      <c r="I28" s="232"/>
      <c r="J28" s="232"/>
      <c r="K28" s="232"/>
      <c r="L28" s="232"/>
      <c r="M28" s="232"/>
      <c r="N28" s="222"/>
      <c r="O28" s="224"/>
      <c r="P28" s="224"/>
      <c r="Q28" s="224"/>
      <c r="R28" s="224"/>
      <c r="S28" s="224"/>
      <c r="T28" s="224"/>
      <c r="U28" s="224"/>
      <c r="V28" s="224"/>
      <c r="W28" s="224"/>
      <c r="X28" s="224"/>
      <c r="Y28" s="224"/>
      <c r="Z28" s="224"/>
      <c r="AA28" s="222"/>
      <c r="AB28" s="222"/>
      <c r="AC28" s="222"/>
    </row>
    <row r="29" spans="1:29">
      <c r="A29" s="232"/>
      <c r="B29" s="232"/>
      <c r="C29" s="232"/>
      <c r="D29" s="232"/>
      <c r="E29" s="232"/>
      <c r="F29" s="232"/>
      <c r="G29" s="232"/>
      <c r="H29" s="232"/>
      <c r="I29" s="232"/>
      <c r="J29" s="232"/>
      <c r="K29" s="232"/>
      <c r="L29" s="232"/>
      <c r="M29" s="232"/>
      <c r="N29" s="222"/>
      <c r="O29" s="224"/>
      <c r="P29" s="224"/>
      <c r="Q29" s="224"/>
      <c r="R29" s="224"/>
      <c r="S29" s="224"/>
      <c r="T29" s="224"/>
      <c r="U29" s="224"/>
      <c r="V29" s="224"/>
      <c r="W29" s="224"/>
      <c r="X29" s="224"/>
      <c r="Y29" s="224"/>
      <c r="Z29" s="224"/>
      <c r="AA29" s="222"/>
      <c r="AB29" s="222"/>
      <c r="AC29" s="222"/>
    </row>
    <row r="30" spans="1:29">
      <c r="A30" s="232"/>
      <c r="B30" s="232"/>
      <c r="C30" s="232"/>
      <c r="D30" s="232"/>
      <c r="E30" s="232"/>
      <c r="F30" s="232"/>
      <c r="G30" s="232"/>
      <c r="H30" s="232"/>
      <c r="I30" s="232"/>
      <c r="J30" s="232"/>
      <c r="K30" s="232"/>
      <c r="L30" s="232"/>
      <c r="M30" s="232"/>
      <c r="N30" s="222"/>
      <c r="O30" s="224"/>
      <c r="P30" s="224"/>
      <c r="Q30" s="224"/>
      <c r="R30" s="224"/>
      <c r="S30" s="224"/>
      <c r="T30" s="224"/>
      <c r="U30" s="224"/>
      <c r="V30" s="224"/>
      <c r="W30" s="224"/>
      <c r="X30" s="224"/>
      <c r="Y30" s="224"/>
      <c r="Z30" s="224"/>
      <c r="AA30" s="222"/>
      <c r="AB30" s="222"/>
      <c r="AC30" s="222"/>
    </row>
    <row r="31" spans="1:29">
      <c r="A31" s="232"/>
      <c r="B31" s="232"/>
      <c r="C31" s="232"/>
      <c r="D31" s="232"/>
      <c r="E31" s="232"/>
      <c r="F31" s="232"/>
      <c r="G31" s="232"/>
      <c r="H31" s="232"/>
      <c r="I31" s="232"/>
      <c r="J31" s="232"/>
      <c r="K31" s="232"/>
      <c r="L31" s="232"/>
      <c r="M31" s="232"/>
      <c r="N31" s="222"/>
      <c r="O31" s="224"/>
      <c r="P31" s="224"/>
      <c r="Q31" s="224"/>
      <c r="R31" s="224"/>
      <c r="S31" s="224"/>
      <c r="T31" s="224"/>
      <c r="U31" s="224"/>
      <c r="V31" s="224"/>
      <c r="W31" s="224"/>
      <c r="X31" s="224"/>
      <c r="Y31" s="224"/>
      <c r="Z31" s="224"/>
      <c r="AA31" s="222"/>
      <c r="AB31" s="222"/>
      <c r="AC31" s="222"/>
    </row>
    <row r="32" spans="1:29">
      <c r="A32" s="232"/>
      <c r="B32" s="232"/>
      <c r="C32" s="232"/>
      <c r="D32" s="232"/>
      <c r="E32" s="232"/>
      <c r="F32" s="232"/>
      <c r="G32" s="232"/>
      <c r="H32" s="232"/>
      <c r="I32" s="232"/>
      <c r="J32" s="232"/>
      <c r="K32" s="232"/>
      <c r="L32" s="232"/>
      <c r="M32" s="232"/>
      <c r="N32" s="222"/>
      <c r="O32" s="224"/>
      <c r="P32" s="224"/>
      <c r="Q32" s="224"/>
      <c r="R32" s="224"/>
      <c r="S32" s="224"/>
      <c r="T32" s="224"/>
      <c r="U32" s="224"/>
      <c r="V32" s="224"/>
      <c r="W32" s="224"/>
      <c r="X32" s="224"/>
      <c r="Y32" s="224"/>
      <c r="Z32" s="224"/>
      <c r="AA32" s="222"/>
      <c r="AB32" s="222"/>
      <c r="AC32" s="222"/>
    </row>
    <row r="33" spans="1:29">
      <c r="A33" s="232"/>
      <c r="B33" s="232"/>
      <c r="C33" s="232"/>
      <c r="D33" s="232"/>
      <c r="E33" s="232"/>
      <c r="F33" s="232"/>
      <c r="G33" s="232"/>
      <c r="H33" s="232"/>
      <c r="I33" s="232"/>
      <c r="J33" s="232"/>
      <c r="K33" s="232"/>
      <c r="L33" s="232"/>
      <c r="M33" s="232"/>
      <c r="N33" s="222"/>
      <c r="O33" s="224"/>
      <c r="P33" s="224"/>
      <c r="Q33" s="224"/>
      <c r="R33" s="224"/>
      <c r="S33" s="224"/>
      <c r="T33" s="224"/>
      <c r="U33" s="224"/>
      <c r="V33" s="224"/>
      <c r="W33" s="224"/>
      <c r="X33" s="224"/>
      <c r="Y33" s="224"/>
      <c r="Z33" s="224"/>
      <c r="AA33" s="222"/>
      <c r="AB33" s="222"/>
      <c r="AC33" s="222"/>
    </row>
    <row r="34" spans="1:29">
      <c r="A34" s="232"/>
      <c r="B34" s="232"/>
      <c r="C34" s="232"/>
      <c r="D34" s="232"/>
      <c r="E34" s="232"/>
      <c r="F34" s="232"/>
      <c r="G34" s="232"/>
      <c r="H34" s="232"/>
      <c r="I34" s="232"/>
      <c r="J34" s="232"/>
      <c r="K34" s="232"/>
      <c r="L34" s="232"/>
      <c r="M34" s="232"/>
      <c r="N34" s="222"/>
      <c r="O34" s="224"/>
      <c r="P34" s="224"/>
      <c r="Q34" s="224"/>
      <c r="R34" s="224"/>
      <c r="S34" s="224"/>
      <c r="T34" s="224"/>
      <c r="U34" s="224"/>
      <c r="V34" s="224"/>
      <c r="W34" s="224"/>
      <c r="X34" s="224"/>
      <c r="Y34" s="224"/>
      <c r="Z34" s="224"/>
      <c r="AA34" s="222"/>
      <c r="AB34" s="222"/>
      <c r="AC34" s="222"/>
    </row>
    <row r="35" spans="1:29">
      <c r="A35" s="232"/>
      <c r="B35" s="232"/>
      <c r="C35" s="232"/>
      <c r="D35" s="232"/>
      <c r="E35" s="232"/>
      <c r="F35" s="232"/>
      <c r="G35" s="232"/>
      <c r="H35" s="232"/>
      <c r="I35" s="232"/>
      <c r="J35" s="232"/>
      <c r="K35" s="232"/>
      <c r="L35" s="232"/>
      <c r="M35" s="232"/>
      <c r="N35" s="222"/>
      <c r="O35" s="224"/>
      <c r="P35" s="224"/>
      <c r="Q35" s="224"/>
      <c r="R35" s="224"/>
      <c r="S35" s="224"/>
      <c r="T35" s="224"/>
      <c r="U35" s="224"/>
      <c r="V35" s="224"/>
      <c r="W35" s="224"/>
      <c r="X35" s="224"/>
      <c r="Y35" s="224"/>
      <c r="Z35" s="224"/>
      <c r="AA35" s="222"/>
      <c r="AB35" s="222"/>
      <c r="AC35" s="222"/>
    </row>
    <row r="36" spans="1:29">
      <c r="A36" s="232"/>
      <c r="B36" s="232"/>
      <c r="C36" s="232"/>
      <c r="D36" s="232"/>
      <c r="E36" s="232"/>
      <c r="F36" s="232"/>
      <c r="G36" s="232"/>
      <c r="H36" s="232"/>
      <c r="I36" s="232"/>
      <c r="J36" s="232"/>
      <c r="K36" s="232"/>
      <c r="L36" s="232"/>
      <c r="M36" s="232"/>
      <c r="N36" s="222"/>
      <c r="O36" s="224"/>
      <c r="P36" s="224"/>
      <c r="Q36" s="224"/>
      <c r="R36" s="224"/>
      <c r="S36" s="224"/>
      <c r="T36" s="224"/>
      <c r="U36" s="224"/>
      <c r="V36" s="224"/>
      <c r="W36" s="224"/>
      <c r="X36" s="224"/>
      <c r="Y36" s="224"/>
      <c r="Z36" s="224"/>
      <c r="AA36" s="222"/>
      <c r="AB36" s="222"/>
      <c r="AC36" s="222"/>
    </row>
    <row r="37" spans="1:29">
      <c r="A37" s="232"/>
      <c r="B37" s="232"/>
      <c r="C37" s="232"/>
      <c r="D37" s="232"/>
      <c r="E37" s="232"/>
      <c r="F37" s="232"/>
      <c r="G37" s="232"/>
      <c r="H37" s="232"/>
      <c r="I37" s="232"/>
      <c r="J37" s="232"/>
      <c r="K37" s="232"/>
      <c r="L37" s="232"/>
      <c r="M37" s="232"/>
      <c r="N37" s="222"/>
      <c r="O37" s="224"/>
      <c r="P37" s="224"/>
      <c r="Q37" s="224"/>
      <c r="R37" s="224"/>
      <c r="S37" s="224"/>
      <c r="T37" s="224"/>
      <c r="U37" s="224"/>
      <c r="V37" s="224"/>
      <c r="W37" s="224"/>
      <c r="X37" s="224"/>
      <c r="Y37" s="224"/>
      <c r="Z37" s="224"/>
      <c r="AA37" s="222"/>
      <c r="AB37" s="222"/>
      <c r="AC37" s="222"/>
    </row>
    <row r="38" spans="1:29">
      <c r="A38" s="232"/>
      <c r="B38" s="232"/>
      <c r="C38" s="232"/>
      <c r="D38" s="232"/>
      <c r="E38" s="232"/>
      <c r="F38" s="232"/>
      <c r="G38" s="232"/>
      <c r="H38" s="232"/>
      <c r="I38" s="232"/>
      <c r="J38" s="232"/>
      <c r="K38" s="232"/>
      <c r="L38" s="232"/>
      <c r="M38" s="232"/>
      <c r="N38" s="222"/>
      <c r="O38" s="224"/>
      <c r="P38" s="224"/>
      <c r="Q38" s="224"/>
      <c r="R38" s="224"/>
      <c r="S38" s="224"/>
      <c r="T38" s="224"/>
      <c r="U38" s="224"/>
      <c r="V38" s="224"/>
      <c r="W38" s="224"/>
      <c r="X38" s="224"/>
      <c r="Y38" s="224"/>
      <c r="Z38" s="224"/>
      <c r="AA38" s="222"/>
      <c r="AB38" s="222"/>
      <c r="AC38" s="222"/>
    </row>
    <row r="39" spans="1:29">
      <c r="A39" s="232"/>
      <c r="B39" s="232"/>
      <c r="C39" s="232"/>
      <c r="D39" s="232"/>
      <c r="E39" s="232"/>
      <c r="F39" s="232"/>
      <c r="G39" s="232"/>
      <c r="H39" s="232"/>
      <c r="I39" s="232"/>
      <c r="J39" s="232"/>
      <c r="K39" s="232"/>
      <c r="L39" s="232"/>
      <c r="M39" s="232"/>
      <c r="N39" s="222"/>
      <c r="O39" s="224"/>
      <c r="P39" s="224"/>
      <c r="Q39" s="224"/>
      <c r="R39" s="224"/>
      <c r="S39" s="224"/>
      <c r="T39" s="224"/>
      <c r="U39" s="224"/>
      <c r="V39" s="224"/>
      <c r="W39" s="224"/>
      <c r="X39" s="224"/>
      <c r="Y39" s="224"/>
      <c r="Z39" s="224"/>
      <c r="AA39" s="222"/>
      <c r="AB39" s="222"/>
      <c r="AC39" s="222"/>
    </row>
    <row r="40" spans="1:29">
      <c r="A40" s="232"/>
      <c r="B40" s="232"/>
      <c r="C40" s="232"/>
      <c r="D40" s="232"/>
      <c r="E40" s="232"/>
      <c r="F40" s="232"/>
      <c r="G40" s="232"/>
      <c r="H40" s="232"/>
      <c r="I40" s="232"/>
      <c r="J40" s="232"/>
      <c r="K40" s="232"/>
      <c r="L40" s="232"/>
      <c r="M40" s="232"/>
      <c r="N40" s="222"/>
      <c r="O40" s="224"/>
      <c r="P40" s="224"/>
      <c r="Q40" s="224"/>
      <c r="R40" s="224"/>
      <c r="S40" s="224"/>
      <c r="T40" s="224"/>
      <c r="U40" s="224"/>
      <c r="V40" s="224"/>
      <c r="W40" s="224"/>
      <c r="X40" s="224"/>
      <c r="Y40" s="224"/>
      <c r="Z40" s="224"/>
      <c r="AA40" s="222"/>
      <c r="AB40" s="222"/>
      <c r="AC40" s="222"/>
    </row>
    <row r="41" spans="1:29">
      <c r="A41" s="232"/>
      <c r="B41" s="232"/>
      <c r="C41" s="232"/>
      <c r="D41" s="232"/>
      <c r="E41" s="232"/>
      <c r="F41" s="232"/>
      <c r="G41" s="232"/>
      <c r="H41" s="232"/>
      <c r="I41" s="232"/>
      <c r="J41" s="232"/>
      <c r="K41" s="232"/>
      <c r="L41" s="232"/>
      <c r="M41" s="232"/>
      <c r="N41" s="222"/>
      <c r="O41" s="224"/>
      <c r="P41" s="224"/>
      <c r="Q41" s="224"/>
      <c r="R41" s="224"/>
      <c r="S41" s="224"/>
      <c r="T41" s="224"/>
      <c r="U41" s="224"/>
      <c r="V41" s="224"/>
      <c r="W41" s="224"/>
      <c r="X41" s="224"/>
      <c r="Y41" s="224"/>
      <c r="Z41" s="224"/>
      <c r="AA41" s="222"/>
      <c r="AB41" s="222"/>
      <c r="AC41" s="222"/>
    </row>
    <row r="42" spans="1:29">
      <c r="A42" s="232"/>
      <c r="B42" s="232"/>
      <c r="C42" s="232"/>
      <c r="D42" s="232"/>
      <c r="E42" s="232"/>
      <c r="F42" s="232"/>
      <c r="G42" s="232"/>
      <c r="H42" s="232"/>
      <c r="I42" s="232"/>
      <c r="J42" s="232"/>
      <c r="K42" s="232"/>
      <c r="L42" s="232"/>
      <c r="M42" s="232"/>
      <c r="N42" s="222"/>
      <c r="O42" s="224"/>
      <c r="P42" s="224"/>
      <c r="Q42" s="224"/>
      <c r="R42" s="224"/>
      <c r="S42" s="224"/>
      <c r="T42" s="224"/>
      <c r="U42" s="224"/>
      <c r="V42" s="224"/>
      <c r="W42" s="224"/>
      <c r="X42" s="224"/>
      <c r="Y42" s="224"/>
      <c r="Z42" s="224"/>
      <c r="AA42" s="222"/>
      <c r="AB42" s="222"/>
      <c r="AC42" s="222"/>
    </row>
    <row r="43" spans="1:29">
      <c r="A43" s="232"/>
      <c r="B43" s="232"/>
      <c r="C43" s="232"/>
      <c r="D43" s="232"/>
      <c r="E43" s="232"/>
      <c r="F43" s="232"/>
      <c r="G43" s="232"/>
      <c r="H43" s="232"/>
      <c r="I43" s="232"/>
      <c r="J43" s="232"/>
      <c r="K43" s="232"/>
      <c r="L43" s="232"/>
      <c r="M43" s="232"/>
      <c r="N43" s="222"/>
      <c r="O43" s="224"/>
      <c r="P43" s="224"/>
      <c r="Q43" s="224"/>
      <c r="R43" s="224"/>
      <c r="S43" s="224"/>
      <c r="T43" s="224"/>
      <c r="U43" s="224"/>
      <c r="V43" s="224"/>
      <c r="W43" s="224"/>
      <c r="X43" s="224"/>
      <c r="Y43" s="224"/>
      <c r="Z43" s="224"/>
      <c r="AA43" s="222"/>
      <c r="AB43" s="222"/>
      <c r="AC43" s="222"/>
    </row>
    <row r="44" spans="1:29">
      <c r="A44" s="232"/>
      <c r="B44" s="232"/>
      <c r="C44" s="232"/>
      <c r="D44" s="232"/>
      <c r="E44" s="232"/>
      <c r="F44" s="232"/>
      <c r="G44" s="232"/>
      <c r="H44" s="232"/>
      <c r="I44" s="232"/>
      <c r="J44" s="232"/>
      <c r="K44" s="232"/>
      <c r="L44" s="232"/>
      <c r="M44" s="232"/>
      <c r="N44" s="222"/>
      <c r="O44" s="224"/>
      <c r="P44" s="224"/>
      <c r="Q44" s="224"/>
      <c r="R44" s="224"/>
      <c r="S44" s="224"/>
      <c r="T44" s="224"/>
      <c r="U44" s="224"/>
      <c r="V44" s="224"/>
      <c r="W44" s="224"/>
      <c r="X44" s="224"/>
      <c r="Y44" s="224"/>
      <c r="Z44" s="224"/>
      <c r="AA44" s="222"/>
      <c r="AB44" s="222"/>
      <c r="AC44" s="222"/>
    </row>
    <row r="45" spans="1:29">
      <c r="A45" s="232"/>
      <c r="B45" s="232"/>
      <c r="C45" s="232"/>
      <c r="D45" s="232"/>
      <c r="E45" s="232"/>
      <c r="F45" s="232"/>
      <c r="G45" s="232"/>
      <c r="H45" s="232"/>
      <c r="I45" s="232"/>
      <c r="J45" s="232"/>
      <c r="K45" s="232"/>
      <c r="L45" s="232"/>
      <c r="M45" s="232"/>
      <c r="N45" s="222"/>
      <c r="O45" s="224"/>
      <c r="P45" s="224"/>
      <c r="Q45" s="224"/>
      <c r="R45" s="224"/>
      <c r="S45" s="224"/>
      <c r="T45" s="224"/>
      <c r="U45" s="224"/>
      <c r="V45" s="224"/>
      <c r="W45" s="224"/>
      <c r="X45" s="224"/>
      <c r="Y45" s="224"/>
      <c r="Z45" s="224"/>
      <c r="AA45" s="222"/>
      <c r="AB45" s="222"/>
      <c r="AC45" s="222"/>
    </row>
    <row r="46" spans="1:29">
      <c r="A46" s="232"/>
      <c r="B46" s="232"/>
      <c r="C46" s="232"/>
      <c r="D46" s="232"/>
      <c r="E46" s="232"/>
      <c r="F46" s="232"/>
      <c r="G46" s="232"/>
      <c r="H46" s="232"/>
      <c r="I46" s="232"/>
      <c r="J46" s="232"/>
      <c r="K46" s="232"/>
      <c r="L46" s="232"/>
      <c r="M46" s="232"/>
      <c r="N46" s="222"/>
      <c r="O46" s="224"/>
      <c r="P46" s="224"/>
      <c r="Q46" s="224"/>
      <c r="R46" s="224"/>
      <c r="S46" s="224"/>
      <c r="T46" s="224"/>
      <c r="U46" s="224"/>
      <c r="V46" s="224"/>
      <c r="W46" s="224"/>
      <c r="X46" s="224"/>
      <c r="Y46" s="224"/>
      <c r="Z46" s="224"/>
      <c r="AA46" s="222"/>
      <c r="AB46" s="222"/>
      <c r="AC46" s="222"/>
    </row>
    <row r="47" spans="1:29">
      <c r="A47" s="232"/>
      <c r="B47" s="232"/>
      <c r="C47" s="232"/>
      <c r="D47" s="232"/>
      <c r="E47" s="232"/>
      <c r="F47" s="232"/>
      <c r="G47" s="232"/>
      <c r="H47" s="232"/>
      <c r="I47" s="232"/>
      <c r="J47" s="232"/>
      <c r="K47" s="232"/>
      <c r="L47" s="232"/>
      <c r="M47" s="232"/>
      <c r="N47" s="222"/>
      <c r="O47" s="224"/>
      <c r="P47" s="224"/>
      <c r="Q47" s="224"/>
      <c r="R47" s="224"/>
      <c r="S47" s="224"/>
      <c r="T47" s="224"/>
      <c r="U47" s="224"/>
      <c r="V47" s="224"/>
      <c r="W47" s="224"/>
      <c r="X47" s="224"/>
      <c r="Y47" s="224"/>
      <c r="Z47" s="224"/>
      <c r="AA47" s="222"/>
      <c r="AB47" s="222"/>
      <c r="AC47" s="222"/>
    </row>
    <row r="48" spans="1:29">
      <c r="A48" s="232"/>
      <c r="B48" s="232"/>
      <c r="C48" s="232"/>
      <c r="D48" s="232"/>
      <c r="E48" s="232"/>
      <c r="F48" s="232"/>
      <c r="G48" s="232"/>
      <c r="H48" s="232"/>
      <c r="I48" s="232"/>
      <c r="J48" s="232"/>
      <c r="K48" s="232"/>
      <c r="L48" s="232"/>
      <c r="M48" s="232"/>
      <c r="N48" s="222"/>
      <c r="O48" s="224"/>
      <c r="P48" s="224"/>
      <c r="Q48" s="224"/>
      <c r="R48" s="224"/>
      <c r="S48" s="224"/>
      <c r="T48" s="224"/>
      <c r="U48" s="224"/>
      <c r="V48" s="224"/>
      <c r="W48" s="224"/>
      <c r="X48" s="224"/>
      <c r="Y48" s="224"/>
      <c r="Z48" s="224"/>
      <c r="AA48" s="222"/>
      <c r="AB48" s="222"/>
      <c r="AC48" s="222"/>
    </row>
    <row r="49" spans="1:29">
      <c r="A49" s="306"/>
      <c r="B49" s="306"/>
      <c r="C49" s="306"/>
      <c r="D49" s="306"/>
      <c r="E49" s="306"/>
      <c r="F49" s="306"/>
      <c r="G49" s="306"/>
      <c r="H49" s="306"/>
      <c r="I49" s="306"/>
      <c r="J49" s="306"/>
      <c r="K49" s="306"/>
      <c r="L49" s="306"/>
      <c r="M49" s="306"/>
      <c r="N49" s="223"/>
      <c r="O49" s="224"/>
      <c r="P49" s="224"/>
      <c r="Q49" s="224"/>
      <c r="R49" s="224"/>
      <c r="S49" s="224"/>
      <c r="T49" s="224"/>
      <c r="U49" s="224"/>
      <c r="V49" s="224"/>
      <c r="W49" s="224"/>
      <c r="X49" s="224"/>
      <c r="Y49" s="224"/>
      <c r="Z49" s="224"/>
      <c r="AA49" s="223"/>
      <c r="AB49" s="223"/>
      <c r="AC49" s="223"/>
    </row>
    <row r="50" spans="1:29">
      <c r="A50" s="222"/>
      <c r="B50" s="222"/>
      <c r="C50" s="222"/>
      <c r="D50" s="222"/>
      <c r="E50" s="222"/>
      <c r="F50" s="222"/>
      <c r="G50" s="222"/>
      <c r="H50" s="222"/>
      <c r="I50" s="222"/>
      <c r="J50" s="222"/>
      <c r="K50" s="222"/>
      <c r="L50" s="222"/>
      <c r="M50" s="222"/>
      <c r="N50" s="222"/>
      <c r="O50" s="224"/>
      <c r="P50" s="224"/>
      <c r="Q50" s="224"/>
      <c r="R50" s="224"/>
      <c r="S50" s="224"/>
      <c r="T50" s="224"/>
      <c r="U50" s="224"/>
      <c r="V50" s="224"/>
      <c r="W50" s="224"/>
      <c r="X50" s="224"/>
      <c r="Y50" s="224"/>
      <c r="Z50" s="224"/>
      <c r="AA50" s="222"/>
      <c r="AB50" s="222"/>
      <c r="AC50" s="222"/>
    </row>
    <row r="51" spans="1:29">
      <c r="A51" s="222"/>
      <c r="B51" s="222"/>
      <c r="C51" s="222"/>
      <c r="D51" s="222"/>
      <c r="E51" s="222"/>
      <c r="F51" s="222"/>
      <c r="G51" s="222"/>
      <c r="H51" s="222"/>
      <c r="I51" s="222"/>
      <c r="J51" s="222"/>
      <c r="K51" s="222"/>
      <c r="L51" s="222"/>
      <c r="M51" s="222"/>
      <c r="N51" s="222"/>
      <c r="O51" s="224"/>
      <c r="P51" s="224"/>
      <c r="Q51" s="224"/>
      <c r="R51" s="224"/>
      <c r="S51" s="224"/>
      <c r="T51" s="224"/>
      <c r="U51" s="224"/>
      <c r="V51" s="224"/>
      <c r="W51" s="224"/>
      <c r="X51" s="224"/>
      <c r="Y51" s="224"/>
      <c r="Z51" s="224"/>
      <c r="AA51" s="222"/>
      <c r="AB51" s="222"/>
      <c r="AC51" s="222"/>
    </row>
    <row r="52" spans="1:29">
      <c r="A52" s="222"/>
      <c r="B52" s="222"/>
      <c r="C52" s="222"/>
      <c r="D52" s="222"/>
      <c r="E52" s="222"/>
      <c r="F52" s="222"/>
      <c r="G52" s="222"/>
      <c r="H52" s="222"/>
      <c r="I52" s="222"/>
      <c r="J52" s="222"/>
      <c r="K52" s="222"/>
      <c r="L52" s="222"/>
      <c r="M52" s="222"/>
      <c r="N52" s="222"/>
      <c r="O52" s="224"/>
      <c r="P52" s="224"/>
      <c r="Q52" s="224"/>
      <c r="R52" s="224"/>
      <c r="S52" s="224"/>
      <c r="T52" s="224"/>
      <c r="U52" s="224"/>
      <c r="V52" s="224"/>
      <c r="W52" s="224"/>
      <c r="X52" s="224"/>
      <c r="Y52" s="224"/>
      <c r="Z52" s="224"/>
      <c r="AA52" s="222"/>
      <c r="AB52" s="222"/>
      <c r="AC52" s="222"/>
    </row>
    <row r="53" spans="1:29">
      <c r="A53" s="222"/>
      <c r="B53" s="222"/>
      <c r="C53" s="222"/>
      <c r="D53" s="222"/>
      <c r="E53" s="222"/>
      <c r="F53" s="222"/>
      <c r="G53" s="222"/>
      <c r="H53" s="222"/>
      <c r="I53" s="222"/>
      <c r="J53" s="222"/>
      <c r="K53" s="222"/>
      <c r="L53" s="222"/>
      <c r="M53" s="222"/>
      <c r="N53" s="222"/>
      <c r="O53" s="224"/>
      <c r="P53" s="224"/>
      <c r="Q53" s="224"/>
      <c r="R53" s="224"/>
      <c r="S53" s="224"/>
      <c r="T53" s="224"/>
      <c r="U53" s="224"/>
      <c r="V53" s="224"/>
      <c r="W53" s="224"/>
      <c r="X53" s="224"/>
      <c r="Y53" s="224"/>
      <c r="Z53" s="224"/>
      <c r="AA53" s="222"/>
      <c r="AB53" s="222"/>
      <c r="AC53" s="222"/>
    </row>
    <row r="54" spans="1:29">
      <c r="A54" s="222"/>
      <c r="B54" s="222"/>
      <c r="C54" s="222"/>
      <c r="D54" s="222"/>
      <c r="E54" s="222"/>
      <c r="F54" s="222"/>
      <c r="G54" s="222"/>
      <c r="H54" s="222"/>
      <c r="I54" s="222"/>
      <c r="J54" s="222"/>
      <c r="K54" s="222"/>
      <c r="L54" s="222"/>
      <c r="M54" s="222"/>
      <c r="N54" s="222"/>
      <c r="O54" s="224"/>
      <c r="P54" s="224"/>
      <c r="Q54" s="224"/>
      <c r="R54" s="224"/>
      <c r="S54" s="224"/>
      <c r="T54" s="224"/>
      <c r="U54" s="224"/>
      <c r="V54" s="224"/>
      <c r="W54" s="224"/>
      <c r="X54" s="224"/>
      <c r="Y54" s="224"/>
      <c r="Z54" s="224"/>
      <c r="AA54" s="222"/>
      <c r="AB54" s="222"/>
      <c r="AC54" s="222"/>
    </row>
    <row r="55" spans="1:29">
      <c r="A55" s="222"/>
      <c r="B55" s="222"/>
      <c r="C55" s="222"/>
      <c r="D55" s="222"/>
      <c r="E55" s="222"/>
      <c r="F55" s="222"/>
      <c r="G55" s="222"/>
      <c r="H55" s="222"/>
      <c r="I55" s="222"/>
      <c r="J55" s="222"/>
      <c r="K55" s="222"/>
      <c r="L55" s="222"/>
      <c r="M55" s="222"/>
      <c r="N55" s="222"/>
      <c r="O55" s="224"/>
      <c r="P55" s="224"/>
      <c r="Q55" s="224"/>
      <c r="R55" s="224"/>
      <c r="S55" s="224"/>
      <c r="T55" s="224"/>
      <c r="U55" s="224"/>
      <c r="V55" s="224"/>
      <c r="W55" s="224"/>
      <c r="X55" s="224"/>
      <c r="Y55" s="224"/>
      <c r="Z55" s="224"/>
      <c r="AA55" s="222"/>
      <c r="AB55" s="222"/>
      <c r="AC55" s="222"/>
    </row>
    <row r="56" spans="1:29">
      <c r="A56" s="222"/>
      <c r="B56" s="222"/>
      <c r="C56" s="222"/>
      <c r="D56" s="222"/>
      <c r="E56" s="222"/>
      <c r="F56" s="222"/>
      <c r="G56" s="222"/>
      <c r="H56" s="222"/>
      <c r="I56" s="222"/>
      <c r="J56" s="222"/>
      <c r="K56" s="222"/>
      <c r="L56" s="222"/>
      <c r="M56" s="222"/>
      <c r="N56" s="222"/>
      <c r="O56" s="224"/>
      <c r="P56" s="224"/>
      <c r="Q56" s="224"/>
      <c r="R56" s="224"/>
      <c r="S56" s="224"/>
      <c r="T56" s="224"/>
      <c r="U56" s="224"/>
      <c r="V56" s="224"/>
      <c r="W56" s="224"/>
      <c r="X56" s="224"/>
      <c r="Y56" s="224"/>
      <c r="Z56" s="224"/>
      <c r="AA56" s="222"/>
      <c r="AB56" s="222"/>
      <c r="AC56" s="222"/>
    </row>
    <row r="57" spans="1:29">
      <c r="A57" s="222"/>
      <c r="B57" s="222"/>
      <c r="C57" s="222"/>
      <c r="D57" s="222"/>
      <c r="E57" s="222"/>
      <c r="F57" s="222"/>
      <c r="G57" s="222"/>
      <c r="H57" s="222"/>
      <c r="I57" s="222"/>
      <c r="J57" s="222"/>
      <c r="K57" s="222"/>
      <c r="L57" s="222"/>
      <c r="M57" s="222"/>
      <c r="N57" s="222"/>
      <c r="O57" s="224"/>
      <c r="P57" s="224"/>
      <c r="Q57" s="224"/>
      <c r="R57" s="224"/>
      <c r="S57" s="224"/>
      <c r="T57" s="224"/>
      <c r="U57" s="224"/>
      <c r="V57" s="224"/>
      <c r="W57" s="224"/>
      <c r="X57" s="224"/>
      <c r="Y57" s="224"/>
      <c r="Z57" s="224"/>
      <c r="AA57" s="222"/>
      <c r="AB57" s="222"/>
      <c r="AC57" s="222"/>
    </row>
    <row r="58" spans="1:29">
      <c r="A58" s="222"/>
      <c r="B58" s="222"/>
      <c r="C58" s="222"/>
      <c r="D58" s="222"/>
      <c r="E58" s="222"/>
      <c r="F58" s="222"/>
      <c r="G58" s="222"/>
      <c r="H58" s="222"/>
      <c r="I58" s="222"/>
      <c r="J58" s="222"/>
      <c r="K58" s="222"/>
      <c r="L58" s="222"/>
      <c r="M58" s="222"/>
      <c r="N58" s="222"/>
      <c r="O58" s="224"/>
      <c r="P58" s="224"/>
      <c r="Q58" s="224"/>
      <c r="R58" s="224"/>
      <c r="S58" s="224"/>
      <c r="T58" s="224"/>
      <c r="U58" s="224"/>
      <c r="V58" s="224"/>
      <c r="W58" s="224"/>
      <c r="X58" s="224"/>
      <c r="Y58" s="224"/>
      <c r="Z58" s="224"/>
      <c r="AA58" s="222"/>
      <c r="AB58" s="222"/>
      <c r="AC58" s="222"/>
    </row>
    <row r="59" spans="1:29">
      <c r="A59" s="222"/>
      <c r="B59" s="222"/>
      <c r="C59" s="222"/>
      <c r="D59" s="222"/>
      <c r="E59" s="222"/>
      <c r="F59" s="222"/>
      <c r="G59" s="222"/>
      <c r="H59" s="222"/>
      <c r="I59" s="222"/>
      <c r="J59" s="222"/>
      <c r="K59" s="222"/>
      <c r="L59" s="222"/>
      <c r="M59" s="222"/>
      <c r="N59" s="222"/>
      <c r="O59" s="224"/>
      <c r="P59" s="224"/>
      <c r="Q59" s="224"/>
      <c r="R59" s="224"/>
      <c r="S59" s="224"/>
      <c r="T59" s="224"/>
      <c r="U59" s="224"/>
      <c r="V59" s="224"/>
      <c r="W59" s="224"/>
      <c r="X59" s="224"/>
      <c r="Y59" s="224"/>
      <c r="Z59" s="224"/>
      <c r="AA59" s="222"/>
      <c r="AB59" s="222"/>
      <c r="AC59" s="222"/>
    </row>
    <row r="60" spans="1:29">
      <c r="A60" s="222"/>
      <c r="B60" s="222"/>
      <c r="C60" s="222"/>
      <c r="D60" s="222"/>
      <c r="E60" s="222"/>
      <c r="F60" s="222"/>
      <c r="G60" s="222"/>
      <c r="H60" s="222"/>
      <c r="I60" s="222"/>
      <c r="J60" s="222"/>
      <c r="K60" s="222"/>
      <c r="L60" s="222"/>
      <c r="M60" s="222"/>
      <c r="N60" s="222"/>
      <c r="O60" s="224"/>
      <c r="P60" s="224"/>
      <c r="Q60" s="224"/>
      <c r="R60" s="224"/>
      <c r="S60" s="224"/>
      <c r="T60" s="224"/>
      <c r="U60" s="224"/>
      <c r="V60" s="224"/>
      <c r="W60" s="224"/>
      <c r="X60" s="224"/>
      <c r="Y60" s="224"/>
      <c r="Z60" s="224"/>
      <c r="AA60" s="222"/>
      <c r="AB60" s="222"/>
      <c r="AC60" s="222"/>
    </row>
    <row r="61" spans="1:29">
      <c r="A61" s="222"/>
      <c r="B61" s="222"/>
      <c r="C61" s="222"/>
      <c r="D61" s="222"/>
      <c r="E61" s="222"/>
      <c r="F61" s="222"/>
      <c r="G61" s="222"/>
      <c r="H61" s="222"/>
      <c r="I61" s="222"/>
      <c r="J61" s="222"/>
      <c r="K61" s="222"/>
      <c r="L61" s="222"/>
      <c r="M61" s="222"/>
      <c r="N61" s="222"/>
      <c r="O61" s="224"/>
      <c r="P61" s="224"/>
      <c r="Q61" s="224"/>
      <c r="R61" s="224"/>
      <c r="S61" s="224"/>
      <c r="T61" s="224"/>
      <c r="U61" s="224"/>
      <c r="V61" s="224"/>
      <c r="W61" s="224"/>
      <c r="X61" s="224"/>
      <c r="Y61" s="224"/>
      <c r="Z61" s="224"/>
      <c r="AA61" s="222"/>
      <c r="AB61" s="222"/>
      <c r="AC61" s="222"/>
    </row>
    <row r="62" spans="1:29">
      <c r="A62" s="222"/>
      <c r="B62" s="222"/>
      <c r="C62" s="222"/>
      <c r="D62" s="222"/>
      <c r="E62" s="222"/>
      <c r="F62" s="222"/>
      <c r="G62" s="222"/>
      <c r="H62" s="222"/>
      <c r="I62" s="222"/>
      <c r="J62" s="222"/>
      <c r="K62" s="222"/>
      <c r="L62" s="222"/>
      <c r="M62" s="222"/>
      <c r="N62" s="222"/>
      <c r="O62" s="224"/>
      <c r="P62" s="224"/>
      <c r="Q62" s="224"/>
      <c r="R62" s="224"/>
      <c r="S62" s="224"/>
      <c r="T62" s="224"/>
      <c r="U62" s="224"/>
      <c r="V62" s="224"/>
      <c r="W62" s="224"/>
      <c r="X62" s="224"/>
      <c r="Y62" s="224"/>
      <c r="Z62" s="224"/>
      <c r="AA62" s="222"/>
      <c r="AB62" s="222"/>
      <c r="AC62" s="222"/>
    </row>
    <row r="63" spans="1:29">
      <c r="A63" s="222"/>
      <c r="B63" s="222"/>
      <c r="C63" s="222"/>
      <c r="D63" s="222"/>
      <c r="E63" s="222"/>
      <c r="F63" s="222"/>
      <c r="G63" s="222"/>
      <c r="H63" s="222"/>
      <c r="I63" s="222"/>
      <c r="J63" s="222"/>
      <c r="K63" s="222"/>
      <c r="L63" s="222"/>
      <c r="M63" s="222"/>
      <c r="N63" s="222"/>
      <c r="O63" s="224"/>
      <c r="P63" s="224"/>
      <c r="Q63" s="224"/>
      <c r="R63" s="224"/>
      <c r="S63" s="224"/>
      <c r="T63" s="224"/>
      <c r="U63" s="224"/>
      <c r="V63" s="224"/>
      <c r="W63" s="224"/>
      <c r="X63" s="224"/>
      <c r="Y63" s="224"/>
      <c r="Z63" s="224"/>
      <c r="AA63" s="222"/>
      <c r="AB63" s="222"/>
      <c r="AC63" s="222"/>
    </row>
    <row r="64" spans="1:29">
      <c r="A64" s="222"/>
      <c r="B64" s="222"/>
      <c r="C64" s="222"/>
      <c r="D64" s="222"/>
      <c r="E64" s="222"/>
      <c r="F64" s="222"/>
      <c r="G64" s="222"/>
      <c r="H64" s="222"/>
      <c r="I64" s="222"/>
      <c r="J64" s="222"/>
      <c r="K64" s="222"/>
      <c r="L64" s="222"/>
      <c r="M64" s="222"/>
      <c r="N64" s="222"/>
      <c r="O64" s="224"/>
      <c r="P64" s="224"/>
      <c r="Q64" s="224"/>
      <c r="R64" s="224"/>
      <c r="S64" s="224"/>
      <c r="T64" s="224"/>
      <c r="U64" s="224"/>
      <c r="V64" s="224"/>
      <c r="W64" s="224"/>
      <c r="X64" s="224"/>
      <c r="Y64" s="224"/>
      <c r="Z64" s="224"/>
      <c r="AA64" s="222"/>
      <c r="AB64" s="222"/>
      <c r="AC64" s="222"/>
    </row>
    <row r="65" spans="1:29">
      <c r="A65" s="222"/>
      <c r="B65" s="222"/>
      <c r="C65" s="222"/>
      <c r="D65" s="222"/>
      <c r="E65" s="222"/>
      <c r="F65" s="222"/>
      <c r="G65" s="222"/>
      <c r="H65" s="222"/>
      <c r="I65" s="222"/>
      <c r="J65" s="222"/>
      <c r="K65" s="222"/>
      <c r="L65" s="222"/>
      <c r="M65" s="222"/>
      <c r="N65" s="222"/>
      <c r="O65" s="224"/>
      <c r="P65" s="224"/>
      <c r="Q65" s="224"/>
      <c r="R65" s="224"/>
      <c r="S65" s="224"/>
      <c r="T65" s="224"/>
      <c r="U65" s="224"/>
      <c r="V65" s="224"/>
      <c r="W65" s="224"/>
      <c r="X65" s="224"/>
      <c r="Y65" s="224"/>
      <c r="Z65" s="224"/>
      <c r="AA65" s="222"/>
      <c r="AB65" s="222"/>
      <c r="AC65" s="222"/>
    </row>
    <row r="66" spans="1:29">
      <c r="A66" s="222"/>
      <c r="B66" s="222"/>
      <c r="C66" s="222"/>
      <c r="D66" s="222"/>
      <c r="E66" s="222"/>
      <c r="F66" s="222"/>
      <c r="G66" s="222"/>
      <c r="H66" s="222"/>
      <c r="I66" s="222"/>
      <c r="J66" s="222"/>
      <c r="K66" s="222"/>
      <c r="L66" s="222"/>
      <c r="M66" s="222"/>
      <c r="N66" s="222"/>
      <c r="O66" s="224"/>
      <c r="P66" s="224"/>
      <c r="Q66" s="224"/>
      <c r="R66" s="224"/>
      <c r="S66" s="224"/>
      <c r="T66" s="224"/>
      <c r="U66" s="224"/>
      <c r="V66" s="224"/>
      <c r="W66" s="224"/>
      <c r="X66" s="224"/>
      <c r="Y66" s="224"/>
      <c r="Z66" s="224"/>
      <c r="AA66" s="222"/>
      <c r="AB66" s="222"/>
      <c r="AC66" s="222"/>
    </row>
    <row r="67" spans="1:29">
      <c r="A67" s="222"/>
      <c r="B67" s="222"/>
      <c r="C67" s="222"/>
      <c r="D67" s="222"/>
      <c r="E67" s="222"/>
      <c r="F67" s="222"/>
      <c r="G67" s="222"/>
      <c r="H67" s="222"/>
      <c r="I67" s="222"/>
      <c r="J67" s="222"/>
      <c r="K67" s="222"/>
      <c r="L67" s="222"/>
      <c r="M67" s="222"/>
      <c r="N67" s="222"/>
      <c r="O67" s="224"/>
      <c r="P67" s="224"/>
      <c r="Q67" s="224"/>
      <c r="R67" s="224"/>
      <c r="S67" s="224"/>
      <c r="T67" s="224"/>
      <c r="U67" s="224"/>
      <c r="V67" s="224"/>
      <c r="W67" s="224"/>
      <c r="X67" s="224"/>
      <c r="Y67" s="224"/>
      <c r="Z67" s="224"/>
      <c r="AA67" s="222"/>
      <c r="AB67" s="222"/>
      <c r="AC67" s="222"/>
    </row>
    <row r="68" spans="1:29">
      <c r="A68" s="222"/>
      <c r="B68" s="222"/>
      <c r="C68" s="222"/>
      <c r="D68" s="222"/>
      <c r="E68" s="222"/>
      <c r="F68" s="222"/>
      <c r="G68" s="222"/>
      <c r="H68" s="222"/>
      <c r="I68" s="222"/>
      <c r="J68" s="222"/>
      <c r="K68" s="222"/>
      <c r="L68" s="222"/>
      <c r="M68" s="222"/>
      <c r="N68" s="222"/>
      <c r="O68" s="224"/>
      <c r="P68" s="224"/>
      <c r="Q68" s="224"/>
      <c r="R68" s="224"/>
      <c r="S68" s="224"/>
      <c r="T68" s="224"/>
      <c r="U68" s="224"/>
      <c r="V68" s="224"/>
      <c r="W68" s="224"/>
      <c r="X68" s="224"/>
      <c r="Y68" s="224"/>
      <c r="Z68" s="224"/>
      <c r="AA68" s="222"/>
      <c r="AB68" s="222"/>
      <c r="AC68" s="222"/>
    </row>
    <row r="69" spans="1:29">
      <c r="A69" s="222"/>
      <c r="B69" s="222"/>
      <c r="C69" s="222"/>
      <c r="D69" s="222"/>
      <c r="E69" s="222"/>
      <c r="F69" s="222"/>
      <c r="G69" s="222"/>
      <c r="H69" s="222"/>
      <c r="I69" s="222"/>
      <c r="J69" s="222"/>
      <c r="K69" s="222"/>
      <c r="L69" s="222"/>
      <c r="M69" s="222"/>
      <c r="N69" s="222"/>
      <c r="O69" s="224"/>
      <c r="P69" s="224"/>
      <c r="Q69" s="224"/>
      <c r="R69" s="224"/>
      <c r="S69" s="224"/>
      <c r="T69" s="224"/>
      <c r="U69" s="224"/>
      <c r="V69" s="224"/>
      <c r="W69" s="224"/>
      <c r="X69" s="224"/>
      <c r="Y69" s="224"/>
      <c r="Z69" s="224"/>
      <c r="AA69" s="222"/>
      <c r="AB69" s="222"/>
      <c r="AC69" s="222"/>
    </row>
    <row r="70" spans="1:29">
      <c r="A70" s="222"/>
      <c r="B70" s="222"/>
      <c r="C70" s="222"/>
      <c r="D70" s="222"/>
      <c r="E70" s="222"/>
      <c r="F70" s="222"/>
      <c r="G70" s="222"/>
      <c r="H70" s="222"/>
      <c r="I70" s="222"/>
      <c r="J70" s="222"/>
      <c r="K70" s="222"/>
      <c r="L70" s="222"/>
      <c r="M70" s="222"/>
      <c r="N70" s="222"/>
      <c r="O70" s="224"/>
      <c r="P70" s="224"/>
      <c r="Q70" s="224"/>
      <c r="R70" s="224"/>
      <c r="S70" s="224"/>
      <c r="T70" s="224"/>
      <c r="U70" s="224"/>
      <c r="V70" s="224"/>
      <c r="W70" s="224"/>
      <c r="X70" s="224"/>
      <c r="Y70" s="224"/>
      <c r="Z70" s="224"/>
      <c r="AA70" s="222"/>
      <c r="AB70" s="222"/>
      <c r="AC70" s="222"/>
    </row>
    <row r="71" spans="1:29">
      <c r="A71" s="222"/>
      <c r="B71" s="222"/>
      <c r="C71" s="222"/>
      <c r="D71" s="222"/>
      <c r="E71" s="222"/>
      <c r="F71" s="222"/>
      <c r="G71" s="222"/>
      <c r="H71" s="222"/>
      <c r="I71" s="222"/>
      <c r="J71" s="222"/>
      <c r="K71" s="222"/>
      <c r="L71" s="222"/>
      <c r="M71" s="222"/>
      <c r="N71" s="222"/>
      <c r="O71" s="224"/>
      <c r="P71" s="224"/>
      <c r="Q71" s="224"/>
      <c r="R71" s="224"/>
      <c r="S71" s="224"/>
      <c r="T71" s="224"/>
      <c r="U71" s="224"/>
      <c r="V71" s="224"/>
      <c r="W71" s="224"/>
      <c r="X71" s="224"/>
      <c r="Y71" s="224"/>
      <c r="Z71" s="224"/>
      <c r="AA71" s="222"/>
      <c r="AB71" s="222"/>
      <c r="AC71" s="222"/>
    </row>
    <row r="72" spans="1:29">
      <c r="A72" s="222"/>
      <c r="B72" s="222"/>
      <c r="C72" s="222"/>
      <c r="D72" s="222"/>
      <c r="E72" s="222"/>
      <c r="F72" s="222"/>
      <c r="G72" s="222"/>
      <c r="H72" s="222"/>
      <c r="I72" s="222"/>
      <c r="J72" s="222"/>
      <c r="K72" s="222"/>
      <c r="L72" s="222"/>
      <c r="M72" s="222"/>
      <c r="N72" s="222"/>
      <c r="O72" s="224"/>
      <c r="P72" s="224"/>
      <c r="Q72" s="224"/>
      <c r="R72" s="224"/>
      <c r="S72" s="224"/>
      <c r="T72" s="224"/>
      <c r="U72" s="224"/>
      <c r="V72" s="224"/>
      <c r="W72" s="224"/>
      <c r="X72" s="224"/>
      <c r="Y72" s="224"/>
      <c r="Z72" s="224"/>
      <c r="AA72" s="222"/>
      <c r="AB72" s="222"/>
      <c r="AC72" s="222"/>
    </row>
    <row r="73" spans="1:29">
      <c r="A73" s="222"/>
      <c r="B73" s="222"/>
      <c r="C73" s="222"/>
      <c r="D73" s="222"/>
      <c r="E73" s="222"/>
      <c r="F73" s="222"/>
      <c r="G73" s="222"/>
      <c r="H73" s="222"/>
      <c r="I73" s="222"/>
      <c r="J73" s="222"/>
      <c r="K73" s="222"/>
      <c r="L73" s="222"/>
      <c r="M73" s="222"/>
      <c r="N73" s="222"/>
      <c r="O73" s="224"/>
      <c r="P73" s="224"/>
      <c r="Q73" s="224"/>
      <c r="R73" s="224"/>
      <c r="S73" s="224"/>
      <c r="T73" s="224"/>
      <c r="U73" s="224"/>
      <c r="V73" s="224"/>
      <c r="W73" s="224"/>
      <c r="X73" s="224"/>
      <c r="Y73" s="224"/>
      <c r="Z73" s="224"/>
      <c r="AA73" s="222"/>
      <c r="AB73" s="222"/>
      <c r="AC73" s="222"/>
    </row>
    <row r="74" spans="1:29">
      <c r="A74" s="222"/>
      <c r="B74" s="222"/>
      <c r="C74" s="222"/>
      <c r="D74" s="222"/>
      <c r="E74" s="222"/>
      <c r="F74" s="222"/>
      <c r="G74" s="222"/>
      <c r="H74" s="222"/>
      <c r="I74" s="222"/>
      <c r="J74" s="222"/>
      <c r="K74" s="222"/>
      <c r="L74" s="222"/>
      <c r="M74" s="222"/>
      <c r="N74" s="222"/>
      <c r="O74" s="224"/>
      <c r="P74" s="224"/>
      <c r="Q74" s="224"/>
      <c r="R74" s="224"/>
      <c r="S74" s="224"/>
      <c r="T74" s="224"/>
      <c r="U74" s="224"/>
      <c r="V74" s="224"/>
      <c r="W74" s="224"/>
      <c r="X74" s="224"/>
      <c r="Y74" s="224"/>
      <c r="Z74" s="224"/>
      <c r="AA74" s="222"/>
      <c r="AB74" s="222"/>
      <c r="AC74" s="222"/>
    </row>
    <row r="75" spans="1:29">
      <c r="A75" s="222"/>
      <c r="B75" s="222"/>
      <c r="C75" s="222"/>
      <c r="D75" s="222"/>
      <c r="E75" s="222"/>
      <c r="F75" s="222"/>
      <c r="G75" s="222"/>
      <c r="H75" s="222"/>
      <c r="I75" s="222"/>
      <c r="J75" s="222"/>
      <c r="K75" s="222"/>
      <c r="L75" s="222"/>
      <c r="M75" s="222"/>
      <c r="N75" s="222"/>
      <c r="O75" s="224"/>
      <c r="P75" s="224"/>
      <c r="Q75" s="224"/>
      <c r="R75" s="224"/>
      <c r="S75" s="224"/>
      <c r="T75" s="224"/>
      <c r="U75" s="224"/>
      <c r="V75" s="224"/>
      <c r="W75" s="224"/>
      <c r="X75" s="224"/>
      <c r="Y75" s="224"/>
      <c r="Z75" s="224"/>
      <c r="AA75" s="222"/>
      <c r="AB75" s="222"/>
      <c r="AC75" s="222"/>
    </row>
    <row r="76" spans="1:29">
      <c r="A76" s="222"/>
      <c r="B76" s="222"/>
      <c r="C76" s="222"/>
      <c r="D76" s="222"/>
      <c r="E76" s="222"/>
      <c r="F76" s="222"/>
      <c r="G76" s="222"/>
      <c r="H76" s="222"/>
      <c r="I76" s="222"/>
      <c r="J76" s="222"/>
      <c r="K76" s="222"/>
      <c r="L76" s="222"/>
      <c r="M76" s="222"/>
      <c r="N76" s="222"/>
      <c r="O76" s="224"/>
      <c r="P76" s="224"/>
      <c r="Q76" s="224"/>
      <c r="R76" s="224"/>
      <c r="S76" s="224"/>
      <c r="T76" s="224"/>
      <c r="U76" s="224"/>
      <c r="V76" s="224"/>
      <c r="W76" s="224"/>
      <c r="X76" s="224"/>
      <c r="Y76" s="224"/>
      <c r="Z76" s="224"/>
      <c r="AA76" s="222"/>
      <c r="AB76" s="222"/>
      <c r="AC76" s="222"/>
    </row>
    <row r="77" spans="1:29">
      <c r="A77" s="222"/>
      <c r="B77" s="222"/>
      <c r="C77" s="222"/>
      <c r="D77" s="222"/>
      <c r="E77" s="222"/>
      <c r="F77" s="222"/>
      <c r="G77" s="222"/>
      <c r="H77" s="222"/>
      <c r="I77" s="222"/>
      <c r="J77" s="222"/>
      <c r="K77" s="222"/>
      <c r="L77" s="222"/>
      <c r="M77" s="222"/>
      <c r="N77" s="222"/>
      <c r="O77" s="224"/>
      <c r="P77" s="224"/>
      <c r="Q77" s="224"/>
      <c r="R77" s="224"/>
      <c r="S77" s="224"/>
      <c r="T77" s="224"/>
      <c r="U77" s="224"/>
      <c r="V77" s="224"/>
      <c r="W77" s="224"/>
      <c r="X77" s="224"/>
      <c r="Y77" s="224"/>
      <c r="Z77" s="224"/>
      <c r="AA77" s="222"/>
      <c r="AB77" s="222"/>
      <c r="AC77" s="222"/>
    </row>
    <row r="78" spans="1:29">
      <c r="A78" s="222"/>
      <c r="B78" s="222"/>
      <c r="C78" s="222"/>
      <c r="D78" s="222"/>
      <c r="E78" s="222"/>
      <c r="F78" s="222"/>
      <c r="G78" s="222"/>
      <c r="H78" s="222"/>
      <c r="I78" s="222"/>
      <c r="J78" s="222"/>
      <c r="K78" s="222"/>
      <c r="L78" s="222"/>
      <c r="M78" s="222"/>
      <c r="N78" s="222"/>
      <c r="O78" s="224"/>
      <c r="P78" s="224"/>
      <c r="Q78" s="224"/>
      <c r="R78" s="224"/>
      <c r="S78" s="224"/>
      <c r="T78" s="224"/>
      <c r="U78" s="224"/>
      <c r="V78" s="224"/>
      <c r="W78" s="224"/>
      <c r="X78" s="224"/>
      <c r="Y78" s="224"/>
      <c r="Z78" s="224"/>
      <c r="AA78" s="222"/>
      <c r="AB78" s="222"/>
      <c r="AC78" s="222"/>
    </row>
    <row r="79" spans="1:29">
      <c r="A79" s="222"/>
      <c r="B79" s="222"/>
      <c r="C79" s="222"/>
      <c r="D79" s="222"/>
      <c r="E79" s="222"/>
      <c r="F79" s="222"/>
      <c r="G79" s="222"/>
      <c r="H79" s="222"/>
      <c r="I79" s="222"/>
      <c r="J79" s="222"/>
      <c r="K79" s="222"/>
      <c r="L79" s="222"/>
      <c r="M79" s="222"/>
      <c r="N79" s="222"/>
      <c r="O79" s="224"/>
      <c r="P79" s="224"/>
      <c r="Q79" s="224"/>
      <c r="R79" s="224"/>
      <c r="S79" s="224"/>
      <c r="T79" s="224"/>
      <c r="U79" s="224"/>
      <c r="V79" s="224"/>
      <c r="W79" s="224"/>
      <c r="X79" s="224"/>
      <c r="Y79" s="224"/>
      <c r="Z79" s="224"/>
      <c r="AA79" s="222"/>
      <c r="AB79" s="222"/>
      <c r="AC79" s="222"/>
    </row>
    <row r="80" spans="1:29">
      <c r="A80" s="222"/>
      <c r="B80" s="222"/>
      <c r="C80" s="222"/>
      <c r="D80" s="222"/>
      <c r="E80" s="222"/>
      <c r="F80" s="222"/>
      <c r="G80" s="222"/>
      <c r="H80" s="222"/>
      <c r="I80" s="222"/>
      <c r="J80" s="222"/>
      <c r="K80" s="222"/>
      <c r="L80" s="222"/>
      <c r="M80" s="222"/>
      <c r="N80" s="222"/>
      <c r="O80" s="224"/>
      <c r="P80" s="224"/>
      <c r="Q80" s="224"/>
      <c r="R80" s="224"/>
      <c r="S80" s="224"/>
      <c r="T80" s="224"/>
      <c r="U80" s="224"/>
      <c r="V80" s="224"/>
      <c r="W80" s="224"/>
      <c r="X80" s="224"/>
      <c r="Y80" s="224"/>
      <c r="Z80" s="224"/>
      <c r="AA80" s="222"/>
      <c r="AB80" s="222"/>
      <c r="AC80" s="222"/>
    </row>
    <row r="81" spans="1:29">
      <c r="A81" s="222"/>
      <c r="B81" s="222"/>
      <c r="C81" s="222"/>
      <c r="D81" s="222"/>
      <c r="E81" s="222"/>
      <c r="F81" s="222"/>
      <c r="G81" s="222"/>
      <c r="H81" s="222"/>
      <c r="I81" s="222"/>
      <c r="J81" s="222"/>
      <c r="K81" s="222"/>
      <c r="L81" s="222"/>
      <c r="M81" s="222"/>
      <c r="N81" s="222"/>
      <c r="O81" s="224"/>
      <c r="P81" s="224"/>
      <c r="Q81" s="224"/>
      <c r="R81" s="224"/>
      <c r="S81" s="224"/>
      <c r="T81" s="224"/>
      <c r="U81" s="224"/>
      <c r="V81" s="224"/>
      <c r="W81" s="224"/>
      <c r="X81" s="224"/>
      <c r="Y81" s="224"/>
      <c r="Z81" s="224"/>
      <c r="AA81" s="222"/>
      <c r="AB81" s="222"/>
      <c r="AC81" s="222"/>
    </row>
    <row r="82" spans="1:29">
      <c r="A82" s="222"/>
      <c r="B82" s="222"/>
      <c r="C82" s="222"/>
      <c r="D82" s="222"/>
      <c r="E82" s="222"/>
      <c r="F82" s="222"/>
      <c r="G82" s="222"/>
      <c r="H82" s="222"/>
      <c r="I82" s="222"/>
      <c r="J82" s="222"/>
      <c r="K82" s="222"/>
      <c r="L82" s="222"/>
      <c r="M82" s="222"/>
      <c r="N82" s="222"/>
      <c r="O82" s="224"/>
      <c r="P82" s="224"/>
      <c r="Q82" s="224"/>
      <c r="R82" s="224"/>
      <c r="S82" s="224"/>
      <c r="T82" s="224"/>
      <c r="U82" s="224"/>
      <c r="V82" s="224"/>
      <c r="W82" s="224"/>
      <c r="X82" s="224"/>
      <c r="Y82" s="224"/>
      <c r="Z82" s="224"/>
      <c r="AA82" s="222"/>
      <c r="AB82" s="222"/>
      <c r="AC82" s="222"/>
    </row>
    <row r="83" spans="1:29">
      <c r="A83" s="222"/>
      <c r="B83" s="222"/>
      <c r="C83" s="222"/>
      <c r="D83" s="222"/>
      <c r="E83" s="222"/>
      <c r="F83" s="222"/>
      <c r="G83" s="222"/>
      <c r="H83" s="222"/>
      <c r="I83" s="222"/>
      <c r="J83" s="222"/>
      <c r="K83" s="222"/>
      <c r="L83" s="222"/>
      <c r="M83" s="222"/>
      <c r="N83" s="222"/>
      <c r="O83" s="224"/>
      <c r="P83" s="224"/>
      <c r="Q83" s="224"/>
      <c r="R83" s="224"/>
      <c r="S83" s="224"/>
      <c r="T83" s="224"/>
      <c r="U83" s="224"/>
      <c r="V83" s="224"/>
      <c r="W83" s="224"/>
      <c r="X83" s="224"/>
      <c r="Y83" s="224"/>
      <c r="Z83" s="224"/>
      <c r="AA83" s="222"/>
      <c r="AB83" s="222"/>
      <c r="AC83" s="222"/>
    </row>
    <row r="84" spans="1:29">
      <c r="A84" s="222"/>
      <c r="B84" s="222"/>
      <c r="C84" s="222"/>
      <c r="D84" s="222"/>
      <c r="E84" s="222"/>
      <c r="F84" s="222"/>
      <c r="G84" s="222"/>
      <c r="H84" s="222"/>
      <c r="I84" s="222"/>
      <c r="J84" s="222"/>
      <c r="K84" s="222"/>
      <c r="L84" s="222"/>
      <c r="M84" s="222"/>
      <c r="N84" s="222"/>
      <c r="O84" s="224"/>
      <c r="P84" s="224"/>
      <c r="Q84" s="224"/>
      <c r="R84" s="224"/>
      <c r="S84" s="224"/>
      <c r="T84" s="224"/>
      <c r="U84" s="224"/>
      <c r="V84" s="224"/>
      <c r="W84" s="224"/>
      <c r="X84" s="224"/>
      <c r="Y84" s="224"/>
      <c r="Z84" s="224"/>
      <c r="AA84" s="222"/>
      <c r="AB84" s="222"/>
      <c r="AC84" s="222"/>
    </row>
    <row r="85" spans="1:29">
      <c r="A85" s="222"/>
      <c r="B85" s="222"/>
      <c r="C85" s="222"/>
      <c r="D85" s="222"/>
      <c r="E85" s="222"/>
      <c r="F85" s="222"/>
      <c r="G85" s="222"/>
      <c r="H85" s="222"/>
      <c r="I85" s="222"/>
      <c r="J85" s="222"/>
      <c r="K85" s="222"/>
      <c r="L85" s="222"/>
      <c r="M85" s="222"/>
      <c r="N85" s="222"/>
      <c r="O85" s="224"/>
      <c r="P85" s="224"/>
      <c r="Q85" s="224"/>
      <c r="R85" s="224"/>
      <c r="S85" s="224"/>
      <c r="T85" s="224"/>
      <c r="U85" s="224"/>
      <c r="V85" s="224"/>
      <c r="W85" s="224"/>
      <c r="X85" s="224"/>
      <c r="Y85" s="224"/>
      <c r="Z85" s="224"/>
      <c r="AA85" s="222"/>
      <c r="AB85" s="222"/>
      <c r="AC85" s="222"/>
    </row>
    <row r="86" spans="1:29">
      <c r="A86" s="222"/>
      <c r="B86" s="222"/>
      <c r="C86" s="222"/>
      <c r="D86" s="222"/>
      <c r="E86" s="222"/>
      <c r="F86" s="222"/>
      <c r="G86" s="222"/>
      <c r="H86" s="222"/>
      <c r="I86" s="222"/>
      <c r="J86" s="222"/>
      <c r="K86" s="222"/>
      <c r="L86" s="222"/>
      <c r="M86" s="222"/>
      <c r="N86" s="222"/>
      <c r="O86" s="224"/>
      <c r="P86" s="224"/>
      <c r="Q86" s="224"/>
      <c r="R86" s="224"/>
      <c r="S86" s="224"/>
      <c r="T86" s="224"/>
      <c r="U86" s="224"/>
      <c r="V86" s="224"/>
      <c r="W86" s="224"/>
      <c r="X86" s="224"/>
      <c r="Y86" s="224"/>
      <c r="Z86" s="224"/>
      <c r="AA86" s="222"/>
      <c r="AB86" s="222"/>
      <c r="AC86" s="222"/>
    </row>
    <row r="87" spans="1:29">
      <c r="A87" s="222"/>
      <c r="B87" s="222"/>
      <c r="C87" s="222"/>
      <c r="D87" s="222"/>
      <c r="E87" s="222"/>
      <c r="F87" s="222"/>
      <c r="G87" s="222"/>
      <c r="H87" s="222"/>
      <c r="I87" s="222"/>
      <c r="J87" s="222"/>
      <c r="K87" s="222"/>
      <c r="L87" s="222"/>
      <c r="M87" s="222"/>
      <c r="N87" s="222"/>
      <c r="O87" s="224"/>
      <c r="P87" s="224"/>
      <c r="Q87" s="224"/>
      <c r="R87" s="224"/>
      <c r="S87" s="224"/>
      <c r="T87" s="224"/>
      <c r="U87" s="224"/>
      <c r="V87" s="224"/>
      <c r="W87" s="224"/>
      <c r="X87" s="224"/>
      <c r="Y87" s="224"/>
      <c r="Z87" s="224"/>
      <c r="AA87" s="222"/>
      <c r="AB87" s="222"/>
      <c r="AC87" s="222"/>
    </row>
    <row r="88" spans="1:29">
      <c r="A88" s="222"/>
      <c r="B88" s="222"/>
      <c r="C88" s="222"/>
      <c r="D88" s="222"/>
      <c r="E88" s="222"/>
      <c r="F88" s="222"/>
      <c r="G88" s="222"/>
      <c r="H88" s="222"/>
      <c r="I88" s="222"/>
      <c r="J88" s="222"/>
      <c r="K88" s="222"/>
      <c r="L88" s="222"/>
      <c r="M88" s="222"/>
      <c r="N88" s="222"/>
      <c r="O88" s="224"/>
      <c r="P88" s="224"/>
      <c r="Q88" s="224"/>
      <c r="R88" s="224"/>
      <c r="S88" s="224"/>
      <c r="T88" s="224"/>
      <c r="U88" s="224"/>
      <c r="V88" s="224"/>
      <c r="W88" s="224"/>
      <c r="X88" s="224"/>
      <c r="Y88" s="224"/>
      <c r="Z88" s="224"/>
      <c r="AA88" s="222"/>
      <c r="AB88" s="222"/>
      <c r="AC88" s="222"/>
    </row>
    <row r="89" spans="1:29">
      <c r="A89" s="222"/>
      <c r="B89" s="222"/>
      <c r="C89" s="222"/>
      <c r="D89" s="222"/>
      <c r="E89" s="222"/>
      <c r="F89" s="222"/>
      <c r="G89" s="222"/>
      <c r="H89" s="222"/>
      <c r="I89" s="222"/>
      <c r="J89" s="222"/>
      <c r="K89" s="222"/>
      <c r="L89" s="222"/>
      <c r="M89" s="222"/>
      <c r="N89" s="222"/>
      <c r="O89" s="224"/>
      <c r="P89" s="224"/>
      <c r="Q89" s="224"/>
      <c r="R89" s="224"/>
      <c r="S89" s="224"/>
      <c r="T89" s="224"/>
      <c r="U89" s="224"/>
      <c r="V89" s="224"/>
      <c r="W89" s="224"/>
      <c r="X89" s="224"/>
      <c r="Y89" s="224"/>
      <c r="Z89" s="224"/>
      <c r="AA89" s="222"/>
      <c r="AB89" s="222"/>
      <c r="AC89" s="222"/>
    </row>
    <row r="90" spans="1:29">
      <c r="A90" s="222"/>
      <c r="B90" s="222"/>
      <c r="C90" s="222"/>
      <c r="D90" s="222"/>
      <c r="E90" s="222"/>
      <c r="F90" s="222"/>
      <c r="G90" s="222"/>
      <c r="H90" s="222"/>
      <c r="I90" s="222"/>
      <c r="J90" s="222"/>
      <c r="K90" s="222"/>
      <c r="L90" s="222"/>
      <c r="M90" s="222"/>
      <c r="N90" s="222"/>
      <c r="O90" s="224"/>
      <c r="P90" s="224"/>
      <c r="Q90" s="224"/>
      <c r="R90" s="224"/>
      <c r="S90" s="224"/>
      <c r="T90" s="224"/>
      <c r="U90" s="224"/>
      <c r="V90" s="224"/>
      <c r="W90" s="224"/>
      <c r="X90" s="224"/>
      <c r="Y90" s="224"/>
      <c r="Z90" s="224"/>
      <c r="AA90" s="222"/>
      <c r="AB90" s="222"/>
      <c r="AC90" s="222"/>
    </row>
    <row r="91" spans="1:29">
      <c r="A91" s="222"/>
      <c r="B91" s="222"/>
      <c r="C91" s="222"/>
      <c r="D91" s="222"/>
      <c r="E91" s="222"/>
      <c r="F91" s="222"/>
      <c r="G91" s="222"/>
      <c r="H91" s="222"/>
      <c r="I91" s="222"/>
      <c r="J91" s="222"/>
      <c r="K91" s="222"/>
      <c r="L91" s="222"/>
      <c r="M91" s="222"/>
      <c r="N91" s="222"/>
      <c r="O91" s="224"/>
      <c r="P91" s="224"/>
      <c r="Q91" s="224"/>
      <c r="R91" s="224"/>
      <c r="S91" s="224"/>
      <c r="T91" s="224"/>
      <c r="U91" s="224"/>
      <c r="V91" s="224"/>
      <c r="W91" s="224"/>
      <c r="X91" s="224"/>
      <c r="Y91" s="224"/>
      <c r="Z91" s="224"/>
      <c r="AA91" s="222"/>
      <c r="AB91" s="222"/>
      <c r="AC91" s="222"/>
    </row>
    <row r="92" spans="1:29">
      <c r="A92" s="222"/>
      <c r="B92" s="222"/>
      <c r="C92" s="222"/>
      <c r="D92" s="222"/>
      <c r="E92" s="222"/>
      <c r="F92" s="222"/>
      <c r="G92" s="222"/>
      <c r="H92" s="222"/>
      <c r="I92" s="222"/>
      <c r="J92" s="222"/>
      <c r="K92" s="222"/>
      <c r="L92" s="222"/>
      <c r="M92" s="222"/>
      <c r="N92" s="222"/>
      <c r="O92" s="224"/>
      <c r="P92" s="224"/>
      <c r="Q92" s="224"/>
      <c r="R92" s="224"/>
      <c r="S92" s="224"/>
      <c r="T92" s="224"/>
      <c r="U92" s="224"/>
      <c r="V92" s="224"/>
      <c r="W92" s="224"/>
      <c r="X92" s="224"/>
      <c r="Y92" s="224"/>
      <c r="Z92" s="224"/>
      <c r="AA92" s="222"/>
      <c r="AB92" s="222"/>
      <c r="AC92" s="222"/>
    </row>
    <row r="93" spans="1:29">
      <c r="A93" s="222"/>
      <c r="B93" s="222"/>
      <c r="C93" s="222"/>
      <c r="D93" s="222"/>
      <c r="E93" s="222"/>
      <c r="F93" s="222"/>
      <c r="G93" s="222"/>
      <c r="H93" s="222"/>
      <c r="I93" s="222"/>
      <c r="J93" s="222"/>
      <c r="K93" s="222"/>
      <c r="L93" s="222"/>
      <c r="M93" s="222"/>
      <c r="N93" s="222"/>
      <c r="O93" s="224"/>
      <c r="P93" s="224"/>
      <c r="Q93" s="224"/>
      <c r="R93" s="224"/>
      <c r="S93" s="224"/>
      <c r="T93" s="224"/>
      <c r="U93" s="224"/>
      <c r="V93" s="224"/>
      <c r="W93" s="224"/>
      <c r="X93" s="224"/>
      <c r="Y93" s="224"/>
      <c r="Z93" s="224"/>
      <c r="AA93" s="222"/>
      <c r="AB93" s="222"/>
      <c r="AC93" s="222"/>
    </row>
    <row r="94" spans="1:29">
      <c r="A94" s="222"/>
      <c r="B94" s="222"/>
      <c r="C94" s="222"/>
      <c r="D94" s="222"/>
      <c r="E94" s="222"/>
      <c r="F94" s="222"/>
      <c r="G94" s="222"/>
      <c r="H94" s="222"/>
      <c r="I94" s="222"/>
      <c r="J94" s="222"/>
      <c r="K94" s="222"/>
      <c r="L94" s="222"/>
      <c r="M94" s="222"/>
      <c r="N94" s="222"/>
      <c r="O94" s="224"/>
      <c r="P94" s="224"/>
      <c r="Q94" s="224"/>
      <c r="R94" s="224"/>
      <c r="S94" s="224"/>
      <c r="T94" s="224"/>
      <c r="U94" s="224"/>
      <c r="V94" s="224"/>
      <c r="W94" s="224"/>
      <c r="X94" s="224"/>
      <c r="Y94" s="224"/>
      <c r="Z94" s="224"/>
      <c r="AA94" s="222"/>
      <c r="AB94" s="222"/>
      <c r="AC94" s="222"/>
    </row>
    <row r="95" spans="1:29">
      <c r="A95" s="222"/>
      <c r="B95" s="222"/>
      <c r="C95" s="222"/>
      <c r="D95" s="222"/>
      <c r="E95" s="222"/>
      <c r="F95" s="222"/>
      <c r="G95" s="222"/>
      <c r="H95" s="222"/>
      <c r="I95" s="222"/>
      <c r="J95" s="222"/>
      <c r="K95" s="222"/>
      <c r="L95" s="222"/>
      <c r="M95" s="222"/>
      <c r="N95" s="222"/>
      <c r="O95" s="224"/>
      <c r="P95" s="224"/>
      <c r="Q95" s="224"/>
      <c r="R95" s="224"/>
      <c r="S95" s="224"/>
      <c r="T95" s="224"/>
      <c r="U95" s="224"/>
      <c r="V95" s="224"/>
      <c r="W95" s="224"/>
      <c r="X95" s="224"/>
      <c r="Y95" s="224"/>
      <c r="Z95" s="224"/>
      <c r="AA95" s="222"/>
      <c r="AB95" s="222"/>
      <c r="AC95" s="222"/>
    </row>
    <row r="96" spans="1:29">
      <c r="A96" s="222"/>
      <c r="B96" s="222"/>
      <c r="C96" s="222"/>
      <c r="D96" s="222"/>
      <c r="E96" s="222"/>
      <c r="F96" s="222"/>
      <c r="G96" s="222"/>
      <c r="H96" s="222"/>
      <c r="I96" s="222"/>
      <c r="J96" s="222"/>
      <c r="K96" s="222"/>
      <c r="L96" s="222"/>
      <c r="M96" s="222"/>
      <c r="N96" s="222"/>
      <c r="O96" s="224"/>
      <c r="P96" s="224"/>
      <c r="Q96" s="224"/>
      <c r="R96" s="224"/>
      <c r="S96" s="224"/>
      <c r="T96" s="224"/>
      <c r="U96" s="224"/>
      <c r="V96" s="224"/>
      <c r="W96" s="224"/>
      <c r="X96" s="224"/>
      <c r="Y96" s="224"/>
      <c r="Z96" s="224"/>
      <c r="AA96" s="222"/>
      <c r="AB96" s="222"/>
      <c r="AC96" s="222"/>
    </row>
    <row r="97" spans="1:29">
      <c r="A97" s="222"/>
      <c r="B97" s="222"/>
      <c r="C97" s="222"/>
      <c r="D97" s="222"/>
      <c r="E97" s="222"/>
      <c r="F97" s="222"/>
      <c r="G97" s="222"/>
      <c r="H97" s="222"/>
      <c r="I97" s="222"/>
      <c r="J97" s="222"/>
      <c r="K97" s="222"/>
      <c r="L97" s="222"/>
      <c r="M97" s="222"/>
      <c r="N97" s="222"/>
      <c r="O97" s="224"/>
      <c r="P97" s="224"/>
      <c r="Q97" s="224"/>
      <c r="R97" s="224"/>
      <c r="S97" s="224"/>
      <c r="T97" s="224"/>
      <c r="U97" s="224"/>
      <c r="V97" s="224"/>
      <c r="W97" s="224"/>
      <c r="X97" s="224"/>
      <c r="Y97" s="224"/>
      <c r="Z97" s="224"/>
      <c r="AA97" s="222"/>
      <c r="AB97" s="222"/>
      <c r="AC97" s="222"/>
    </row>
    <row r="98" spans="1:29">
      <c r="A98" s="222"/>
      <c r="B98" s="222"/>
      <c r="C98" s="222"/>
      <c r="D98" s="222"/>
      <c r="E98" s="222"/>
      <c r="F98" s="222"/>
      <c r="G98" s="222"/>
      <c r="H98" s="222"/>
      <c r="I98" s="222"/>
      <c r="J98" s="222"/>
      <c r="K98" s="222"/>
      <c r="L98" s="222"/>
      <c r="M98" s="222"/>
      <c r="N98" s="222"/>
      <c r="O98" s="224"/>
      <c r="P98" s="224"/>
      <c r="Q98" s="224"/>
      <c r="R98" s="224"/>
      <c r="S98" s="224"/>
      <c r="T98" s="224"/>
      <c r="U98" s="224"/>
      <c r="V98" s="224"/>
      <c r="W98" s="224"/>
      <c r="X98" s="224"/>
      <c r="Y98" s="224"/>
      <c r="Z98" s="224"/>
      <c r="AA98" s="222"/>
      <c r="AB98" s="222"/>
      <c r="AC98" s="222"/>
    </row>
    <row r="99" spans="1:29">
      <c r="A99" s="222"/>
      <c r="B99" s="222"/>
      <c r="C99" s="222"/>
      <c r="D99" s="222"/>
      <c r="E99" s="222"/>
      <c r="F99" s="222"/>
      <c r="G99" s="222"/>
      <c r="H99" s="222"/>
      <c r="I99" s="222"/>
      <c r="J99" s="222"/>
      <c r="K99" s="222"/>
      <c r="L99" s="222"/>
      <c r="M99" s="222"/>
      <c r="N99" s="222"/>
      <c r="O99" s="224"/>
      <c r="P99" s="224"/>
      <c r="Q99" s="224"/>
      <c r="R99" s="224"/>
      <c r="S99" s="224"/>
      <c r="T99" s="224"/>
      <c r="U99" s="224"/>
      <c r="V99" s="224"/>
      <c r="W99" s="224"/>
      <c r="X99" s="224"/>
      <c r="Y99" s="224"/>
      <c r="Z99" s="224"/>
      <c r="AA99" s="222"/>
      <c r="AB99" s="222"/>
      <c r="AC99" s="222"/>
    </row>
    <row r="100" spans="1:29">
      <c r="A100" s="222"/>
      <c r="B100" s="222"/>
      <c r="C100" s="222"/>
      <c r="D100" s="222"/>
      <c r="E100" s="222"/>
      <c r="F100" s="222"/>
      <c r="G100" s="222"/>
      <c r="H100" s="222"/>
      <c r="I100" s="222"/>
      <c r="J100" s="222"/>
      <c r="K100" s="222"/>
      <c r="L100" s="222"/>
      <c r="M100" s="222"/>
      <c r="N100" s="222"/>
      <c r="O100" s="224"/>
      <c r="P100" s="224"/>
      <c r="Q100" s="224"/>
      <c r="R100" s="224"/>
      <c r="S100" s="224"/>
      <c r="T100" s="224"/>
      <c r="U100" s="224"/>
      <c r="V100" s="224"/>
      <c r="W100" s="224"/>
      <c r="X100" s="224"/>
      <c r="Y100" s="224"/>
      <c r="Z100" s="224"/>
      <c r="AA100" s="222"/>
      <c r="AB100" s="222"/>
      <c r="AC100" s="222"/>
    </row>
    <row r="101" spans="1:29">
      <c r="A101" s="222"/>
      <c r="B101" s="222"/>
      <c r="C101" s="222"/>
      <c r="D101" s="222"/>
      <c r="E101" s="222"/>
      <c r="F101" s="222"/>
      <c r="G101" s="222"/>
      <c r="H101" s="222"/>
      <c r="I101" s="222"/>
      <c r="J101" s="222"/>
      <c r="K101" s="222"/>
      <c r="L101" s="222"/>
      <c r="M101" s="222"/>
      <c r="N101" s="222"/>
      <c r="O101" s="224"/>
      <c r="P101" s="224"/>
      <c r="Q101" s="224"/>
      <c r="R101" s="224"/>
      <c r="S101" s="224"/>
      <c r="T101" s="224"/>
      <c r="U101" s="224"/>
      <c r="V101" s="224"/>
      <c r="W101" s="224"/>
      <c r="X101" s="224"/>
      <c r="Y101" s="224"/>
      <c r="Z101" s="224"/>
      <c r="AA101" s="222"/>
      <c r="AB101" s="222"/>
      <c r="AC101" s="222"/>
    </row>
    <row r="102" spans="1:29">
      <c r="A102" s="222"/>
      <c r="B102" s="222"/>
      <c r="C102" s="222"/>
      <c r="D102" s="222"/>
      <c r="E102" s="222"/>
      <c r="F102" s="222"/>
      <c r="G102" s="222"/>
      <c r="H102" s="222"/>
      <c r="I102" s="222"/>
      <c r="J102" s="222"/>
      <c r="K102" s="222"/>
      <c r="L102" s="222"/>
      <c r="M102" s="222"/>
      <c r="N102" s="222"/>
      <c r="O102" s="224"/>
      <c r="P102" s="224"/>
      <c r="Q102" s="224"/>
      <c r="R102" s="224"/>
      <c r="S102" s="224"/>
      <c r="T102" s="224"/>
      <c r="U102" s="224"/>
      <c r="V102" s="224"/>
      <c r="W102" s="224"/>
      <c r="X102" s="224"/>
      <c r="Y102" s="224"/>
      <c r="Z102" s="224"/>
      <c r="AA102" s="222"/>
      <c r="AB102" s="222"/>
      <c r="AC102" s="222"/>
    </row>
    <row r="103" spans="1:29">
      <c r="A103" s="222"/>
      <c r="B103" s="222"/>
      <c r="C103" s="222"/>
      <c r="D103" s="222"/>
      <c r="E103" s="222"/>
      <c r="F103" s="222"/>
      <c r="G103" s="222"/>
      <c r="H103" s="222"/>
      <c r="I103" s="222"/>
      <c r="J103" s="222"/>
      <c r="K103" s="222"/>
      <c r="L103" s="222"/>
      <c r="M103" s="222"/>
      <c r="N103" s="222"/>
      <c r="O103" s="224"/>
      <c r="P103" s="224"/>
      <c r="Q103" s="224"/>
      <c r="R103" s="224"/>
      <c r="S103" s="224"/>
      <c r="T103" s="224"/>
      <c r="U103" s="224"/>
      <c r="V103" s="224"/>
      <c r="W103" s="224"/>
      <c r="X103" s="224"/>
      <c r="Y103" s="224"/>
      <c r="Z103" s="224"/>
      <c r="AA103" s="222"/>
      <c r="AB103" s="222"/>
      <c r="AC103" s="222"/>
    </row>
    <row r="104" spans="1:29">
      <c r="A104" s="222"/>
      <c r="B104" s="222"/>
      <c r="C104" s="222"/>
      <c r="D104" s="222"/>
      <c r="E104" s="222"/>
      <c r="F104" s="222"/>
      <c r="G104" s="222"/>
      <c r="H104" s="222"/>
      <c r="I104" s="222"/>
      <c r="J104" s="222"/>
      <c r="K104" s="222"/>
      <c r="L104" s="222"/>
      <c r="M104" s="222"/>
      <c r="N104" s="222"/>
      <c r="O104" s="224"/>
      <c r="P104" s="224"/>
      <c r="Q104" s="224"/>
      <c r="R104" s="224"/>
      <c r="S104" s="224"/>
      <c r="T104" s="224"/>
      <c r="U104" s="224"/>
      <c r="V104" s="224"/>
      <c r="W104" s="224"/>
      <c r="X104" s="224"/>
      <c r="Y104" s="224"/>
      <c r="Z104" s="224"/>
      <c r="AA104" s="222"/>
      <c r="AB104" s="222"/>
      <c r="AC104" s="222"/>
    </row>
    <row r="105" spans="1:29">
      <c r="A105" s="222"/>
      <c r="B105" s="222"/>
      <c r="C105" s="222"/>
      <c r="D105" s="222"/>
      <c r="E105" s="222"/>
      <c r="F105" s="222"/>
      <c r="G105" s="222"/>
      <c r="H105" s="222"/>
      <c r="I105" s="222"/>
      <c r="J105" s="222"/>
      <c r="K105" s="222"/>
      <c r="L105" s="222"/>
      <c r="M105" s="222"/>
      <c r="N105" s="222"/>
      <c r="O105" s="224"/>
      <c r="P105" s="224"/>
      <c r="Q105" s="224"/>
      <c r="R105" s="224"/>
      <c r="S105" s="224"/>
      <c r="T105" s="224"/>
      <c r="U105" s="224"/>
      <c r="V105" s="224"/>
      <c r="W105" s="224"/>
      <c r="X105" s="224"/>
      <c r="Y105" s="224"/>
      <c r="Z105" s="224"/>
      <c r="AA105" s="222"/>
      <c r="AB105" s="222"/>
      <c r="AC105" s="222"/>
    </row>
    <row r="106" spans="1:29">
      <c r="A106" s="68"/>
      <c r="B106" s="68"/>
      <c r="C106" s="68"/>
      <c r="D106" s="68"/>
      <c r="E106" s="68"/>
      <c r="F106" s="68"/>
      <c r="G106" s="68"/>
      <c r="H106" s="68"/>
      <c r="I106" s="68"/>
      <c r="J106" s="68"/>
      <c r="K106" s="68"/>
      <c r="L106" s="68"/>
      <c r="M106" s="68"/>
      <c r="N106" s="68"/>
      <c r="O106" s="224"/>
      <c r="P106" s="224"/>
      <c r="Q106" s="224"/>
      <c r="R106" s="224"/>
      <c r="S106" s="224"/>
      <c r="T106" s="224"/>
      <c r="U106" s="224"/>
      <c r="V106" s="224"/>
      <c r="W106" s="224"/>
      <c r="X106" s="224"/>
      <c r="Y106" s="224"/>
      <c r="Z106" s="224"/>
      <c r="AA106" s="68"/>
      <c r="AB106" s="68"/>
      <c r="AC106" s="68"/>
    </row>
    <row r="107" spans="1:29">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row>
    <row r="108" spans="1:29">
      <c r="A108" s="222"/>
      <c r="B108" s="222"/>
      <c r="C108" s="222"/>
      <c r="D108" s="222"/>
      <c r="E108" s="222"/>
      <c r="F108" s="222"/>
      <c r="G108" s="222"/>
      <c r="H108" s="222"/>
      <c r="I108" s="222"/>
      <c r="J108" s="222"/>
      <c r="K108" s="222"/>
      <c r="L108" s="222"/>
      <c r="M108" s="222"/>
      <c r="N108" s="222"/>
      <c r="O108" s="222"/>
      <c r="P108" s="222"/>
      <c r="Q108" s="222"/>
      <c r="R108" s="222"/>
      <c r="S108" s="222"/>
      <c r="T108" s="222"/>
      <c r="U108" s="222"/>
      <c r="V108" s="222"/>
      <c r="W108" s="222"/>
      <c r="X108" s="222"/>
      <c r="Y108" s="222"/>
      <c r="Z108" s="222"/>
      <c r="AA108" s="222"/>
    </row>
    <row r="109" spans="1:29">
      <c r="A109" s="222"/>
      <c r="B109" s="222"/>
      <c r="C109" s="222"/>
      <c r="D109" s="222"/>
      <c r="E109" s="222"/>
      <c r="F109" s="222"/>
      <c r="G109" s="222"/>
      <c r="H109" s="222"/>
      <c r="I109" s="222"/>
      <c r="J109" s="222"/>
      <c r="K109" s="222"/>
      <c r="L109" s="222"/>
      <c r="M109" s="222"/>
      <c r="N109" s="222"/>
      <c r="O109" s="222"/>
      <c r="P109" s="222"/>
      <c r="Q109" s="222"/>
      <c r="R109" s="222"/>
      <c r="S109" s="222"/>
      <c r="T109" s="222"/>
      <c r="U109" s="222"/>
      <c r="V109" s="222"/>
      <c r="W109" s="222"/>
      <c r="X109" s="222"/>
      <c r="Y109" s="222"/>
      <c r="Z109" s="222"/>
      <c r="AA109" s="222"/>
    </row>
    <row r="110" spans="1:29">
      <c r="A110" s="222"/>
      <c r="B110" s="222"/>
      <c r="C110" s="222"/>
      <c r="D110" s="222"/>
      <c r="E110" s="222"/>
      <c r="F110" s="222"/>
      <c r="G110" s="222"/>
      <c r="H110" s="222"/>
      <c r="I110" s="222"/>
      <c r="J110" s="222"/>
      <c r="K110" s="222"/>
      <c r="L110" s="222"/>
      <c r="M110" s="222"/>
      <c r="N110" s="222"/>
      <c r="O110" s="222"/>
      <c r="P110" s="222"/>
      <c r="Q110" s="222"/>
      <c r="R110" s="222"/>
      <c r="S110" s="222"/>
      <c r="T110" s="222"/>
      <c r="U110" s="222"/>
      <c r="V110" s="222"/>
      <c r="W110" s="222"/>
      <c r="X110" s="222"/>
      <c r="Y110" s="222"/>
      <c r="Z110" s="222"/>
      <c r="AA110" s="222"/>
    </row>
    <row r="111" spans="1:29">
      <c r="A111" s="222"/>
      <c r="B111" s="222"/>
      <c r="C111" s="222"/>
      <c r="D111" s="222"/>
      <c r="E111" s="222"/>
      <c r="F111" s="222"/>
      <c r="G111" s="222"/>
      <c r="H111" s="222"/>
      <c r="I111" s="222"/>
      <c r="J111" s="222"/>
      <c r="K111" s="222"/>
      <c r="L111" s="222"/>
      <c r="M111" s="222"/>
      <c r="N111" s="222"/>
      <c r="O111" s="222"/>
      <c r="P111" s="222"/>
      <c r="Q111" s="222"/>
      <c r="R111" s="222"/>
      <c r="S111" s="222"/>
      <c r="T111" s="222"/>
      <c r="U111" s="222"/>
      <c r="V111" s="222"/>
      <c r="W111" s="222"/>
      <c r="X111" s="222"/>
      <c r="Y111" s="222"/>
      <c r="Z111" s="222"/>
      <c r="AA111" s="222"/>
    </row>
    <row r="112" spans="1:29">
      <c r="A112" s="222"/>
      <c r="B112" s="222"/>
      <c r="C112" s="222"/>
      <c r="D112" s="222"/>
      <c r="E112" s="222"/>
      <c r="F112" s="222"/>
      <c r="G112" s="222"/>
      <c r="H112" s="222"/>
      <c r="I112" s="222"/>
      <c r="J112" s="222"/>
      <c r="K112" s="222"/>
      <c r="L112" s="222"/>
      <c r="M112" s="222"/>
      <c r="N112" s="222"/>
      <c r="O112" s="222"/>
      <c r="P112" s="222"/>
      <c r="Q112" s="222"/>
      <c r="R112" s="222"/>
      <c r="S112" s="222"/>
      <c r="T112" s="222"/>
      <c r="U112" s="222"/>
      <c r="V112" s="222"/>
      <c r="W112" s="222"/>
      <c r="X112" s="222"/>
      <c r="Y112" s="222"/>
      <c r="Z112" s="222"/>
      <c r="AA112" s="222"/>
    </row>
    <row r="113" spans="1:27">
      <c r="A113" s="222"/>
      <c r="B113" s="222"/>
      <c r="C113" s="222"/>
      <c r="D113" s="222"/>
      <c r="E113" s="222"/>
      <c r="F113" s="222"/>
      <c r="G113" s="222"/>
      <c r="H113" s="222"/>
      <c r="I113" s="222"/>
      <c r="J113" s="222"/>
      <c r="K113" s="222"/>
      <c r="L113" s="222"/>
      <c r="M113" s="222"/>
      <c r="N113" s="222"/>
      <c r="O113" s="222"/>
      <c r="P113" s="222"/>
      <c r="Q113" s="222"/>
      <c r="R113" s="222"/>
      <c r="S113" s="222"/>
      <c r="T113" s="222"/>
      <c r="U113" s="222"/>
      <c r="V113" s="222"/>
      <c r="W113" s="222"/>
      <c r="X113" s="222"/>
      <c r="Y113" s="222"/>
      <c r="Z113" s="222"/>
      <c r="AA113" s="222"/>
    </row>
    <row r="114" spans="1:27">
      <c r="A114" s="222"/>
      <c r="B114" s="222"/>
      <c r="C114" s="222"/>
      <c r="D114" s="222"/>
      <c r="E114" s="222"/>
      <c r="F114" s="222"/>
      <c r="G114" s="222"/>
      <c r="H114" s="222"/>
      <c r="I114" s="222"/>
      <c r="J114" s="222"/>
      <c r="K114" s="222"/>
      <c r="L114" s="222"/>
      <c r="M114" s="222"/>
      <c r="N114" s="222"/>
      <c r="O114" s="222"/>
      <c r="P114" s="222"/>
      <c r="Q114" s="222"/>
      <c r="R114" s="222"/>
      <c r="S114" s="222"/>
      <c r="T114" s="222"/>
      <c r="U114" s="222"/>
      <c r="V114" s="222"/>
      <c r="W114" s="222"/>
      <c r="X114" s="222"/>
      <c r="Y114" s="222"/>
      <c r="Z114" s="222"/>
      <c r="AA114" s="222"/>
    </row>
    <row r="115" spans="1:27">
      <c r="A115" s="222"/>
      <c r="B115" s="222"/>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222"/>
    </row>
    <row r="116" spans="1:27">
      <c r="A116" s="222"/>
      <c r="B116" s="222"/>
      <c r="C116" s="222"/>
      <c r="D116" s="222"/>
      <c r="E116" s="222"/>
      <c r="F116" s="222"/>
      <c r="G116" s="222"/>
      <c r="H116" s="222"/>
      <c r="I116" s="222"/>
      <c r="J116" s="222"/>
      <c r="K116" s="222"/>
      <c r="L116" s="222"/>
      <c r="M116" s="222"/>
      <c r="N116" s="222"/>
      <c r="O116" s="222"/>
      <c r="P116" s="222"/>
      <c r="Q116" s="222"/>
      <c r="R116" s="222"/>
      <c r="S116" s="222"/>
      <c r="T116" s="222"/>
      <c r="U116" s="222"/>
      <c r="V116" s="222"/>
      <c r="W116" s="222"/>
      <c r="X116" s="222"/>
      <c r="Y116" s="222"/>
      <c r="Z116" s="222"/>
      <c r="AA116" s="222"/>
    </row>
    <row r="117" spans="1:27">
      <c r="A117" s="222"/>
      <c r="B117" s="222"/>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222"/>
    </row>
    <row r="118" spans="1:27">
      <c r="A118" s="222"/>
      <c r="B118" s="222"/>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222"/>
    </row>
    <row r="119" spans="1:27">
      <c r="A119" s="222"/>
      <c r="B119" s="22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222"/>
    </row>
    <row r="120" spans="1:27">
      <c r="A120" s="222"/>
      <c r="B120" s="222"/>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222"/>
    </row>
    <row r="121" spans="1:27">
      <c r="A121" s="222"/>
      <c r="B121" s="222"/>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222"/>
    </row>
    <row r="122" spans="1:27">
      <c r="A122" s="222"/>
      <c r="B122" s="222"/>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222"/>
    </row>
    <row r="123" spans="1:27">
      <c r="A123" s="222"/>
      <c r="B123" s="222"/>
      <c r="C123" s="222"/>
      <c r="D123" s="222"/>
      <c r="E123" s="222"/>
      <c r="F123" s="222"/>
      <c r="G123" s="222"/>
      <c r="H123" s="222"/>
      <c r="I123" s="222"/>
      <c r="J123" s="222"/>
      <c r="K123" s="222"/>
      <c r="L123" s="222"/>
      <c r="M123" s="222"/>
      <c r="N123" s="222"/>
      <c r="O123" s="222"/>
      <c r="P123" s="222"/>
      <c r="Q123" s="222"/>
      <c r="R123" s="222"/>
      <c r="S123" s="222"/>
      <c r="T123" s="222"/>
      <c r="U123" s="222"/>
      <c r="V123" s="222"/>
      <c r="W123" s="222"/>
      <c r="X123" s="222"/>
      <c r="Y123" s="222"/>
      <c r="Z123" s="222"/>
      <c r="AA123" s="222"/>
    </row>
    <row r="124" spans="1:27">
      <c r="A124" s="222"/>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row>
    <row r="125" spans="1:27">
      <c r="A125" s="222"/>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row>
    <row r="126" spans="1:27">
      <c r="A126" s="222"/>
      <c r="B126" s="222"/>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c r="Y126" s="222"/>
      <c r="Z126" s="222"/>
      <c r="AA126" s="222"/>
    </row>
    <row r="127" spans="1:27">
      <c r="A127" s="222"/>
      <c r="B127" s="222"/>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c r="Y127" s="222"/>
      <c r="Z127" s="222"/>
      <c r="AA127" s="222"/>
    </row>
    <row r="128" spans="1:27">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row>
    <row r="129" spans="1:27">
      <c r="A129" s="222"/>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c r="AA129" s="222"/>
    </row>
    <row r="130" spans="1:27">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c r="Z130" s="222"/>
      <c r="AA130" s="222"/>
    </row>
    <row r="131" spans="1:27">
      <c r="A131" s="222"/>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c r="Z131" s="222"/>
      <c r="AA131" s="222"/>
    </row>
    <row r="132" spans="1:27">
      <c r="A132" s="222"/>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row>
    <row r="133" spans="1:27">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row>
    <row r="134" spans="1:27">
      <c r="A134" s="222"/>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2"/>
    </row>
    <row r="135" spans="1:27">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2"/>
    </row>
    <row r="136" spans="1:27">
      <c r="A136" s="222"/>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row>
    <row r="137" spans="1:27">
      <c r="A137" s="222"/>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2"/>
    </row>
    <row r="138" spans="1:27">
      <c r="A138" s="222"/>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2"/>
    </row>
    <row r="139" spans="1:27">
      <c r="A139" s="222"/>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2"/>
    </row>
    <row r="140" spans="1:27">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2"/>
    </row>
    <row r="141" spans="1:27">
      <c r="A141" s="222"/>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2"/>
    </row>
    <row r="142" spans="1:27">
      <c r="A142" s="222"/>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2"/>
    </row>
    <row r="143" spans="1:27">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2"/>
    </row>
    <row r="144" spans="1:27">
      <c r="A144" s="222"/>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2"/>
    </row>
    <row r="145" spans="1:27">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row>
    <row r="146" spans="1:27">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2"/>
    </row>
    <row r="147" spans="1:27">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2"/>
    </row>
    <row r="148" spans="1:27">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2"/>
    </row>
    <row r="149" spans="1:27">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2"/>
    </row>
    <row r="150" spans="1:27">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2"/>
    </row>
    <row r="151" spans="1:27">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2"/>
    </row>
    <row r="152" spans="1:27">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2"/>
    </row>
    <row r="153" spans="1:27">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2"/>
    </row>
    <row r="154" spans="1:27">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row>
    <row r="155" spans="1:27">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2"/>
    </row>
    <row r="156" spans="1:27">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2"/>
    </row>
    <row r="157" spans="1:27">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2"/>
    </row>
    <row r="158" spans="1:27">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2"/>
    </row>
    <row r="159" spans="1:27">
      <c r="A159" s="68"/>
      <c r="B159" s="68"/>
      <c r="C159" s="68"/>
      <c r="D159" s="68"/>
      <c r="E159" s="68"/>
      <c r="F159" s="68"/>
      <c r="G159" s="68"/>
      <c r="H159" s="68"/>
      <c r="I159" s="68"/>
      <c r="J159" s="68"/>
      <c r="K159" s="222"/>
      <c r="L159" s="222"/>
      <c r="M159" s="222"/>
      <c r="N159" s="222"/>
      <c r="O159" s="222"/>
      <c r="P159" s="222"/>
      <c r="Q159" s="222"/>
      <c r="R159" s="222"/>
      <c r="S159" s="222"/>
      <c r="T159" s="222"/>
      <c r="U159" s="222"/>
      <c r="V159" s="222"/>
      <c r="W159" s="222"/>
      <c r="X159" s="222"/>
      <c r="Y159" s="222"/>
      <c r="Z159" s="222"/>
      <c r="AA159" s="222"/>
    </row>
    <row r="160" spans="1:27">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c r="X160" s="222"/>
      <c r="Y160" s="222"/>
      <c r="Z160" s="222"/>
      <c r="AA160" s="222"/>
    </row>
    <row r="161" spans="1:27">
      <c r="A161" s="222"/>
      <c r="B161" s="222"/>
      <c r="C161" s="222"/>
      <c r="D161" s="222"/>
      <c r="E161" s="222"/>
      <c r="F161" s="222"/>
      <c r="G161" s="222"/>
      <c r="H161" s="222"/>
      <c r="I161" s="222"/>
      <c r="J161" s="222"/>
      <c r="K161" s="222"/>
      <c r="L161" s="222"/>
      <c r="M161" s="222"/>
      <c r="N161" s="222"/>
      <c r="O161" s="222"/>
      <c r="P161" s="222"/>
      <c r="Q161" s="222"/>
      <c r="R161" s="222"/>
      <c r="S161" s="222"/>
      <c r="T161" s="222"/>
      <c r="U161" s="222"/>
      <c r="V161" s="222"/>
      <c r="W161" s="222"/>
      <c r="X161" s="222"/>
      <c r="Y161" s="222"/>
      <c r="Z161" s="222"/>
      <c r="AA161" s="222"/>
    </row>
    <row r="162" spans="1:27">
      <c r="A162" s="222"/>
      <c r="B162" s="222"/>
      <c r="C162" s="222"/>
      <c r="D162" s="222"/>
      <c r="E162" s="222"/>
      <c r="F162" s="222"/>
      <c r="G162" s="222"/>
      <c r="H162" s="222"/>
      <c r="I162" s="222"/>
      <c r="J162" s="222"/>
      <c r="K162" s="222"/>
      <c r="L162" s="222"/>
      <c r="M162" s="222"/>
      <c r="N162" s="222"/>
      <c r="O162" s="222"/>
      <c r="P162" s="222"/>
      <c r="Q162" s="222"/>
      <c r="R162" s="222"/>
      <c r="S162" s="222"/>
      <c r="T162" s="222"/>
      <c r="U162" s="222"/>
      <c r="V162" s="222"/>
      <c r="W162" s="222"/>
      <c r="X162" s="222"/>
      <c r="Y162" s="222"/>
      <c r="Z162" s="222"/>
      <c r="AA162" s="222"/>
    </row>
    <row r="163" spans="1:27">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row>
    <row r="164" spans="1:27">
      <c r="A164" s="222"/>
      <c r="B164" s="222"/>
      <c r="C164" s="222"/>
      <c r="D164" s="222"/>
      <c r="E164" s="222"/>
      <c r="F164" s="222"/>
      <c r="G164" s="222"/>
      <c r="H164" s="222"/>
      <c r="I164" s="222"/>
      <c r="J164" s="222"/>
      <c r="K164" s="222"/>
      <c r="L164" s="222"/>
      <c r="M164" s="222"/>
      <c r="N164" s="222"/>
      <c r="O164" s="222"/>
      <c r="P164" s="222"/>
      <c r="Q164" s="222"/>
      <c r="R164" s="222"/>
      <c r="S164" s="222"/>
      <c r="T164" s="222"/>
      <c r="U164" s="222"/>
      <c r="V164" s="222"/>
      <c r="W164" s="222"/>
      <c r="X164" s="222"/>
      <c r="Y164" s="222"/>
      <c r="Z164" s="222"/>
      <c r="AA164" s="222"/>
    </row>
    <row r="165" spans="1:27">
      <c r="A165" s="222"/>
      <c r="B165" s="222"/>
      <c r="C165" s="222"/>
      <c r="D165" s="222"/>
      <c r="E165" s="222"/>
      <c r="F165" s="222"/>
      <c r="G165" s="222"/>
      <c r="H165" s="222"/>
      <c r="I165" s="222"/>
      <c r="J165" s="222"/>
      <c r="K165" s="222"/>
      <c r="L165" s="222"/>
      <c r="M165" s="222"/>
      <c r="N165" s="222"/>
      <c r="O165" s="222"/>
      <c r="P165" s="222"/>
      <c r="Q165" s="222"/>
      <c r="R165" s="222"/>
      <c r="S165" s="222"/>
      <c r="T165" s="222"/>
      <c r="U165" s="222"/>
      <c r="V165" s="222"/>
      <c r="W165" s="222"/>
      <c r="X165" s="222"/>
      <c r="Y165" s="222"/>
      <c r="Z165" s="222"/>
      <c r="AA165" s="222"/>
    </row>
    <row r="166" spans="1:27">
      <c r="A166" s="222"/>
      <c r="B166" s="222"/>
      <c r="C166" s="222"/>
      <c r="D166" s="222"/>
      <c r="E166" s="222"/>
      <c r="F166" s="222"/>
      <c r="G166" s="222"/>
      <c r="H166" s="222"/>
      <c r="I166" s="222"/>
      <c r="J166" s="222"/>
      <c r="K166" s="222"/>
      <c r="L166" s="222"/>
      <c r="M166" s="222"/>
      <c r="N166" s="222"/>
      <c r="O166" s="222"/>
      <c r="P166" s="222"/>
      <c r="Q166" s="222"/>
      <c r="R166" s="222"/>
      <c r="S166" s="222"/>
      <c r="T166" s="222"/>
      <c r="U166" s="222"/>
      <c r="V166" s="222"/>
      <c r="W166" s="222"/>
      <c r="X166" s="222"/>
      <c r="Y166" s="222"/>
      <c r="Z166" s="222"/>
      <c r="AA166" s="222"/>
    </row>
    <row r="167" spans="1:27">
      <c r="A167" s="222"/>
      <c r="B167" s="222"/>
      <c r="C167" s="222"/>
      <c r="D167" s="222"/>
      <c r="E167" s="222"/>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row>
    <row r="168" spans="1:27">
      <c r="A168" s="222"/>
      <c r="B168" s="222"/>
      <c r="C168" s="222"/>
      <c r="D168" s="222"/>
      <c r="E168" s="222"/>
      <c r="F168" s="222"/>
      <c r="G168" s="222"/>
      <c r="H168" s="222"/>
      <c r="I168" s="222"/>
      <c r="J168" s="222"/>
      <c r="K168" s="222"/>
      <c r="L168" s="222"/>
      <c r="M168" s="222"/>
      <c r="N168" s="222"/>
      <c r="O168" s="222"/>
      <c r="P168" s="222"/>
      <c r="Q168" s="222"/>
      <c r="R168" s="222"/>
      <c r="S168" s="222"/>
      <c r="T168" s="222"/>
      <c r="U168" s="222"/>
      <c r="V168" s="222"/>
      <c r="W168" s="222"/>
      <c r="X168" s="222"/>
      <c r="Y168" s="222"/>
      <c r="Z168" s="222"/>
      <c r="AA168" s="222"/>
    </row>
    <row r="169" spans="1:27">
      <c r="A169" s="222"/>
      <c r="B169" s="222"/>
      <c r="C169" s="222"/>
      <c r="D169" s="222"/>
      <c r="E169" s="222"/>
      <c r="F169" s="222"/>
      <c r="G169" s="222"/>
      <c r="H169" s="222"/>
      <c r="I169" s="222"/>
      <c r="J169" s="222"/>
      <c r="K169" s="222"/>
      <c r="L169" s="222"/>
      <c r="M169" s="222"/>
      <c r="N169" s="222"/>
      <c r="O169" s="222"/>
      <c r="P169" s="222"/>
      <c r="Q169" s="222"/>
      <c r="R169" s="222"/>
      <c r="S169" s="222"/>
      <c r="T169" s="222"/>
      <c r="U169" s="222"/>
      <c r="V169" s="222"/>
      <c r="W169" s="222"/>
      <c r="X169" s="222"/>
      <c r="Y169" s="222"/>
      <c r="Z169" s="222"/>
      <c r="AA169" s="222"/>
    </row>
    <row r="170" spans="1:27">
      <c r="A170" s="222"/>
      <c r="B170" s="222"/>
      <c r="C170" s="222"/>
      <c r="D170" s="222"/>
      <c r="E170" s="222"/>
      <c r="F170" s="222"/>
      <c r="G170" s="222"/>
      <c r="H170" s="222"/>
      <c r="I170" s="222"/>
      <c r="J170" s="222"/>
      <c r="K170" s="222"/>
      <c r="L170" s="222"/>
      <c r="M170" s="222"/>
      <c r="N170" s="222"/>
      <c r="O170" s="222"/>
      <c r="P170" s="222"/>
      <c r="Q170" s="222"/>
      <c r="R170" s="222"/>
      <c r="S170" s="222"/>
      <c r="T170" s="222"/>
      <c r="U170" s="222"/>
      <c r="V170" s="222"/>
      <c r="W170" s="222"/>
      <c r="X170" s="222"/>
      <c r="Y170" s="222"/>
      <c r="Z170" s="222"/>
      <c r="AA170" s="222"/>
    </row>
    <row r="171" spans="1:27">
      <c r="A171" s="222"/>
      <c r="B171" s="222"/>
      <c r="C171" s="222"/>
      <c r="D171" s="222"/>
      <c r="E171" s="222"/>
      <c r="F171" s="222"/>
      <c r="G171" s="222"/>
      <c r="H171" s="222"/>
      <c r="I171" s="222"/>
      <c r="J171" s="222"/>
      <c r="K171" s="222"/>
      <c r="L171" s="222"/>
      <c r="M171" s="222"/>
      <c r="N171" s="222"/>
      <c r="O171" s="222"/>
      <c r="P171" s="222"/>
      <c r="Q171" s="222"/>
      <c r="R171" s="222"/>
      <c r="S171" s="222"/>
      <c r="T171" s="222"/>
      <c r="U171" s="222"/>
      <c r="V171" s="222"/>
      <c r="W171" s="222"/>
      <c r="X171" s="222"/>
      <c r="Y171" s="222"/>
      <c r="Z171" s="222"/>
      <c r="AA171" s="222"/>
    </row>
    <row r="172" spans="1:27">
      <c r="A172" s="222"/>
      <c r="B172" s="222"/>
      <c r="C172" s="222"/>
      <c r="D172" s="222"/>
      <c r="E172" s="222"/>
      <c r="F172" s="222"/>
      <c r="G172" s="222"/>
      <c r="H172" s="222"/>
      <c r="I172" s="222"/>
      <c r="J172" s="222"/>
      <c r="K172" s="222"/>
      <c r="L172" s="222"/>
      <c r="M172" s="222"/>
      <c r="N172" s="222"/>
      <c r="O172" s="222"/>
      <c r="P172" s="222"/>
      <c r="Q172" s="222"/>
      <c r="R172" s="222"/>
      <c r="S172" s="222"/>
      <c r="T172" s="222"/>
      <c r="U172" s="222"/>
      <c r="V172" s="222"/>
      <c r="W172" s="222"/>
      <c r="X172" s="222"/>
      <c r="Y172" s="222"/>
      <c r="Z172" s="222"/>
      <c r="AA172" s="222"/>
    </row>
    <row r="173" spans="1:27">
      <c r="A173" s="222"/>
      <c r="B173" s="222"/>
      <c r="C173" s="222"/>
      <c r="D173" s="222"/>
      <c r="E173" s="222"/>
      <c r="F173" s="222"/>
      <c r="G173" s="222"/>
      <c r="H173" s="222"/>
      <c r="I173" s="222"/>
      <c r="J173" s="222"/>
      <c r="K173" s="222"/>
      <c r="L173" s="222"/>
      <c r="M173" s="222"/>
      <c r="N173" s="222"/>
      <c r="O173" s="222"/>
      <c r="P173" s="222"/>
      <c r="Q173" s="222"/>
      <c r="R173" s="222"/>
      <c r="S173" s="222"/>
      <c r="T173" s="222"/>
      <c r="U173" s="222"/>
      <c r="V173" s="222"/>
      <c r="W173" s="222"/>
      <c r="X173" s="222"/>
      <c r="Y173" s="222"/>
      <c r="Z173" s="222"/>
      <c r="AA173" s="222"/>
    </row>
    <row r="174" spans="1:27">
      <c r="A174" s="222"/>
      <c r="B174" s="222"/>
      <c r="C174" s="222"/>
      <c r="D174" s="222"/>
      <c r="E174" s="222"/>
      <c r="F174" s="222"/>
      <c r="G174" s="222"/>
      <c r="H174" s="222"/>
      <c r="I174" s="222"/>
      <c r="J174" s="222"/>
      <c r="K174" s="222"/>
      <c r="L174" s="222"/>
      <c r="M174" s="222"/>
      <c r="N174" s="222"/>
      <c r="O174" s="222"/>
      <c r="P174" s="222"/>
      <c r="Q174" s="222"/>
      <c r="R174" s="222"/>
      <c r="S174" s="222"/>
      <c r="T174" s="222"/>
      <c r="U174" s="222"/>
      <c r="V174" s="222"/>
      <c r="W174" s="222"/>
      <c r="X174" s="222"/>
      <c r="Y174" s="222"/>
      <c r="Z174" s="222"/>
      <c r="AA174" s="222"/>
    </row>
    <row r="175" spans="1:27">
      <c r="A175" s="222"/>
      <c r="B175" s="222"/>
      <c r="C175" s="222"/>
      <c r="D175" s="222"/>
      <c r="E175" s="222"/>
      <c r="F175" s="222"/>
      <c r="G175" s="222"/>
      <c r="H175" s="222"/>
      <c r="I175" s="222"/>
      <c r="J175" s="222"/>
      <c r="K175" s="222"/>
      <c r="L175" s="222"/>
      <c r="M175" s="222"/>
      <c r="N175" s="222"/>
      <c r="O175" s="222"/>
      <c r="P175" s="222"/>
      <c r="Q175" s="222"/>
      <c r="R175" s="222"/>
      <c r="S175" s="222"/>
      <c r="T175" s="222"/>
      <c r="U175" s="222"/>
      <c r="V175" s="222"/>
      <c r="W175" s="222"/>
      <c r="X175" s="222"/>
      <c r="Y175" s="222"/>
      <c r="Z175" s="222"/>
      <c r="AA175" s="222"/>
    </row>
    <row r="176" spans="1:27">
      <c r="A176" s="222"/>
      <c r="B176" s="222"/>
      <c r="C176" s="222"/>
      <c r="D176" s="222"/>
      <c r="E176" s="222"/>
      <c r="F176" s="222"/>
      <c r="G176" s="222"/>
      <c r="H176" s="222"/>
      <c r="I176" s="222"/>
      <c r="J176" s="222"/>
      <c r="K176" s="222"/>
      <c r="L176" s="222"/>
      <c r="M176" s="222"/>
      <c r="N176" s="222"/>
      <c r="O176" s="222"/>
      <c r="P176" s="222"/>
      <c r="Q176" s="222"/>
      <c r="R176" s="222"/>
      <c r="S176" s="222"/>
      <c r="T176" s="222"/>
      <c r="U176" s="222"/>
      <c r="V176" s="222"/>
      <c r="W176" s="222"/>
      <c r="X176" s="222"/>
      <c r="Y176" s="222"/>
      <c r="Z176" s="222"/>
      <c r="AA176" s="222"/>
    </row>
    <row r="177" spans="1:27">
      <c r="A177" s="222"/>
      <c r="B177" s="222"/>
      <c r="C177" s="222"/>
      <c r="D177" s="222"/>
      <c r="E177" s="222"/>
      <c r="F177" s="222"/>
      <c r="G177" s="222"/>
      <c r="H177" s="222"/>
      <c r="I177" s="222"/>
      <c r="J177" s="222"/>
      <c r="K177" s="222"/>
      <c r="L177" s="222"/>
      <c r="M177" s="222"/>
      <c r="N177" s="222"/>
      <c r="O177" s="222"/>
      <c r="P177" s="222"/>
      <c r="Q177" s="222"/>
      <c r="R177" s="222"/>
      <c r="S177" s="222"/>
      <c r="T177" s="222"/>
      <c r="U177" s="222"/>
      <c r="V177" s="222"/>
      <c r="W177" s="222"/>
      <c r="X177" s="222"/>
      <c r="Y177" s="222"/>
      <c r="Z177" s="222"/>
      <c r="AA177" s="222"/>
    </row>
    <row r="178" spans="1:27">
      <c r="A178" s="222"/>
      <c r="B178" s="222"/>
      <c r="C178" s="222"/>
      <c r="D178" s="222"/>
      <c r="E178" s="222"/>
      <c r="F178" s="222"/>
      <c r="G178" s="222"/>
      <c r="H178" s="222"/>
      <c r="I178" s="222"/>
      <c r="J178" s="222"/>
      <c r="K178" s="222"/>
      <c r="L178" s="222"/>
      <c r="M178" s="222"/>
      <c r="N178" s="222"/>
      <c r="O178" s="222"/>
      <c r="P178" s="222"/>
      <c r="Q178" s="222"/>
      <c r="R178" s="222"/>
      <c r="S178" s="222"/>
      <c r="T178" s="222"/>
      <c r="U178" s="222"/>
      <c r="V178" s="222"/>
      <c r="W178" s="222"/>
      <c r="X178" s="222"/>
      <c r="Y178" s="222"/>
      <c r="Z178" s="222"/>
      <c r="AA178" s="222"/>
    </row>
    <row r="179" spans="1:27">
      <c r="A179" s="222"/>
      <c r="B179" s="222"/>
      <c r="C179" s="222"/>
      <c r="D179" s="222"/>
      <c r="E179" s="222"/>
      <c r="F179" s="222"/>
      <c r="G179" s="222"/>
      <c r="H179" s="222"/>
      <c r="I179" s="222"/>
      <c r="J179" s="222"/>
      <c r="K179" s="222"/>
      <c r="L179" s="222"/>
      <c r="M179" s="222"/>
      <c r="N179" s="222"/>
      <c r="O179" s="222"/>
      <c r="P179" s="222"/>
      <c r="Q179" s="222"/>
      <c r="R179" s="222"/>
      <c r="S179" s="222"/>
      <c r="T179" s="222"/>
      <c r="U179" s="222"/>
      <c r="V179" s="222"/>
      <c r="W179" s="222"/>
      <c r="X179" s="222"/>
      <c r="Y179" s="222"/>
      <c r="Z179" s="222"/>
      <c r="AA179" s="222"/>
    </row>
    <row r="180" spans="1:27">
      <c r="A180" s="222"/>
      <c r="B180" s="222"/>
      <c r="C180" s="222"/>
      <c r="D180" s="222"/>
      <c r="E180" s="222"/>
      <c r="F180" s="222"/>
      <c r="G180" s="222"/>
      <c r="H180" s="222"/>
      <c r="I180" s="222"/>
      <c r="J180" s="222"/>
      <c r="K180" s="222"/>
      <c r="L180" s="222"/>
      <c r="M180" s="222"/>
      <c r="N180" s="222"/>
      <c r="O180" s="222"/>
      <c r="P180" s="222"/>
      <c r="Q180" s="222"/>
      <c r="R180" s="222"/>
      <c r="S180" s="222"/>
      <c r="T180" s="222"/>
      <c r="U180" s="222"/>
      <c r="V180" s="222"/>
      <c r="W180" s="222"/>
      <c r="X180" s="222"/>
      <c r="Y180" s="222"/>
      <c r="Z180" s="222"/>
      <c r="AA180" s="222"/>
    </row>
    <row r="181" spans="1:27">
      <c r="A181" s="222"/>
      <c r="B181" s="222"/>
      <c r="C181" s="222"/>
      <c r="D181" s="222"/>
      <c r="E181" s="222"/>
      <c r="F181" s="222"/>
      <c r="G181" s="222"/>
      <c r="H181" s="222"/>
      <c r="I181" s="222"/>
      <c r="J181" s="222"/>
      <c r="K181" s="222"/>
      <c r="L181" s="222"/>
      <c r="M181" s="222"/>
      <c r="N181" s="222"/>
      <c r="O181" s="222"/>
      <c r="P181" s="222"/>
      <c r="Q181" s="222"/>
      <c r="R181" s="222"/>
      <c r="S181" s="222"/>
      <c r="T181" s="222"/>
      <c r="U181" s="222"/>
      <c r="V181" s="222"/>
      <c r="W181" s="222"/>
      <c r="X181" s="222"/>
      <c r="Y181" s="222"/>
      <c r="Z181" s="222"/>
      <c r="AA181" s="222"/>
    </row>
    <row r="182" spans="1:27">
      <c r="A182" s="222"/>
      <c r="B182" s="222"/>
      <c r="C182" s="222"/>
      <c r="D182" s="222"/>
      <c r="E182" s="222"/>
      <c r="F182" s="222"/>
      <c r="G182" s="222"/>
      <c r="H182" s="222"/>
      <c r="I182" s="222"/>
      <c r="J182" s="222"/>
      <c r="K182" s="222"/>
      <c r="L182" s="222"/>
      <c r="M182" s="222"/>
      <c r="N182" s="222"/>
      <c r="O182" s="222"/>
      <c r="P182" s="222"/>
      <c r="Q182" s="222"/>
      <c r="R182" s="222"/>
      <c r="S182" s="222"/>
      <c r="T182" s="222"/>
      <c r="U182" s="222"/>
      <c r="V182" s="222"/>
      <c r="W182" s="222"/>
      <c r="X182" s="222"/>
      <c r="Y182" s="222"/>
      <c r="Z182" s="222"/>
      <c r="AA182" s="222"/>
    </row>
    <row r="183" spans="1:27">
      <c r="A183" s="222"/>
      <c r="B183" s="222"/>
      <c r="C183" s="222"/>
      <c r="D183" s="222"/>
      <c r="E183" s="222"/>
      <c r="F183" s="222"/>
      <c r="G183" s="222"/>
      <c r="H183" s="222"/>
      <c r="I183" s="222"/>
      <c r="J183" s="222"/>
      <c r="K183" s="222"/>
      <c r="L183" s="222"/>
      <c r="M183" s="222"/>
      <c r="N183" s="222"/>
      <c r="O183" s="222"/>
      <c r="P183" s="222"/>
      <c r="Q183" s="222"/>
      <c r="R183" s="222"/>
      <c r="S183" s="222"/>
      <c r="T183" s="222"/>
      <c r="U183" s="222"/>
      <c r="V183" s="222"/>
      <c r="W183" s="222"/>
      <c r="X183" s="222"/>
      <c r="Y183" s="222"/>
      <c r="Z183" s="222"/>
      <c r="AA183" s="222"/>
    </row>
    <row r="184" spans="1:27">
      <c r="A184" s="222"/>
      <c r="B184" s="222"/>
      <c r="C184" s="222"/>
      <c r="D184" s="222"/>
      <c r="E184" s="222"/>
      <c r="F184" s="222"/>
      <c r="G184" s="222"/>
      <c r="H184" s="222"/>
      <c r="I184" s="222"/>
      <c r="J184" s="222"/>
      <c r="K184" s="222"/>
      <c r="L184" s="222"/>
      <c r="M184" s="222"/>
      <c r="N184" s="222"/>
      <c r="O184" s="222"/>
      <c r="P184" s="222"/>
      <c r="Q184" s="222"/>
      <c r="R184" s="222"/>
      <c r="S184" s="222"/>
      <c r="T184" s="222"/>
      <c r="U184" s="222"/>
      <c r="V184" s="222"/>
      <c r="W184" s="222"/>
      <c r="X184" s="222"/>
      <c r="Y184" s="222"/>
      <c r="Z184" s="222"/>
      <c r="AA184" s="222"/>
    </row>
    <row r="185" spans="1:27">
      <c r="A185" s="222"/>
      <c r="B185" s="222"/>
      <c r="C185" s="222"/>
      <c r="D185" s="222"/>
      <c r="E185" s="222"/>
      <c r="F185" s="222"/>
      <c r="G185" s="222"/>
      <c r="H185" s="222"/>
      <c r="I185" s="222"/>
      <c r="J185" s="222"/>
      <c r="K185" s="222"/>
      <c r="L185" s="222"/>
      <c r="M185" s="222"/>
      <c r="N185" s="222"/>
      <c r="O185" s="222"/>
      <c r="P185" s="222"/>
      <c r="Q185" s="222"/>
      <c r="R185" s="222"/>
      <c r="S185" s="222"/>
      <c r="T185" s="222"/>
      <c r="U185" s="222"/>
      <c r="V185" s="222"/>
      <c r="W185" s="222"/>
      <c r="X185" s="222"/>
      <c r="Y185" s="222"/>
      <c r="Z185" s="222"/>
      <c r="AA185" s="222"/>
    </row>
    <row r="186" spans="1:27">
      <c r="A186" s="222"/>
      <c r="B186" s="222"/>
      <c r="C186" s="222"/>
      <c r="D186" s="222"/>
      <c r="E186" s="222"/>
      <c r="F186" s="222"/>
      <c r="G186" s="222"/>
      <c r="H186" s="222"/>
      <c r="I186" s="222"/>
      <c r="J186" s="222"/>
      <c r="K186" s="222"/>
      <c r="L186" s="222"/>
      <c r="M186" s="222"/>
      <c r="N186" s="222"/>
      <c r="O186" s="222"/>
      <c r="P186" s="222"/>
      <c r="Q186" s="222"/>
      <c r="R186" s="222"/>
      <c r="S186" s="222"/>
      <c r="T186" s="222"/>
      <c r="U186" s="222"/>
      <c r="V186" s="222"/>
      <c r="W186" s="222"/>
      <c r="X186" s="222"/>
      <c r="Y186" s="222"/>
      <c r="Z186" s="222"/>
      <c r="AA186" s="222"/>
    </row>
    <row r="187" spans="1:27">
      <c r="A187" s="222"/>
      <c r="B187" s="222"/>
      <c r="C187" s="222"/>
      <c r="D187" s="222"/>
      <c r="E187" s="222"/>
      <c r="F187" s="222"/>
      <c r="G187" s="222"/>
      <c r="H187" s="222"/>
      <c r="I187" s="222"/>
      <c r="J187" s="222"/>
      <c r="K187" s="222"/>
      <c r="L187" s="222"/>
      <c r="M187" s="222"/>
      <c r="N187" s="222"/>
      <c r="O187" s="222"/>
      <c r="P187" s="222"/>
      <c r="Q187" s="222"/>
      <c r="R187" s="222"/>
      <c r="S187" s="222"/>
      <c r="T187" s="222"/>
      <c r="U187" s="222"/>
      <c r="V187" s="222"/>
      <c r="W187" s="222"/>
      <c r="X187" s="222"/>
      <c r="Y187" s="222"/>
      <c r="Z187" s="222"/>
      <c r="AA187" s="222"/>
    </row>
    <row r="188" spans="1:27">
      <c r="A188" s="222"/>
      <c r="B188" s="222"/>
      <c r="C188" s="222"/>
      <c r="D188" s="222"/>
      <c r="E188" s="222"/>
      <c r="F188" s="222"/>
      <c r="G188" s="222"/>
      <c r="H188" s="222"/>
      <c r="I188" s="222"/>
      <c r="J188" s="222"/>
      <c r="K188" s="222"/>
      <c r="L188" s="222"/>
      <c r="M188" s="222"/>
      <c r="N188" s="222"/>
      <c r="O188" s="222"/>
      <c r="P188" s="222"/>
      <c r="Q188" s="222"/>
      <c r="R188" s="222"/>
      <c r="S188" s="222"/>
      <c r="T188" s="222"/>
      <c r="U188" s="222"/>
      <c r="V188" s="222"/>
      <c r="W188" s="222"/>
      <c r="X188" s="222"/>
      <c r="Y188" s="222"/>
      <c r="Z188" s="222"/>
      <c r="AA188" s="222"/>
    </row>
    <row r="189" spans="1:27">
      <c r="A189" s="222"/>
      <c r="B189" s="222"/>
      <c r="C189" s="222"/>
      <c r="D189" s="222"/>
      <c r="E189" s="222"/>
      <c r="F189" s="222"/>
      <c r="G189" s="222"/>
      <c r="H189" s="222"/>
      <c r="I189" s="222"/>
      <c r="J189" s="222"/>
      <c r="K189" s="222"/>
      <c r="L189" s="222"/>
      <c r="M189" s="222"/>
      <c r="N189" s="222"/>
      <c r="O189" s="222"/>
      <c r="P189" s="222"/>
      <c r="Q189" s="222"/>
      <c r="R189" s="222"/>
      <c r="S189" s="222"/>
      <c r="T189" s="222"/>
      <c r="U189" s="222"/>
      <c r="V189" s="222"/>
      <c r="W189" s="222"/>
      <c r="X189" s="222"/>
      <c r="Y189" s="222"/>
      <c r="Z189" s="222"/>
      <c r="AA189" s="222"/>
    </row>
    <row r="190" spans="1:27">
      <c r="A190" s="222"/>
      <c r="B190" s="222"/>
      <c r="C190" s="222"/>
      <c r="D190" s="222"/>
      <c r="E190" s="222"/>
      <c r="F190" s="222"/>
      <c r="G190" s="222"/>
      <c r="H190" s="222"/>
      <c r="I190" s="222"/>
      <c r="J190" s="222"/>
      <c r="K190" s="222"/>
      <c r="L190" s="222"/>
      <c r="M190" s="222"/>
      <c r="N190" s="222"/>
      <c r="O190" s="222"/>
      <c r="P190" s="222"/>
      <c r="Q190" s="222"/>
      <c r="R190" s="222"/>
      <c r="S190" s="222"/>
      <c r="T190" s="222"/>
      <c r="U190" s="222"/>
      <c r="V190" s="222"/>
      <c r="W190" s="222"/>
      <c r="X190" s="222"/>
      <c r="Y190" s="222"/>
      <c r="Z190" s="222"/>
      <c r="AA190" s="222"/>
    </row>
    <row r="191" spans="1:27">
      <c r="A191" s="222"/>
      <c r="B191" s="222"/>
      <c r="C191" s="222"/>
      <c r="D191" s="222"/>
      <c r="E191" s="222"/>
      <c r="F191" s="222"/>
      <c r="G191" s="222"/>
      <c r="H191" s="222"/>
      <c r="I191" s="222"/>
      <c r="J191" s="222"/>
      <c r="K191" s="222"/>
      <c r="L191" s="222"/>
      <c r="M191" s="222"/>
      <c r="N191" s="222"/>
      <c r="O191" s="222"/>
      <c r="P191" s="222"/>
      <c r="Q191" s="222"/>
      <c r="R191" s="222"/>
      <c r="S191" s="222"/>
      <c r="T191" s="222"/>
      <c r="U191" s="222"/>
      <c r="V191" s="222"/>
      <c r="W191" s="222"/>
      <c r="X191" s="222"/>
      <c r="Y191" s="222"/>
      <c r="Z191" s="222"/>
      <c r="AA191" s="222"/>
    </row>
    <row r="192" spans="1:27">
      <c r="A192" s="222"/>
      <c r="B192" s="222"/>
      <c r="C192" s="222"/>
      <c r="D192" s="222"/>
      <c r="E192" s="222"/>
      <c r="F192" s="222"/>
      <c r="G192" s="222"/>
      <c r="H192" s="222"/>
      <c r="I192" s="222"/>
      <c r="J192" s="222"/>
      <c r="K192" s="222"/>
      <c r="L192" s="222"/>
      <c r="M192" s="222"/>
      <c r="N192" s="222"/>
      <c r="O192" s="222"/>
      <c r="P192" s="222"/>
      <c r="Q192" s="222"/>
      <c r="R192" s="222"/>
      <c r="S192" s="222"/>
      <c r="T192" s="222"/>
      <c r="U192" s="222"/>
      <c r="V192" s="222"/>
      <c r="W192" s="222"/>
      <c r="X192" s="222"/>
      <c r="Y192" s="222"/>
      <c r="Z192" s="222"/>
      <c r="AA192" s="222"/>
    </row>
    <row r="193" spans="1:27">
      <c r="A193" s="222"/>
      <c r="B193" s="222"/>
      <c r="C193" s="222"/>
      <c r="D193" s="222"/>
      <c r="E193" s="222"/>
      <c r="F193" s="222"/>
      <c r="G193" s="222"/>
      <c r="H193" s="222"/>
      <c r="I193" s="222"/>
      <c r="J193" s="222"/>
      <c r="K193" s="222"/>
      <c r="L193" s="222"/>
      <c r="M193" s="222"/>
      <c r="N193" s="222"/>
      <c r="O193" s="222"/>
      <c r="P193" s="222"/>
      <c r="Q193" s="222"/>
      <c r="R193" s="222"/>
      <c r="S193" s="222"/>
      <c r="T193" s="222"/>
      <c r="U193" s="222"/>
      <c r="V193" s="222"/>
      <c r="W193" s="222"/>
      <c r="X193" s="222"/>
      <c r="Y193" s="222"/>
      <c r="Z193" s="222"/>
      <c r="AA193" s="222"/>
    </row>
    <row r="194" spans="1:27">
      <c r="A194" s="222"/>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row>
    <row r="195" spans="1:27">
      <c r="A195" s="222"/>
      <c r="B195" s="222"/>
      <c r="C195" s="222"/>
      <c r="D195" s="222"/>
      <c r="E195" s="222"/>
      <c r="F195" s="222"/>
      <c r="G195" s="222"/>
      <c r="H195" s="222"/>
      <c r="I195" s="222"/>
      <c r="J195" s="222"/>
      <c r="K195" s="222"/>
      <c r="L195" s="222"/>
      <c r="M195" s="222"/>
      <c r="N195" s="222"/>
      <c r="O195" s="222"/>
      <c r="P195" s="222"/>
      <c r="Q195" s="222"/>
      <c r="R195" s="222"/>
      <c r="S195" s="222"/>
      <c r="T195" s="222"/>
      <c r="U195" s="222"/>
      <c r="V195" s="222"/>
      <c r="W195" s="222"/>
      <c r="X195" s="222"/>
      <c r="Y195" s="222"/>
      <c r="Z195" s="222"/>
      <c r="AA195" s="222"/>
    </row>
    <row r="196" spans="1:27">
      <c r="A196" s="222"/>
      <c r="B196" s="222"/>
      <c r="C196" s="222"/>
      <c r="D196" s="222"/>
      <c r="E196" s="222"/>
      <c r="F196" s="222"/>
      <c r="G196" s="222"/>
      <c r="H196" s="222"/>
      <c r="I196" s="222"/>
      <c r="J196" s="222"/>
      <c r="K196" s="222"/>
      <c r="L196" s="222"/>
      <c r="M196" s="222"/>
      <c r="N196" s="222"/>
      <c r="O196" s="222"/>
      <c r="P196" s="222"/>
      <c r="Q196" s="222"/>
      <c r="R196" s="222"/>
      <c r="S196" s="222"/>
      <c r="T196" s="222"/>
      <c r="U196" s="222"/>
      <c r="V196" s="222"/>
      <c r="W196" s="222"/>
      <c r="X196" s="222"/>
      <c r="Y196" s="222"/>
      <c r="Z196" s="222"/>
      <c r="AA196" s="222"/>
    </row>
    <row r="197" spans="1:27">
      <c r="A197" s="222"/>
      <c r="B197" s="222"/>
      <c r="C197" s="222"/>
      <c r="D197" s="222"/>
      <c r="E197" s="222"/>
      <c r="F197" s="222"/>
      <c r="G197" s="222"/>
      <c r="H197" s="222"/>
      <c r="I197" s="222"/>
      <c r="J197" s="222"/>
      <c r="K197" s="222"/>
      <c r="L197" s="222"/>
      <c r="M197" s="222"/>
      <c r="N197" s="222"/>
      <c r="O197" s="222"/>
      <c r="P197" s="222"/>
      <c r="Q197" s="222"/>
      <c r="R197" s="222"/>
      <c r="S197" s="222"/>
      <c r="T197" s="222"/>
      <c r="U197" s="222"/>
      <c r="V197" s="222"/>
      <c r="W197" s="222"/>
      <c r="X197" s="222"/>
      <c r="Y197" s="222"/>
      <c r="Z197" s="222"/>
      <c r="AA197" s="222"/>
    </row>
    <row r="198" spans="1:27">
      <c r="A198" s="222"/>
      <c r="B198" s="222"/>
      <c r="C198" s="222"/>
      <c r="D198" s="222"/>
      <c r="E198" s="222"/>
      <c r="F198" s="222"/>
      <c r="G198" s="222"/>
      <c r="H198" s="222"/>
      <c r="I198" s="222"/>
      <c r="J198" s="222"/>
      <c r="K198" s="222"/>
      <c r="L198" s="222"/>
      <c r="M198" s="222"/>
      <c r="N198" s="222"/>
      <c r="O198" s="222"/>
      <c r="P198" s="222"/>
      <c r="Q198" s="222"/>
      <c r="R198" s="222"/>
      <c r="S198" s="222"/>
      <c r="T198" s="222"/>
      <c r="U198" s="222"/>
      <c r="V198" s="222"/>
      <c r="W198" s="222"/>
      <c r="X198" s="222"/>
      <c r="Y198" s="222"/>
      <c r="Z198" s="222"/>
      <c r="AA198" s="222"/>
    </row>
    <row r="199" spans="1:27">
      <c r="A199" s="222"/>
      <c r="B199" s="222"/>
      <c r="C199" s="222"/>
      <c r="D199" s="222"/>
      <c r="E199" s="222"/>
      <c r="F199" s="222"/>
      <c r="G199" s="222"/>
      <c r="H199" s="222"/>
      <c r="I199" s="222"/>
      <c r="J199" s="222"/>
      <c r="K199" s="222"/>
      <c r="L199" s="222"/>
      <c r="M199" s="222"/>
      <c r="N199" s="222"/>
      <c r="O199" s="222"/>
      <c r="P199" s="222"/>
      <c r="Q199" s="222"/>
      <c r="R199" s="222"/>
      <c r="S199" s="222"/>
      <c r="T199" s="222"/>
      <c r="U199" s="222"/>
      <c r="V199" s="222"/>
      <c r="W199" s="222"/>
      <c r="X199" s="222"/>
      <c r="Y199" s="222"/>
      <c r="Z199" s="222"/>
      <c r="AA199" s="222"/>
    </row>
    <row r="200" spans="1:27">
      <c r="A200" s="222"/>
      <c r="B200" s="222"/>
      <c r="C200" s="222"/>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c r="AA200" s="222"/>
    </row>
    <row r="201" spans="1:27">
      <c r="A201" s="222"/>
      <c r="B201" s="222"/>
      <c r="C201" s="222"/>
      <c r="D201" s="222"/>
      <c r="E201" s="222"/>
      <c r="F201" s="222"/>
      <c r="G201" s="222"/>
      <c r="H201" s="222"/>
      <c r="I201" s="222"/>
      <c r="J201" s="222"/>
      <c r="K201" s="222"/>
      <c r="L201" s="222"/>
      <c r="M201" s="222"/>
      <c r="N201" s="222"/>
      <c r="O201" s="222"/>
      <c r="P201" s="222"/>
      <c r="Q201" s="222"/>
      <c r="R201" s="222"/>
      <c r="S201" s="222"/>
      <c r="T201" s="222"/>
      <c r="U201" s="222"/>
      <c r="V201" s="222"/>
      <c r="W201" s="222"/>
      <c r="X201" s="222"/>
      <c r="Y201" s="222"/>
      <c r="Z201" s="222"/>
      <c r="AA201" s="222"/>
    </row>
    <row r="202" spans="1:27">
      <c r="A202" s="222"/>
      <c r="B202" s="222"/>
      <c r="C202" s="222"/>
      <c r="D202" s="222"/>
      <c r="E202" s="222"/>
      <c r="F202" s="222"/>
      <c r="G202" s="222"/>
      <c r="H202" s="222"/>
      <c r="I202" s="222"/>
      <c r="J202" s="222"/>
      <c r="K202" s="222"/>
      <c r="L202" s="222"/>
      <c r="M202" s="222"/>
      <c r="N202" s="222"/>
      <c r="O202" s="222"/>
      <c r="P202" s="222"/>
      <c r="Q202" s="222"/>
      <c r="R202" s="222"/>
      <c r="S202" s="222"/>
      <c r="T202" s="222"/>
      <c r="U202" s="222"/>
      <c r="V202" s="222"/>
      <c r="W202" s="222"/>
      <c r="X202" s="222"/>
      <c r="Y202" s="222"/>
      <c r="Z202" s="222"/>
      <c r="AA202" s="222"/>
    </row>
    <row r="203" spans="1:27">
      <c r="A203" s="222"/>
      <c r="B203" s="222"/>
      <c r="C203" s="222"/>
      <c r="D203" s="222"/>
      <c r="E203" s="222"/>
      <c r="F203" s="222"/>
      <c r="G203" s="222"/>
      <c r="H203" s="222"/>
      <c r="I203" s="222"/>
      <c r="J203" s="222"/>
      <c r="K203" s="222"/>
      <c r="L203" s="222"/>
      <c r="M203" s="222"/>
      <c r="N203" s="222"/>
      <c r="O203" s="222"/>
      <c r="P203" s="222"/>
      <c r="Q203" s="222"/>
      <c r="R203" s="222"/>
      <c r="S203" s="222"/>
      <c r="T203" s="222"/>
      <c r="U203" s="222"/>
      <c r="V203" s="222"/>
      <c r="W203" s="222"/>
      <c r="X203" s="222"/>
      <c r="Y203" s="222"/>
      <c r="Z203" s="222"/>
      <c r="AA203" s="222"/>
    </row>
    <row r="204" spans="1:27">
      <c r="A204" s="222"/>
      <c r="B204" s="222"/>
      <c r="C204" s="222"/>
      <c r="D204" s="222"/>
      <c r="E204" s="222"/>
      <c r="F204" s="222"/>
      <c r="G204" s="222"/>
      <c r="H204" s="222"/>
      <c r="I204" s="222"/>
      <c r="J204" s="222"/>
      <c r="K204" s="222"/>
      <c r="L204" s="222"/>
      <c r="M204" s="222"/>
      <c r="N204" s="222"/>
      <c r="O204" s="222"/>
      <c r="P204" s="222"/>
      <c r="Q204" s="222"/>
      <c r="R204" s="222"/>
      <c r="S204" s="222"/>
      <c r="T204" s="222"/>
      <c r="U204" s="222"/>
      <c r="V204" s="222"/>
      <c r="W204" s="222"/>
      <c r="X204" s="222"/>
      <c r="Y204" s="222"/>
      <c r="Z204" s="222"/>
      <c r="AA204" s="222"/>
    </row>
    <row r="205" spans="1:27">
      <c r="A205" s="222"/>
      <c r="B205" s="222"/>
      <c r="C205" s="222"/>
      <c r="D205" s="222"/>
      <c r="E205" s="222"/>
      <c r="F205" s="222"/>
      <c r="G205" s="222"/>
      <c r="H205" s="222"/>
      <c r="I205" s="222"/>
      <c r="J205" s="222"/>
      <c r="K205" s="222"/>
      <c r="L205" s="222"/>
      <c r="M205" s="222"/>
      <c r="N205" s="222"/>
      <c r="O205" s="222"/>
      <c r="P205" s="222"/>
      <c r="Q205" s="222"/>
      <c r="R205" s="222"/>
      <c r="S205" s="222"/>
      <c r="T205" s="222"/>
      <c r="U205" s="222"/>
      <c r="V205" s="222"/>
      <c r="W205" s="222"/>
      <c r="X205" s="222"/>
      <c r="Y205" s="222"/>
      <c r="Z205" s="222"/>
      <c r="AA205" s="222"/>
    </row>
    <row r="206" spans="1:27">
      <c r="A206" s="222"/>
      <c r="B206" s="222"/>
      <c r="C206" s="222"/>
      <c r="D206" s="222"/>
      <c r="E206" s="222"/>
      <c r="F206" s="222"/>
      <c r="G206" s="222"/>
      <c r="H206" s="222"/>
      <c r="I206" s="222"/>
      <c r="J206" s="222"/>
      <c r="K206" s="222"/>
      <c r="L206" s="222"/>
      <c r="M206" s="222"/>
      <c r="N206" s="222"/>
      <c r="O206" s="222"/>
      <c r="P206" s="222"/>
      <c r="Q206" s="222"/>
      <c r="R206" s="222"/>
      <c r="S206" s="222"/>
      <c r="T206" s="222"/>
      <c r="U206" s="222"/>
      <c r="V206" s="222"/>
      <c r="W206" s="222"/>
      <c r="X206" s="222"/>
      <c r="Y206" s="222"/>
      <c r="Z206" s="222"/>
      <c r="AA206" s="222"/>
    </row>
    <row r="207" spans="1:27">
      <c r="A207" s="222"/>
      <c r="B207" s="222"/>
      <c r="C207" s="222"/>
      <c r="D207" s="222"/>
      <c r="E207" s="222"/>
      <c r="F207" s="222"/>
      <c r="G207" s="222"/>
      <c r="H207" s="222"/>
      <c r="I207" s="222"/>
      <c r="J207" s="222"/>
      <c r="K207" s="222"/>
      <c r="L207" s="222"/>
      <c r="M207" s="222"/>
      <c r="N207" s="222"/>
      <c r="O207" s="222"/>
      <c r="P207" s="222"/>
      <c r="Q207" s="222"/>
      <c r="R207" s="222"/>
      <c r="S207" s="222"/>
      <c r="T207" s="222"/>
      <c r="U207" s="222"/>
      <c r="V207" s="222"/>
      <c r="W207" s="222"/>
      <c r="X207" s="222"/>
      <c r="Y207" s="222"/>
      <c r="Z207" s="222"/>
      <c r="AA207" s="222"/>
    </row>
    <row r="208" spans="1:27">
      <c r="A208" s="222"/>
      <c r="B208" s="222"/>
      <c r="C208" s="222"/>
      <c r="D208" s="222"/>
      <c r="E208" s="222"/>
      <c r="F208" s="222"/>
      <c r="G208" s="222"/>
      <c r="H208" s="222"/>
      <c r="I208" s="222"/>
      <c r="J208" s="222"/>
      <c r="K208" s="222"/>
      <c r="L208" s="222"/>
      <c r="M208" s="222"/>
      <c r="N208" s="222"/>
      <c r="O208" s="222"/>
      <c r="P208" s="222"/>
      <c r="Q208" s="222"/>
      <c r="R208" s="222"/>
      <c r="S208" s="222"/>
      <c r="T208" s="222"/>
      <c r="U208" s="222"/>
      <c r="V208" s="222"/>
      <c r="W208" s="222"/>
      <c r="X208" s="222"/>
      <c r="Y208" s="222"/>
      <c r="Z208" s="222"/>
      <c r="AA208" s="222"/>
    </row>
    <row r="209" spans="1:27">
      <c r="A209" s="222"/>
      <c r="B209" s="222"/>
      <c r="C209" s="222"/>
      <c r="D209" s="222"/>
      <c r="E209" s="222"/>
      <c r="F209" s="222"/>
      <c r="G209" s="222"/>
      <c r="H209" s="222"/>
      <c r="I209" s="222"/>
      <c r="J209" s="222"/>
      <c r="K209" s="222"/>
      <c r="L209" s="222"/>
      <c r="M209" s="222"/>
      <c r="N209" s="222"/>
      <c r="O209" s="222"/>
      <c r="P209" s="222"/>
      <c r="Q209" s="222"/>
      <c r="R209" s="222"/>
      <c r="S209" s="222"/>
      <c r="T209" s="222"/>
      <c r="U209" s="222"/>
      <c r="V209" s="222"/>
      <c r="W209" s="222"/>
      <c r="X209" s="222"/>
      <c r="Y209" s="222"/>
      <c r="Z209" s="222"/>
      <c r="AA209" s="222"/>
    </row>
    <row r="210" spans="1:27">
      <c r="A210" s="222"/>
      <c r="B210" s="222"/>
      <c r="C210" s="222"/>
      <c r="D210" s="222"/>
      <c r="E210" s="222"/>
      <c r="F210" s="222"/>
      <c r="G210" s="222"/>
      <c r="H210" s="222"/>
      <c r="I210" s="222"/>
      <c r="J210" s="222"/>
      <c r="K210" s="222"/>
      <c r="L210" s="222"/>
      <c r="M210" s="222"/>
      <c r="N210" s="222"/>
      <c r="O210" s="222"/>
      <c r="P210" s="222"/>
      <c r="Q210" s="222"/>
      <c r="R210" s="222"/>
      <c r="S210" s="222"/>
      <c r="T210" s="222"/>
      <c r="U210" s="222"/>
      <c r="V210" s="222"/>
      <c r="W210" s="222"/>
      <c r="X210" s="222"/>
      <c r="Y210" s="222"/>
      <c r="Z210" s="222"/>
      <c r="AA210" s="222"/>
    </row>
    <row r="211" spans="1:27">
      <c r="A211" s="222"/>
      <c r="B211" s="222"/>
      <c r="C211" s="222"/>
      <c r="D211" s="222"/>
      <c r="E211" s="222"/>
      <c r="F211" s="222"/>
      <c r="G211" s="222"/>
      <c r="H211" s="222"/>
      <c r="I211" s="222"/>
      <c r="J211" s="222"/>
      <c r="K211" s="222"/>
      <c r="L211" s="222"/>
      <c r="M211" s="222"/>
      <c r="N211" s="222"/>
      <c r="O211" s="222"/>
      <c r="P211" s="222"/>
      <c r="Q211" s="222"/>
      <c r="R211" s="222"/>
      <c r="S211" s="222"/>
      <c r="T211" s="222"/>
      <c r="U211" s="222"/>
      <c r="V211" s="222"/>
      <c r="W211" s="222"/>
      <c r="X211" s="222"/>
      <c r="Y211" s="222"/>
      <c r="Z211" s="222"/>
      <c r="AA211" s="222"/>
    </row>
    <row r="212" spans="1:27">
      <c r="A212" s="68"/>
      <c r="B212" s="68"/>
      <c r="C212" s="68"/>
      <c r="D212" s="68"/>
      <c r="E212" s="68"/>
      <c r="F212" s="68"/>
      <c r="G212" s="68"/>
      <c r="H212" s="68"/>
      <c r="I212" s="68"/>
      <c r="J212" s="68"/>
      <c r="K212" s="222"/>
      <c r="L212" s="222"/>
      <c r="M212" s="222"/>
      <c r="N212" s="222"/>
      <c r="O212" s="224"/>
      <c r="P212" s="224"/>
      <c r="Q212" s="224"/>
      <c r="R212" s="224"/>
      <c r="S212" s="224"/>
      <c r="T212" s="224"/>
      <c r="U212" s="224"/>
      <c r="V212" s="224"/>
      <c r="W212" s="224"/>
      <c r="X212" s="224"/>
      <c r="Y212" s="224"/>
      <c r="Z212" s="224"/>
      <c r="AA212" s="222"/>
    </row>
    <row r="213" spans="1:27">
      <c r="A213" s="222"/>
      <c r="B213" s="222"/>
      <c r="C213" s="222"/>
      <c r="D213" s="222"/>
      <c r="E213" s="222"/>
      <c r="F213" s="222"/>
      <c r="G213" s="222"/>
      <c r="H213" s="222"/>
      <c r="I213" s="222"/>
      <c r="J213" s="222"/>
      <c r="K213" s="222"/>
      <c r="L213" s="222"/>
      <c r="M213" s="222"/>
      <c r="N213" s="222"/>
      <c r="O213" s="224"/>
      <c r="P213" s="224"/>
      <c r="Q213" s="224"/>
      <c r="R213" s="224"/>
      <c r="S213" s="224"/>
      <c r="T213" s="224"/>
      <c r="U213" s="224"/>
      <c r="V213" s="224"/>
      <c r="W213" s="224"/>
      <c r="X213" s="224"/>
      <c r="Y213" s="224"/>
      <c r="Z213" s="224"/>
      <c r="AA213" s="222"/>
    </row>
    <row r="214" spans="1:27">
      <c r="A214" s="222"/>
      <c r="B214" s="222"/>
      <c r="C214" s="222"/>
      <c r="D214" s="222"/>
      <c r="E214" s="222"/>
      <c r="F214" s="222"/>
      <c r="G214" s="222"/>
      <c r="H214" s="222"/>
      <c r="I214" s="222"/>
      <c r="J214" s="222"/>
      <c r="K214" s="222"/>
      <c r="L214" s="222"/>
      <c r="M214" s="222"/>
      <c r="N214" s="222"/>
      <c r="O214" s="224"/>
      <c r="P214" s="224"/>
      <c r="Q214" s="224"/>
      <c r="R214" s="224"/>
      <c r="S214" s="224"/>
      <c r="T214" s="224"/>
      <c r="U214" s="224"/>
      <c r="V214" s="224"/>
      <c r="W214" s="224"/>
      <c r="X214" s="224"/>
      <c r="Y214" s="224"/>
      <c r="Z214" s="224"/>
      <c r="AA214" s="222"/>
    </row>
    <row r="215" spans="1:27">
      <c r="A215" s="222"/>
      <c r="B215" s="222"/>
      <c r="C215" s="222"/>
      <c r="D215" s="222"/>
      <c r="E215" s="222"/>
      <c r="F215" s="222"/>
      <c r="G215" s="222"/>
      <c r="H215" s="222"/>
      <c r="I215" s="222"/>
      <c r="J215" s="222"/>
      <c r="K215" s="222"/>
      <c r="L215" s="222"/>
      <c r="M215" s="222"/>
      <c r="N215" s="222"/>
      <c r="O215" s="224"/>
      <c r="P215" s="224"/>
      <c r="Q215" s="224"/>
      <c r="R215" s="224"/>
      <c r="S215" s="224"/>
      <c r="T215" s="224"/>
      <c r="U215" s="224"/>
      <c r="V215" s="224"/>
      <c r="W215" s="224"/>
      <c r="X215" s="224"/>
      <c r="Y215" s="224"/>
      <c r="Z215" s="224"/>
      <c r="AA215" s="222"/>
    </row>
    <row r="216" spans="1:27">
      <c r="A216" s="222"/>
      <c r="B216" s="222"/>
      <c r="C216" s="222"/>
      <c r="D216" s="222"/>
      <c r="E216" s="222"/>
      <c r="F216" s="222"/>
      <c r="G216" s="222"/>
      <c r="H216" s="222"/>
      <c r="I216" s="222"/>
      <c r="J216" s="222"/>
      <c r="K216" s="222"/>
      <c r="L216" s="222"/>
      <c r="M216" s="222"/>
      <c r="N216" s="222"/>
      <c r="O216" s="224"/>
      <c r="P216" s="224"/>
      <c r="Q216" s="224"/>
      <c r="R216" s="224"/>
      <c r="S216" s="224"/>
      <c r="T216" s="224"/>
      <c r="U216" s="224"/>
      <c r="V216" s="224"/>
      <c r="W216" s="224"/>
      <c r="X216" s="224"/>
      <c r="Y216" s="224"/>
      <c r="Z216" s="224"/>
      <c r="AA216" s="222"/>
    </row>
    <row r="217" spans="1:27">
      <c r="A217" s="222"/>
      <c r="B217" s="222"/>
      <c r="C217" s="222"/>
      <c r="D217" s="222"/>
      <c r="E217" s="222"/>
      <c r="F217" s="222"/>
      <c r="G217" s="222"/>
      <c r="H217" s="222"/>
      <c r="I217" s="222"/>
      <c r="J217" s="222"/>
      <c r="K217" s="222"/>
      <c r="L217" s="222"/>
      <c r="M217" s="222"/>
      <c r="N217" s="222"/>
      <c r="O217" s="224"/>
      <c r="P217" s="224"/>
      <c r="Q217" s="224"/>
      <c r="R217" s="224"/>
      <c r="S217" s="224"/>
      <c r="T217" s="224"/>
      <c r="U217" s="224"/>
      <c r="V217" s="224"/>
      <c r="W217" s="224"/>
      <c r="X217" s="224"/>
      <c r="Y217" s="224"/>
      <c r="Z217" s="224"/>
      <c r="AA217" s="222"/>
    </row>
    <row r="218" spans="1:27">
      <c r="A218" s="222"/>
      <c r="B218" s="222"/>
      <c r="C218" s="222"/>
      <c r="D218" s="222"/>
      <c r="E218" s="222"/>
      <c r="F218" s="222"/>
      <c r="G218" s="222"/>
      <c r="H218" s="222"/>
      <c r="I218" s="222"/>
      <c r="J218" s="222"/>
      <c r="K218" s="222"/>
      <c r="L218" s="222"/>
      <c r="M218" s="222"/>
      <c r="N218" s="222"/>
      <c r="O218" s="224"/>
      <c r="P218" s="224"/>
      <c r="Q218" s="224"/>
      <c r="R218" s="224"/>
      <c r="S218" s="224"/>
      <c r="T218" s="224"/>
      <c r="U218" s="224"/>
      <c r="V218" s="224"/>
      <c r="W218" s="224"/>
      <c r="X218" s="224"/>
      <c r="Y218" s="224"/>
      <c r="Z218" s="224"/>
      <c r="AA218" s="222"/>
    </row>
    <row r="219" spans="1:27">
      <c r="A219" s="222"/>
      <c r="B219" s="222"/>
      <c r="C219" s="222"/>
      <c r="D219" s="222"/>
      <c r="E219" s="222"/>
      <c r="F219" s="222"/>
      <c r="G219" s="222"/>
      <c r="H219" s="222"/>
      <c r="I219" s="222"/>
      <c r="J219" s="222"/>
      <c r="K219" s="222"/>
      <c r="L219" s="222"/>
      <c r="M219" s="222"/>
      <c r="N219" s="222"/>
      <c r="O219" s="224"/>
      <c r="P219" s="224"/>
      <c r="Q219" s="224"/>
      <c r="R219" s="224"/>
      <c r="S219" s="224"/>
      <c r="T219" s="224"/>
      <c r="U219" s="224"/>
      <c r="V219" s="224"/>
      <c r="W219" s="224"/>
      <c r="X219" s="224"/>
      <c r="Y219" s="224"/>
      <c r="Z219" s="224"/>
      <c r="AA219" s="222"/>
    </row>
    <row r="220" spans="1:27">
      <c r="A220" s="222"/>
      <c r="B220" s="222"/>
      <c r="C220" s="222"/>
      <c r="D220" s="222"/>
      <c r="E220" s="222"/>
      <c r="F220" s="222"/>
      <c r="G220" s="222"/>
      <c r="H220" s="222"/>
      <c r="I220" s="222"/>
      <c r="J220" s="222"/>
      <c r="K220" s="222"/>
      <c r="L220" s="222"/>
      <c r="M220" s="222"/>
      <c r="N220" s="222"/>
      <c r="O220" s="224"/>
      <c r="P220" s="224"/>
      <c r="Q220" s="224"/>
      <c r="R220" s="224"/>
      <c r="S220" s="224"/>
      <c r="T220" s="224"/>
      <c r="U220" s="224"/>
      <c r="V220" s="224"/>
      <c r="W220" s="224"/>
      <c r="X220" s="224"/>
      <c r="Y220" s="224"/>
      <c r="Z220" s="224"/>
      <c r="AA220" s="222"/>
    </row>
    <row r="221" spans="1:27">
      <c r="A221" s="222"/>
      <c r="B221" s="222"/>
      <c r="C221" s="222"/>
      <c r="D221" s="222"/>
      <c r="E221" s="222"/>
      <c r="F221" s="222"/>
      <c r="G221" s="222"/>
      <c r="H221" s="222"/>
      <c r="I221" s="222"/>
      <c r="J221" s="222"/>
      <c r="K221" s="222"/>
      <c r="L221" s="222"/>
      <c r="M221" s="222"/>
      <c r="N221" s="222"/>
      <c r="O221" s="224"/>
      <c r="P221" s="224"/>
      <c r="Q221" s="224"/>
      <c r="R221" s="224"/>
      <c r="S221" s="224"/>
      <c r="T221" s="224"/>
      <c r="U221" s="224"/>
      <c r="V221" s="224"/>
      <c r="W221" s="224"/>
      <c r="X221" s="224"/>
      <c r="Y221" s="224"/>
      <c r="Z221" s="224"/>
      <c r="AA221" s="222"/>
    </row>
    <row r="222" spans="1:27">
      <c r="A222" s="222"/>
      <c r="B222" s="222"/>
      <c r="C222" s="222"/>
      <c r="D222" s="222"/>
      <c r="E222" s="222"/>
      <c r="F222" s="222"/>
      <c r="G222" s="222"/>
      <c r="H222" s="222"/>
      <c r="I222" s="222"/>
      <c r="J222" s="222"/>
      <c r="K222" s="222"/>
      <c r="L222" s="222"/>
      <c r="M222" s="222"/>
      <c r="N222" s="222"/>
      <c r="O222" s="224"/>
      <c r="P222" s="224"/>
      <c r="Q222" s="224"/>
      <c r="R222" s="224"/>
      <c r="S222" s="224"/>
      <c r="T222" s="224"/>
      <c r="U222" s="224"/>
      <c r="V222" s="224"/>
      <c r="W222" s="224"/>
      <c r="X222" s="224"/>
      <c r="Y222" s="224"/>
      <c r="Z222" s="224"/>
      <c r="AA222" s="222"/>
    </row>
    <row r="223" spans="1:27">
      <c r="A223" s="222"/>
      <c r="B223" s="222"/>
      <c r="C223" s="222"/>
      <c r="D223" s="222"/>
      <c r="E223" s="222"/>
      <c r="F223" s="222"/>
      <c r="G223" s="222"/>
      <c r="H223" s="222"/>
      <c r="I223" s="222"/>
      <c r="J223" s="222"/>
      <c r="K223" s="222"/>
      <c r="L223" s="222"/>
      <c r="M223" s="222"/>
      <c r="N223" s="222"/>
      <c r="O223" s="224"/>
      <c r="P223" s="224"/>
      <c r="Q223" s="224"/>
      <c r="R223" s="224"/>
      <c r="S223" s="224"/>
      <c r="T223" s="224"/>
      <c r="U223" s="224"/>
      <c r="V223" s="224"/>
      <c r="W223" s="224"/>
      <c r="X223" s="224"/>
      <c r="Y223" s="224"/>
      <c r="Z223" s="224"/>
      <c r="AA223" s="222"/>
    </row>
    <row r="224" spans="1:27">
      <c r="A224" s="222"/>
      <c r="B224" s="222"/>
      <c r="C224" s="222"/>
      <c r="D224" s="222"/>
      <c r="E224" s="222"/>
      <c r="F224" s="222"/>
      <c r="G224" s="222"/>
      <c r="H224" s="222"/>
      <c r="I224" s="222"/>
      <c r="J224" s="222"/>
      <c r="K224" s="222"/>
      <c r="L224" s="222"/>
      <c r="M224" s="222"/>
      <c r="N224" s="222"/>
      <c r="O224" s="224"/>
      <c r="P224" s="224"/>
      <c r="Q224" s="224"/>
      <c r="R224" s="224"/>
      <c r="S224" s="224"/>
      <c r="T224" s="224"/>
      <c r="U224" s="224"/>
      <c r="V224" s="224"/>
      <c r="W224" s="224"/>
      <c r="X224" s="224"/>
      <c r="Y224" s="224"/>
      <c r="Z224" s="224"/>
      <c r="AA224" s="222"/>
    </row>
    <row r="225" spans="1:27">
      <c r="A225" s="222"/>
      <c r="B225" s="222"/>
      <c r="C225" s="222"/>
      <c r="D225" s="222"/>
      <c r="E225" s="222"/>
      <c r="F225" s="222"/>
      <c r="G225" s="222"/>
      <c r="H225" s="222"/>
      <c r="I225" s="222"/>
      <c r="J225" s="222"/>
      <c r="K225" s="222"/>
      <c r="L225" s="222"/>
      <c r="M225" s="222"/>
      <c r="N225" s="222"/>
      <c r="O225" s="224"/>
      <c r="P225" s="224"/>
      <c r="Q225" s="224"/>
      <c r="R225" s="224"/>
      <c r="S225" s="224"/>
      <c r="T225" s="224"/>
      <c r="U225" s="224"/>
      <c r="V225" s="224"/>
      <c r="W225" s="224"/>
      <c r="X225" s="224"/>
      <c r="Y225" s="224"/>
      <c r="Z225" s="224"/>
      <c r="AA225" s="222"/>
    </row>
    <row r="226" spans="1:27">
      <c r="A226" s="222"/>
      <c r="B226" s="222"/>
      <c r="C226" s="222"/>
      <c r="D226" s="222"/>
      <c r="E226" s="222"/>
      <c r="F226" s="222"/>
      <c r="G226" s="222"/>
      <c r="H226" s="222"/>
      <c r="I226" s="222"/>
      <c r="J226" s="222"/>
      <c r="K226" s="222"/>
      <c r="L226" s="222"/>
      <c r="M226" s="222"/>
      <c r="N226" s="222"/>
      <c r="O226" s="224"/>
      <c r="P226" s="224"/>
      <c r="Q226" s="224"/>
      <c r="R226" s="224"/>
      <c r="S226" s="224"/>
      <c r="T226" s="224"/>
      <c r="U226" s="224"/>
      <c r="V226" s="224"/>
      <c r="W226" s="224"/>
      <c r="X226" s="224"/>
      <c r="Y226" s="224"/>
      <c r="Z226" s="224"/>
      <c r="AA226" s="222"/>
    </row>
    <row r="227" spans="1:27">
      <c r="A227" s="222"/>
      <c r="B227" s="222"/>
      <c r="C227" s="222"/>
      <c r="D227" s="222"/>
      <c r="E227" s="222"/>
      <c r="F227" s="222"/>
      <c r="G227" s="222"/>
      <c r="H227" s="222"/>
      <c r="I227" s="222"/>
      <c r="J227" s="222"/>
      <c r="K227" s="222"/>
      <c r="L227" s="222"/>
      <c r="M227" s="222"/>
      <c r="N227" s="222"/>
      <c r="O227" s="224"/>
      <c r="P227" s="224"/>
      <c r="Q227" s="224"/>
      <c r="R227" s="224"/>
      <c r="S227" s="224"/>
      <c r="T227" s="224"/>
      <c r="U227" s="224"/>
      <c r="V227" s="224"/>
      <c r="W227" s="224"/>
      <c r="X227" s="224"/>
      <c r="Y227" s="224"/>
      <c r="Z227" s="224"/>
      <c r="AA227" s="222"/>
    </row>
    <row r="228" spans="1:27">
      <c r="A228" s="222"/>
      <c r="B228" s="222"/>
      <c r="C228" s="222"/>
      <c r="D228" s="222"/>
      <c r="E228" s="222"/>
      <c r="F228" s="222"/>
      <c r="G228" s="222"/>
      <c r="H228" s="222"/>
      <c r="I228" s="222"/>
      <c r="J228" s="222"/>
      <c r="K228" s="222"/>
      <c r="L228" s="222"/>
      <c r="M228" s="222"/>
      <c r="N228" s="222"/>
      <c r="O228" s="224"/>
      <c r="P228" s="224"/>
      <c r="Q228" s="224"/>
      <c r="R228" s="224"/>
      <c r="S228" s="224"/>
      <c r="T228" s="224"/>
      <c r="U228" s="224"/>
      <c r="V228" s="224"/>
      <c r="W228" s="224"/>
      <c r="X228" s="224"/>
      <c r="Y228" s="224"/>
      <c r="Z228" s="224"/>
      <c r="AA228" s="222"/>
    </row>
    <row r="229" spans="1:27">
      <c r="A229" s="222"/>
      <c r="B229" s="222"/>
      <c r="C229" s="222"/>
      <c r="D229" s="222"/>
      <c r="E229" s="222"/>
      <c r="F229" s="222"/>
      <c r="G229" s="222"/>
      <c r="H229" s="222"/>
      <c r="I229" s="222"/>
      <c r="J229" s="222"/>
      <c r="K229" s="222"/>
      <c r="L229" s="222"/>
      <c r="M229" s="222"/>
      <c r="N229" s="222"/>
      <c r="O229" s="224"/>
      <c r="P229" s="224"/>
      <c r="Q229" s="224"/>
      <c r="R229" s="224"/>
      <c r="S229" s="224"/>
      <c r="T229" s="224"/>
      <c r="U229" s="224"/>
      <c r="V229" s="224"/>
      <c r="W229" s="224"/>
      <c r="X229" s="224"/>
      <c r="Y229" s="224"/>
      <c r="Z229" s="224"/>
      <c r="AA229" s="222"/>
    </row>
    <row r="230" spans="1:27">
      <c r="A230" s="222"/>
      <c r="B230" s="222"/>
      <c r="C230" s="222"/>
      <c r="D230" s="222"/>
      <c r="E230" s="222"/>
      <c r="F230" s="222"/>
      <c r="G230" s="222"/>
      <c r="H230" s="222"/>
      <c r="I230" s="222"/>
      <c r="J230" s="222"/>
      <c r="K230" s="222"/>
      <c r="L230" s="222"/>
      <c r="M230" s="222"/>
      <c r="N230" s="222"/>
      <c r="O230" s="224"/>
      <c r="P230" s="224"/>
      <c r="Q230" s="224"/>
      <c r="R230" s="224"/>
      <c r="S230" s="224"/>
      <c r="T230" s="224"/>
      <c r="U230" s="224"/>
      <c r="V230" s="224"/>
      <c r="W230" s="224"/>
      <c r="X230" s="224"/>
      <c r="Y230" s="224"/>
      <c r="Z230" s="224"/>
      <c r="AA230" s="222"/>
    </row>
    <row r="231" spans="1:27">
      <c r="A231" s="222"/>
      <c r="B231" s="222"/>
      <c r="C231" s="222"/>
      <c r="D231" s="222"/>
      <c r="E231" s="222"/>
      <c r="F231" s="222"/>
      <c r="G231" s="222"/>
      <c r="H231" s="222"/>
      <c r="I231" s="222"/>
      <c r="J231" s="222"/>
      <c r="K231" s="222"/>
      <c r="L231" s="222"/>
      <c r="M231" s="222"/>
      <c r="N231" s="222"/>
      <c r="O231" s="224"/>
      <c r="P231" s="224"/>
      <c r="Q231" s="224"/>
      <c r="R231" s="224"/>
      <c r="S231" s="224"/>
      <c r="T231" s="224"/>
      <c r="U231" s="224"/>
      <c r="V231" s="224"/>
      <c r="W231" s="224"/>
      <c r="X231" s="224"/>
      <c r="Y231" s="224"/>
      <c r="Z231" s="224"/>
      <c r="AA231" s="222"/>
    </row>
    <row r="232" spans="1:27">
      <c r="A232" s="222"/>
      <c r="B232" s="222"/>
      <c r="C232" s="222"/>
      <c r="D232" s="222"/>
      <c r="E232" s="222"/>
      <c r="F232" s="222"/>
      <c r="G232" s="222"/>
      <c r="H232" s="222"/>
      <c r="I232" s="222"/>
      <c r="J232" s="222"/>
      <c r="K232" s="222"/>
      <c r="L232" s="222"/>
      <c r="M232" s="222"/>
      <c r="N232" s="222"/>
      <c r="O232" s="224"/>
      <c r="P232" s="224"/>
      <c r="Q232" s="224"/>
      <c r="R232" s="224"/>
      <c r="S232" s="224"/>
      <c r="T232" s="224"/>
      <c r="U232" s="224"/>
      <c r="V232" s="224"/>
      <c r="W232" s="224"/>
      <c r="X232" s="224"/>
      <c r="Y232" s="224"/>
      <c r="Z232" s="224"/>
      <c r="AA232" s="222"/>
    </row>
    <row r="233" spans="1:27">
      <c r="A233" s="222"/>
      <c r="B233" s="222"/>
      <c r="C233" s="222"/>
      <c r="D233" s="222"/>
      <c r="E233" s="222"/>
      <c r="F233" s="222"/>
      <c r="G233" s="222"/>
      <c r="H233" s="222"/>
      <c r="I233" s="222"/>
      <c r="J233" s="222"/>
      <c r="K233" s="222"/>
      <c r="L233" s="222"/>
      <c r="M233" s="222"/>
      <c r="N233" s="222"/>
      <c r="O233" s="224"/>
      <c r="P233" s="224"/>
      <c r="Q233" s="224"/>
      <c r="R233" s="224"/>
      <c r="S233" s="224"/>
      <c r="T233" s="224"/>
      <c r="U233" s="224"/>
      <c r="V233" s="224"/>
      <c r="W233" s="224"/>
      <c r="X233" s="224"/>
      <c r="Y233" s="224"/>
      <c r="Z233" s="224"/>
      <c r="AA233" s="222"/>
    </row>
    <row r="234" spans="1:27">
      <c r="A234" s="222"/>
      <c r="B234" s="222"/>
      <c r="C234" s="222"/>
      <c r="D234" s="222"/>
      <c r="E234" s="222"/>
      <c r="F234" s="222"/>
      <c r="G234" s="222"/>
      <c r="H234" s="222"/>
      <c r="I234" s="222"/>
      <c r="J234" s="222"/>
      <c r="K234" s="222"/>
      <c r="L234" s="222"/>
      <c r="M234" s="222"/>
      <c r="N234" s="222"/>
      <c r="O234" s="224"/>
      <c r="P234" s="224"/>
      <c r="Q234" s="224"/>
      <c r="R234" s="224"/>
      <c r="S234" s="224"/>
      <c r="T234" s="224"/>
      <c r="U234" s="224"/>
      <c r="V234" s="224"/>
      <c r="W234" s="224"/>
      <c r="X234" s="224"/>
      <c r="Y234" s="224"/>
      <c r="Z234" s="224"/>
      <c r="AA234" s="222"/>
    </row>
    <row r="235" spans="1:27">
      <c r="A235" s="222"/>
      <c r="B235" s="222"/>
      <c r="C235" s="222"/>
      <c r="D235" s="222"/>
      <c r="E235" s="222"/>
      <c r="F235" s="222"/>
      <c r="G235" s="222"/>
      <c r="H235" s="222"/>
      <c r="I235" s="222"/>
      <c r="J235" s="222"/>
      <c r="K235" s="222"/>
      <c r="L235" s="222"/>
      <c r="M235" s="222"/>
      <c r="N235" s="222"/>
      <c r="O235" s="224"/>
      <c r="P235" s="224"/>
      <c r="Q235" s="224"/>
      <c r="R235" s="224"/>
      <c r="S235" s="224"/>
      <c r="T235" s="224"/>
      <c r="U235" s="224"/>
      <c r="V235" s="224"/>
      <c r="W235" s="224"/>
      <c r="X235" s="224"/>
      <c r="Y235" s="224"/>
      <c r="Z235" s="224"/>
      <c r="AA235" s="222"/>
    </row>
    <row r="236" spans="1:27">
      <c r="A236" s="222"/>
      <c r="B236" s="222"/>
      <c r="C236" s="222"/>
      <c r="D236" s="222"/>
      <c r="E236" s="222"/>
      <c r="F236" s="222"/>
      <c r="G236" s="222"/>
      <c r="H236" s="222"/>
      <c r="I236" s="222"/>
      <c r="J236" s="222"/>
      <c r="K236" s="222"/>
      <c r="L236" s="222"/>
      <c r="M236" s="222"/>
      <c r="N236" s="222"/>
      <c r="O236" s="224"/>
      <c r="P236" s="224"/>
      <c r="Q236" s="224"/>
      <c r="R236" s="224"/>
      <c r="S236" s="224"/>
      <c r="T236" s="224"/>
      <c r="U236" s="224"/>
      <c r="V236" s="224"/>
      <c r="W236" s="224"/>
      <c r="X236" s="224"/>
      <c r="Y236" s="224"/>
      <c r="Z236" s="224"/>
      <c r="AA236" s="222"/>
    </row>
    <row r="237" spans="1:27">
      <c r="A237" s="222"/>
      <c r="B237" s="222"/>
      <c r="C237" s="222"/>
      <c r="D237" s="222"/>
      <c r="E237" s="222"/>
      <c r="F237" s="222"/>
      <c r="G237" s="222"/>
      <c r="H237" s="222"/>
      <c r="I237" s="222"/>
      <c r="J237" s="222"/>
      <c r="K237" s="222"/>
      <c r="L237" s="222"/>
      <c r="M237" s="222"/>
      <c r="N237" s="222"/>
      <c r="O237" s="224"/>
      <c r="P237" s="224"/>
      <c r="Q237" s="224"/>
      <c r="R237" s="224"/>
      <c r="S237" s="224"/>
      <c r="T237" s="224"/>
      <c r="U237" s="224"/>
      <c r="V237" s="224"/>
      <c r="W237" s="224"/>
      <c r="X237" s="224"/>
      <c r="Y237" s="224"/>
      <c r="Z237" s="224"/>
      <c r="AA237" s="222"/>
    </row>
    <row r="238" spans="1:27">
      <c r="A238" s="222"/>
      <c r="B238" s="222"/>
      <c r="C238" s="222"/>
      <c r="D238" s="222"/>
      <c r="E238" s="222"/>
      <c r="F238" s="222"/>
      <c r="G238" s="222"/>
      <c r="H238" s="222"/>
      <c r="I238" s="222"/>
      <c r="J238" s="222"/>
      <c r="K238" s="222"/>
      <c r="L238" s="222"/>
      <c r="M238" s="222"/>
      <c r="N238" s="222"/>
      <c r="O238" s="224"/>
      <c r="P238" s="224"/>
      <c r="Q238" s="224"/>
      <c r="R238" s="224"/>
      <c r="S238" s="224"/>
      <c r="T238" s="224"/>
      <c r="U238" s="224"/>
      <c r="V238" s="224"/>
      <c r="W238" s="224"/>
      <c r="X238" s="224"/>
      <c r="Y238" s="224"/>
      <c r="Z238" s="224"/>
      <c r="AA238" s="222"/>
    </row>
    <row r="239" spans="1:27">
      <c r="A239" s="222"/>
      <c r="B239" s="222"/>
      <c r="C239" s="222"/>
      <c r="D239" s="222"/>
      <c r="E239" s="222"/>
      <c r="F239" s="222"/>
      <c r="G239" s="222"/>
      <c r="H239" s="222"/>
      <c r="I239" s="222"/>
      <c r="J239" s="222"/>
      <c r="K239" s="222"/>
      <c r="L239" s="222"/>
      <c r="M239" s="222"/>
      <c r="N239" s="222"/>
      <c r="O239" s="224"/>
      <c r="P239" s="224"/>
      <c r="Q239" s="224"/>
      <c r="R239" s="224"/>
      <c r="S239" s="224"/>
      <c r="T239" s="224"/>
      <c r="U239" s="224"/>
      <c r="V239" s="224"/>
      <c r="W239" s="224"/>
      <c r="X239" s="224"/>
      <c r="Y239" s="224"/>
      <c r="Z239" s="224"/>
      <c r="AA239" s="222"/>
    </row>
    <row r="240" spans="1:27">
      <c r="A240" s="222"/>
      <c r="B240" s="222"/>
      <c r="C240" s="222"/>
      <c r="D240" s="222"/>
      <c r="E240" s="222"/>
      <c r="F240" s="222"/>
      <c r="G240" s="222"/>
      <c r="H240" s="222"/>
      <c r="I240" s="222"/>
      <c r="J240" s="222"/>
      <c r="K240" s="222"/>
      <c r="L240" s="222"/>
      <c r="M240" s="222"/>
      <c r="N240" s="222"/>
      <c r="O240" s="224"/>
      <c r="P240" s="224"/>
      <c r="Q240" s="224"/>
      <c r="R240" s="224"/>
      <c r="S240" s="224"/>
      <c r="T240" s="224"/>
      <c r="U240" s="224"/>
      <c r="V240" s="224"/>
      <c r="W240" s="224"/>
      <c r="X240" s="224"/>
      <c r="Y240" s="224"/>
      <c r="Z240" s="224"/>
      <c r="AA240" s="222"/>
    </row>
    <row r="241" spans="1:27">
      <c r="A241" s="222"/>
      <c r="B241" s="222"/>
      <c r="C241" s="222"/>
      <c r="D241" s="222"/>
      <c r="E241" s="222"/>
      <c r="F241" s="222"/>
      <c r="G241" s="222"/>
      <c r="H241" s="222"/>
      <c r="I241" s="222"/>
      <c r="J241" s="222"/>
      <c r="K241" s="222"/>
      <c r="L241" s="222"/>
      <c r="M241" s="222"/>
      <c r="N241" s="222"/>
      <c r="O241" s="224"/>
      <c r="P241" s="224"/>
      <c r="Q241" s="224"/>
      <c r="R241" s="224"/>
      <c r="S241" s="224"/>
      <c r="T241" s="224"/>
      <c r="U241" s="224"/>
      <c r="V241" s="224"/>
      <c r="W241" s="224"/>
      <c r="X241" s="224"/>
      <c r="Y241" s="224"/>
      <c r="Z241" s="224"/>
      <c r="AA241" s="222"/>
    </row>
    <row r="242" spans="1:27">
      <c r="A242" s="222"/>
      <c r="B242" s="222"/>
      <c r="C242" s="222"/>
      <c r="D242" s="222"/>
      <c r="E242" s="222"/>
      <c r="F242" s="222"/>
      <c r="G242" s="222"/>
      <c r="H242" s="222"/>
      <c r="I242" s="222"/>
      <c r="J242" s="222"/>
      <c r="K242" s="222"/>
      <c r="L242" s="222"/>
      <c r="M242" s="222"/>
      <c r="N242" s="222"/>
      <c r="O242" s="224"/>
      <c r="P242" s="224"/>
      <c r="Q242" s="224"/>
      <c r="R242" s="224"/>
      <c r="S242" s="224"/>
      <c r="T242" s="224"/>
      <c r="U242" s="224"/>
      <c r="V242" s="224"/>
      <c r="W242" s="224"/>
      <c r="X242" s="224"/>
      <c r="Y242" s="224"/>
      <c r="Z242" s="224"/>
      <c r="AA242" s="222"/>
    </row>
    <row r="243" spans="1:27">
      <c r="A243" s="222"/>
      <c r="B243" s="222"/>
      <c r="C243" s="222"/>
      <c r="D243" s="222"/>
      <c r="E243" s="222"/>
      <c r="F243" s="222"/>
      <c r="G243" s="222"/>
      <c r="H243" s="222"/>
      <c r="I243" s="222"/>
      <c r="J243" s="222"/>
      <c r="K243" s="222"/>
      <c r="L243" s="222"/>
      <c r="M243" s="222"/>
      <c r="N243" s="222"/>
      <c r="O243" s="224"/>
      <c r="P243" s="224"/>
      <c r="Q243" s="224"/>
      <c r="R243" s="224"/>
      <c r="S243" s="224"/>
      <c r="T243" s="224"/>
      <c r="U243" s="224"/>
      <c r="V243" s="224"/>
      <c r="W243" s="224"/>
      <c r="X243" s="224"/>
      <c r="Y243" s="224"/>
      <c r="Z243" s="224"/>
      <c r="AA243" s="222"/>
    </row>
    <row r="244" spans="1:27">
      <c r="A244" s="222"/>
      <c r="B244" s="222"/>
      <c r="C244" s="222"/>
      <c r="D244" s="222"/>
      <c r="E244" s="222"/>
      <c r="F244" s="222"/>
      <c r="G244" s="222"/>
      <c r="H244" s="222"/>
      <c r="I244" s="222"/>
      <c r="J244" s="222"/>
      <c r="K244" s="222"/>
      <c r="L244" s="222"/>
      <c r="M244" s="222"/>
      <c r="N244" s="222"/>
      <c r="O244" s="224"/>
      <c r="P244" s="224"/>
      <c r="Q244" s="224"/>
      <c r="R244" s="224"/>
      <c r="S244" s="224"/>
      <c r="T244" s="224"/>
      <c r="U244" s="224"/>
      <c r="V244" s="224"/>
      <c r="W244" s="224"/>
      <c r="X244" s="224"/>
      <c r="Y244" s="224"/>
      <c r="Z244" s="224"/>
      <c r="AA244" s="222"/>
    </row>
    <row r="245" spans="1:27">
      <c r="A245" s="222"/>
      <c r="B245" s="222"/>
      <c r="C245" s="222"/>
      <c r="D245" s="222"/>
      <c r="E245" s="222"/>
      <c r="F245" s="222"/>
      <c r="G245" s="222"/>
      <c r="H245" s="222"/>
      <c r="I245" s="222"/>
      <c r="J245" s="222"/>
      <c r="K245" s="222"/>
      <c r="L245" s="222"/>
      <c r="M245" s="222"/>
      <c r="N245" s="222"/>
      <c r="O245" s="224"/>
      <c r="P245" s="224"/>
      <c r="Q245" s="224"/>
      <c r="R245" s="224"/>
      <c r="S245" s="224"/>
      <c r="T245" s="224"/>
      <c r="U245" s="224"/>
      <c r="V245" s="224"/>
      <c r="W245" s="224"/>
      <c r="X245" s="224"/>
      <c r="Y245" s="224"/>
      <c r="Z245" s="224"/>
      <c r="AA245" s="222"/>
    </row>
    <row r="246" spans="1:27">
      <c r="A246" s="222"/>
      <c r="B246" s="222"/>
      <c r="C246" s="222"/>
      <c r="D246" s="222"/>
      <c r="E246" s="222"/>
      <c r="F246" s="222"/>
      <c r="G246" s="222"/>
      <c r="H246" s="222"/>
      <c r="I246" s="222"/>
      <c r="J246" s="222"/>
      <c r="K246" s="222"/>
      <c r="L246" s="222"/>
      <c r="M246" s="222"/>
      <c r="N246" s="222"/>
      <c r="O246" s="224"/>
      <c r="P246" s="224"/>
      <c r="Q246" s="224"/>
      <c r="R246" s="224"/>
      <c r="S246" s="224"/>
      <c r="T246" s="224"/>
      <c r="U246" s="224"/>
      <c r="V246" s="224"/>
      <c r="W246" s="224"/>
      <c r="X246" s="224"/>
      <c r="Y246" s="224"/>
      <c r="Z246" s="224"/>
      <c r="AA246" s="222"/>
    </row>
    <row r="247" spans="1:27">
      <c r="A247" s="222"/>
      <c r="B247" s="222"/>
      <c r="C247" s="222"/>
      <c r="D247" s="222"/>
      <c r="E247" s="222"/>
      <c r="F247" s="222"/>
      <c r="G247" s="222"/>
      <c r="H247" s="222"/>
      <c r="I247" s="222"/>
      <c r="J247" s="222"/>
      <c r="K247" s="222"/>
      <c r="L247" s="222"/>
      <c r="M247" s="222"/>
      <c r="N247" s="222"/>
      <c r="O247" s="224"/>
      <c r="P247" s="224"/>
      <c r="Q247" s="224"/>
      <c r="R247" s="224"/>
      <c r="S247" s="224"/>
      <c r="T247" s="224"/>
      <c r="U247" s="224"/>
      <c r="V247" s="224"/>
      <c r="W247" s="224"/>
      <c r="X247" s="224"/>
      <c r="Y247" s="224"/>
      <c r="Z247" s="224"/>
      <c r="AA247" s="222"/>
    </row>
    <row r="248" spans="1:27">
      <c r="A248" s="222"/>
      <c r="B248" s="222"/>
      <c r="C248" s="222"/>
      <c r="D248" s="222"/>
      <c r="E248" s="222"/>
      <c r="F248" s="222"/>
      <c r="G248" s="222"/>
      <c r="H248" s="222"/>
      <c r="I248" s="222"/>
      <c r="J248" s="222"/>
      <c r="K248" s="222"/>
      <c r="L248" s="222"/>
      <c r="M248" s="222"/>
      <c r="N248" s="222"/>
      <c r="O248" s="224"/>
      <c r="P248" s="224"/>
      <c r="Q248" s="224"/>
      <c r="R248" s="224"/>
      <c r="S248" s="224"/>
      <c r="T248" s="224"/>
      <c r="U248" s="224"/>
      <c r="V248" s="224"/>
      <c r="W248" s="224"/>
      <c r="X248" s="224"/>
      <c r="Y248" s="224"/>
      <c r="Z248" s="224"/>
      <c r="AA248" s="222"/>
    </row>
    <row r="249" spans="1:27">
      <c r="A249" s="222"/>
      <c r="B249" s="222"/>
      <c r="C249" s="222"/>
      <c r="D249" s="222"/>
      <c r="E249" s="222"/>
      <c r="F249" s="222"/>
      <c r="G249" s="222"/>
      <c r="H249" s="222"/>
      <c r="I249" s="222"/>
      <c r="J249" s="222"/>
      <c r="K249" s="222"/>
      <c r="L249" s="222"/>
      <c r="M249" s="222"/>
      <c r="N249" s="222"/>
      <c r="O249" s="224"/>
      <c r="P249" s="224"/>
      <c r="Q249" s="224"/>
      <c r="R249" s="224"/>
      <c r="S249" s="224"/>
      <c r="T249" s="224"/>
      <c r="U249" s="224"/>
      <c r="V249" s="224"/>
      <c r="W249" s="224"/>
      <c r="X249" s="224"/>
      <c r="Y249" s="224"/>
      <c r="Z249" s="224"/>
      <c r="AA249" s="222"/>
    </row>
    <row r="250" spans="1:27">
      <c r="K250" s="222"/>
      <c r="L250" s="222"/>
      <c r="M250" s="222"/>
      <c r="N250" s="222"/>
      <c r="O250" s="224"/>
      <c r="P250" s="224"/>
      <c r="Q250" s="224"/>
      <c r="R250" s="224"/>
      <c r="S250" s="224"/>
      <c r="T250" s="224"/>
      <c r="U250" s="224"/>
      <c r="V250" s="224"/>
      <c r="W250" s="224"/>
      <c r="X250" s="224"/>
      <c r="Y250" s="224"/>
      <c r="Z250" s="224"/>
      <c r="AA250" s="222"/>
    </row>
    <row r="251" spans="1:27">
      <c r="K251" s="222"/>
      <c r="L251" s="222"/>
      <c r="M251" s="222"/>
      <c r="N251" s="222"/>
      <c r="O251" s="224"/>
      <c r="P251" s="224"/>
      <c r="Q251" s="224"/>
      <c r="R251" s="224"/>
      <c r="S251" s="224"/>
      <c r="T251" s="224"/>
      <c r="U251" s="224"/>
      <c r="V251" s="224"/>
      <c r="W251" s="224"/>
      <c r="X251" s="224"/>
      <c r="Y251" s="224"/>
      <c r="Z251" s="224"/>
      <c r="AA251" s="222"/>
    </row>
    <row r="252" spans="1:27">
      <c r="K252" s="222"/>
      <c r="L252" s="222"/>
      <c r="M252" s="222"/>
      <c r="N252" s="222"/>
      <c r="O252" s="224"/>
      <c r="P252" s="224"/>
      <c r="Q252" s="224"/>
      <c r="R252" s="224"/>
      <c r="S252" s="224"/>
      <c r="T252" s="224"/>
      <c r="U252" s="224"/>
      <c r="V252" s="224"/>
      <c r="W252" s="224"/>
      <c r="X252" s="224"/>
      <c r="Y252" s="224"/>
      <c r="Z252" s="224"/>
      <c r="AA252" s="222"/>
    </row>
    <row r="253" spans="1:27">
      <c r="K253" s="222"/>
      <c r="L253" s="222"/>
      <c r="M253" s="222"/>
      <c r="N253" s="222"/>
      <c r="O253" s="224"/>
      <c r="P253" s="224"/>
      <c r="Q253" s="224"/>
      <c r="R253" s="224"/>
      <c r="S253" s="224"/>
      <c r="T253" s="224"/>
      <c r="U253" s="224"/>
      <c r="V253" s="224"/>
      <c r="W253" s="224"/>
      <c r="X253" s="224"/>
      <c r="Y253" s="224"/>
      <c r="Z253" s="224"/>
      <c r="AA253" s="222"/>
    </row>
    <row r="254" spans="1:27">
      <c r="K254" s="222"/>
      <c r="L254" s="222"/>
      <c r="M254" s="222"/>
      <c r="N254" s="222"/>
      <c r="O254" s="224"/>
      <c r="P254" s="224"/>
      <c r="Q254" s="224"/>
      <c r="R254" s="224"/>
      <c r="S254" s="224"/>
      <c r="T254" s="224"/>
      <c r="U254" s="224"/>
      <c r="V254" s="224"/>
      <c r="W254" s="224"/>
      <c r="X254" s="224"/>
      <c r="Y254" s="224"/>
      <c r="Z254" s="224"/>
      <c r="AA254" s="222"/>
    </row>
    <row r="255" spans="1:27">
      <c r="K255" s="222"/>
      <c r="L255" s="222"/>
      <c r="M255" s="222"/>
      <c r="N255" s="222"/>
      <c r="O255" s="224"/>
      <c r="P255" s="224"/>
      <c r="Q255" s="224"/>
      <c r="R255" s="224"/>
      <c r="S255" s="224"/>
      <c r="T255" s="224"/>
      <c r="U255" s="224"/>
      <c r="V255" s="224"/>
      <c r="W255" s="224"/>
      <c r="X255" s="224"/>
      <c r="Y255" s="224"/>
      <c r="Z255" s="224"/>
      <c r="AA255" s="222"/>
    </row>
    <row r="256" spans="1:27">
      <c r="K256" s="222"/>
      <c r="L256" s="222"/>
      <c r="M256" s="222"/>
      <c r="N256" s="222"/>
      <c r="O256" s="224"/>
      <c r="P256" s="224"/>
      <c r="Q256" s="224"/>
      <c r="R256" s="224"/>
      <c r="S256" s="224"/>
      <c r="T256" s="224"/>
      <c r="U256" s="224"/>
      <c r="V256" s="224"/>
      <c r="W256" s="224"/>
      <c r="X256" s="224"/>
      <c r="Y256" s="224"/>
      <c r="Z256" s="224"/>
      <c r="AA256" s="222"/>
    </row>
    <row r="257" spans="11:27">
      <c r="K257" s="222"/>
      <c r="L257" s="222"/>
      <c r="M257" s="222"/>
      <c r="N257" s="222"/>
      <c r="O257" s="224"/>
      <c r="P257" s="224"/>
      <c r="Q257" s="224"/>
      <c r="R257" s="224"/>
      <c r="S257" s="224"/>
      <c r="T257" s="224"/>
      <c r="U257" s="224"/>
      <c r="V257" s="224"/>
      <c r="W257" s="224"/>
      <c r="X257" s="224"/>
      <c r="Y257" s="224"/>
      <c r="Z257" s="224"/>
      <c r="AA257" s="222"/>
    </row>
    <row r="258" spans="11:27">
      <c r="K258" s="222"/>
      <c r="L258" s="222"/>
      <c r="M258" s="222"/>
      <c r="N258" s="222"/>
      <c r="O258" s="224"/>
      <c r="P258" s="224"/>
      <c r="Q258" s="224"/>
      <c r="R258" s="224"/>
      <c r="S258" s="224"/>
      <c r="T258" s="224"/>
      <c r="U258" s="224"/>
      <c r="V258" s="224"/>
      <c r="W258" s="224"/>
      <c r="X258" s="224"/>
      <c r="Y258" s="224"/>
      <c r="Z258" s="224"/>
      <c r="AA258" s="222"/>
    </row>
    <row r="259" spans="11:27">
      <c r="K259" s="222"/>
      <c r="L259" s="222"/>
      <c r="M259" s="222"/>
      <c r="N259" s="222"/>
      <c r="O259" s="224"/>
      <c r="P259" s="224"/>
      <c r="Q259" s="224"/>
      <c r="R259" s="224"/>
      <c r="S259" s="224"/>
      <c r="T259" s="224"/>
      <c r="U259" s="224"/>
      <c r="V259" s="224"/>
      <c r="W259" s="224"/>
      <c r="X259" s="224"/>
      <c r="Y259" s="224"/>
      <c r="Z259" s="224"/>
      <c r="AA259" s="222"/>
    </row>
    <row r="260" spans="11:27">
      <c r="K260" s="222"/>
      <c r="L260" s="222"/>
      <c r="M260" s="222"/>
      <c r="N260" s="222"/>
      <c r="O260" s="224"/>
      <c r="P260" s="224"/>
      <c r="Q260" s="224"/>
      <c r="R260" s="224"/>
      <c r="S260" s="224"/>
      <c r="T260" s="224"/>
      <c r="U260" s="224"/>
      <c r="V260" s="224"/>
      <c r="W260" s="224"/>
      <c r="X260" s="224"/>
      <c r="Y260" s="224"/>
      <c r="Z260" s="224"/>
      <c r="AA260" s="222"/>
    </row>
    <row r="261" spans="11:27">
      <c r="K261" s="222"/>
      <c r="L261" s="222"/>
      <c r="M261" s="222"/>
      <c r="N261" s="222"/>
      <c r="O261" s="224"/>
      <c r="P261" s="224"/>
      <c r="Q261" s="224"/>
      <c r="R261" s="224"/>
      <c r="S261" s="224"/>
      <c r="T261" s="224"/>
      <c r="U261" s="224"/>
      <c r="V261" s="224"/>
      <c r="W261" s="224"/>
      <c r="X261" s="224"/>
      <c r="Y261" s="224"/>
      <c r="Z261" s="224"/>
      <c r="AA261" s="222"/>
    </row>
    <row r="262" spans="11:27">
      <c r="K262" s="222"/>
      <c r="L262" s="222"/>
      <c r="M262" s="222"/>
      <c r="N262" s="222"/>
      <c r="O262" s="224"/>
      <c r="P262" s="224"/>
      <c r="Q262" s="224"/>
      <c r="R262" s="224"/>
      <c r="S262" s="224"/>
      <c r="T262" s="224"/>
      <c r="U262" s="224"/>
      <c r="V262" s="224"/>
      <c r="W262" s="224"/>
      <c r="X262" s="224"/>
      <c r="Y262" s="224"/>
      <c r="Z262" s="224"/>
      <c r="AA262" s="222"/>
    </row>
    <row r="263" spans="11:27">
      <c r="K263" s="222"/>
      <c r="L263" s="222"/>
      <c r="M263" s="222"/>
      <c r="N263" s="222"/>
      <c r="O263" s="224"/>
      <c r="P263" s="224"/>
      <c r="Q263" s="224"/>
      <c r="R263" s="224"/>
      <c r="S263" s="224"/>
      <c r="T263" s="224"/>
      <c r="U263" s="224"/>
      <c r="V263" s="224"/>
      <c r="W263" s="224"/>
      <c r="X263" s="224"/>
      <c r="Y263" s="224"/>
      <c r="Z263" s="224"/>
      <c r="AA263" s="222"/>
    </row>
    <row r="264" spans="11:27">
      <c r="K264" s="222"/>
      <c r="L264" s="222"/>
      <c r="M264" s="222"/>
      <c r="N264" s="222"/>
      <c r="O264" s="224"/>
      <c r="P264" s="224"/>
      <c r="Q264" s="224"/>
      <c r="R264" s="224"/>
      <c r="S264" s="224"/>
      <c r="T264" s="224"/>
      <c r="U264" s="224"/>
      <c r="V264" s="224"/>
      <c r="W264" s="224"/>
      <c r="X264" s="224"/>
      <c r="Y264" s="224"/>
      <c r="Z264" s="224"/>
      <c r="AA264" s="222"/>
    </row>
    <row r="265" spans="11:27">
      <c r="K265" s="222"/>
      <c r="L265" s="222"/>
      <c r="M265" s="222"/>
      <c r="N265" s="222"/>
      <c r="O265" s="224"/>
      <c r="P265" s="224"/>
      <c r="Q265" s="224"/>
      <c r="R265" s="224"/>
      <c r="S265" s="224"/>
      <c r="T265" s="224"/>
      <c r="U265" s="224"/>
      <c r="V265" s="224"/>
      <c r="W265" s="224"/>
      <c r="X265" s="224"/>
      <c r="Y265" s="224"/>
      <c r="Z265" s="224"/>
      <c r="AA265" s="222"/>
    </row>
    <row r="266" spans="11:27">
      <c r="K266" s="68"/>
      <c r="L266" s="68"/>
      <c r="M266" s="68"/>
      <c r="N266" s="68"/>
      <c r="O266" s="224"/>
      <c r="P266" s="224"/>
      <c r="Q266" s="224"/>
      <c r="R266" s="224"/>
      <c r="S266" s="224"/>
      <c r="T266" s="224"/>
      <c r="U266" s="224"/>
      <c r="V266" s="224"/>
      <c r="W266" s="224"/>
      <c r="X266" s="224"/>
      <c r="Y266" s="224"/>
      <c r="Z266" s="224"/>
      <c r="AA266" s="68"/>
    </row>
    <row r="267" spans="11:27">
      <c r="K267" s="222"/>
      <c r="L267" s="222"/>
      <c r="M267" s="222"/>
      <c r="N267" s="222"/>
      <c r="O267" s="222"/>
      <c r="P267" s="222"/>
      <c r="Q267" s="222"/>
      <c r="R267" s="222"/>
      <c r="S267" s="222"/>
      <c r="T267" s="222"/>
      <c r="U267" s="222"/>
      <c r="V267" s="222"/>
      <c r="W267" s="222"/>
      <c r="X267" s="222"/>
      <c r="Y267" s="222"/>
      <c r="Z267" s="222"/>
      <c r="AA267" s="222"/>
    </row>
    <row r="268" spans="11:27">
      <c r="K268" s="222"/>
      <c r="L268" s="222"/>
      <c r="M268" s="222"/>
      <c r="N268" s="222"/>
      <c r="O268" s="222"/>
      <c r="P268" s="222"/>
      <c r="Q268" s="222"/>
      <c r="R268" s="222"/>
      <c r="S268" s="222"/>
      <c r="T268" s="222"/>
      <c r="U268" s="222"/>
      <c r="V268" s="222"/>
      <c r="W268" s="222"/>
      <c r="X268" s="222"/>
      <c r="Y268" s="222"/>
      <c r="Z268" s="222"/>
      <c r="AA268" s="222"/>
    </row>
    <row r="269" spans="11:27">
      <c r="K269" s="222"/>
      <c r="L269" s="222"/>
      <c r="M269" s="222"/>
      <c r="N269" s="222"/>
      <c r="O269" s="222"/>
      <c r="P269" s="222"/>
      <c r="Q269" s="222"/>
      <c r="R269" s="222"/>
      <c r="S269" s="222"/>
      <c r="T269" s="222"/>
      <c r="U269" s="222"/>
      <c r="V269" s="222"/>
      <c r="W269" s="222"/>
      <c r="X269" s="222"/>
      <c r="Y269" s="222"/>
      <c r="Z269" s="222"/>
      <c r="AA269" s="222"/>
    </row>
    <row r="270" spans="11:27">
      <c r="K270" s="222"/>
      <c r="L270" s="222"/>
      <c r="M270" s="222"/>
      <c r="N270" s="222"/>
      <c r="O270" s="222"/>
      <c r="P270" s="222"/>
      <c r="Q270" s="222"/>
      <c r="R270" s="222"/>
      <c r="S270" s="222"/>
      <c r="T270" s="222"/>
      <c r="U270" s="222"/>
      <c r="V270" s="222"/>
      <c r="W270" s="222"/>
      <c r="X270" s="222"/>
      <c r="Y270" s="222"/>
      <c r="Z270" s="222"/>
      <c r="AA270" s="222"/>
    </row>
    <row r="271" spans="11:27">
      <c r="K271" s="222"/>
      <c r="L271" s="222"/>
      <c r="M271" s="222"/>
      <c r="N271" s="222"/>
      <c r="O271" s="222"/>
      <c r="P271" s="222"/>
      <c r="Q271" s="222"/>
      <c r="R271" s="222"/>
      <c r="S271" s="222"/>
      <c r="T271" s="222"/>
      <c r="U271" s="222"/>
      <c r="V271" s="222"/>
      <c r="W271" s="222"/>
      <c r="X271" s="222"/>
      <c r="Y271" s="222"/>
      <c r="Z271" s="222"/>
      <c r="AA271" s="222"/>
    </row>
    <row r="272" spans="11:27">
      <c r="K272" s="222"/>
      <c r="L272" s="222"/>
      <c r="M272" s="222"/>
      <c r="N272" s="222"/>
      <c r="O272" s="222"/>
      <c r="P272" s="222"/>
      <c r="Q272" s="222"/>
      <c r="R272" s="222"/>
      <c r="S272" s="222"/>
      <c r="T272" s="222"/>
      <c r="U272" s="222"/>
      <c r="V272" s="222"/>
      <c r="W272" s="222"/>
      <c r="X272" s="222"/>
      <c r="Y272" s="222"/>
      <c r="Z272" s="222"/>
      <c r="AA272" s="222"/>
    </row>
    <row r="273" spans="11:27">
      <c r="K273" s="222"/>
      <c r="L273" s="222"/>
      <c r="M273" s="222"/>
      <c r="N273" s="222"/>
      <c r="O273" s="222"/>
      <c r="P273" s="222"/>
      <c r="Q273" s="222"/>
      <c r="R273" s="222"/>
      <c r="S273" s="222"/>
      <c r="T273" s="222"/>
      <c r="U273" s="222"/>
      <c r="V273" s="222"/>
      <c r="W273" s="222"/>
      <c r="X273" s="222"/>
      <c r="Y273" s="222"/>
      <c r="Z273" s="222"/>
      <c r="AA273" s="222"/>
    </row>
    <row r="274" spans="11:27">
      <c r="K274" s="222"/>
      <c r="L274" s="222"/>
      <c r="M274" s="222"/>
      <c r="N274" s="222"/>
      <c r="O274" s="222"/>
      <c r="P274" s="222"/>
      <c r="Q274" s="222"/>
      <c r="R274" s="222"/>
      <c r="S274" s="222"/>
      <c r="T274" s="222"/>
      <c r="U274" s="222"/>
      <c r="V274" s="222"/>
      <c r="W274" s="222"/>
      <c r="X274" s="222"/>
      <c r="Y274" s="222"/>
      <c r="Z274" s="222"/>
      <c r="AA274" s="222"/>
    </row>
    <row r="275" spans="11:27">
      <c r="K275" s="222"/>
      <c r="L275" s="222"/>
      <c r="M275" s="222"/>
      <c r="N275" s="222"/>
      <c r="O275" s="222"/>
      <c r="P275" s="222"/>
      <c r="Q275" s="222"/>
      <c r="R275" s="222"/>
      <c r="S275" s="222"/>
      <c r="T275" s="222"/>
      <c r="U275" s="222"/>
      <c r="V275" s="222"/>
      <c r="W275" s="222"/>
      <c r="X275" s="222"/>
      <c r="Y275" s="222"/>
      <c r="Z275" s="222"/>
      <c r="AA275" s="222"/>
    </row>
    <row r="276" spans="11:27">
      <c r="K276" s="222"/>
      <c r="L276" s="222"/>
      <c r="M276" s="222"/>
      <c r="N276" s="222"/>
      <c r="O276" s="222"/>
      <c r="P276" s="222"/>
      <c r="Q276" s="222"/>
      <c r="R276" s="222"/>
      <c r="S276" s="222"/>
      <c r="T276" s="222"/>
      <c r="U276" s="222"/>
      <c r="V276" s="222"/>
      <c r="W276" s="222"/>
      <c r="X276" s="222"/>
      <c r="Y276" s="222"/>
      <c r="Z276" s="222"/>
      <c r="AA276" s="222"/>
    </row>
    <row r="277" spans="11:27">
      <c r="K277" s="222"/>
      <c r="L277" s="222"/>
      <c r="M277" s="222"/>
      <c r="N277" s="222"/>
      <c r="O277" s="222"/>
      <c r="P277" s="222"/>
      <c r="Q277" s="222"/>
      <c r="R277" s="222"/>
      <c r="S277" s="222"/>
      <c r="T277" s="222"/>
      <c r="U277" s="222"/>
      <c r="V277" s="222"/>
      <c r="W277" s="222"/>
      <c r="X277" s="222"/>
      <c r="Y277" s="222"/>
      <c r="Z277" s="222"/>
      <c r="AA277" s="222"/>
    </row>
    <row r="278" spans="11:27">
      <c r="K278" s="222"/>
      <c r="L278" s="222"/>
      <c r="M278" s="222"/>
      <c r="N278" s="222"/>
      <c r="O278" s="222"/>
      <c r="P278" s="222"/>
      <c r="Q278" s="222"/>
      <c r="R278" s="222"/>
      <c r="S278" s="222"/>
      <c r="T278" s="222"/>
      <c r="U278" s="222"/>
      <c r="V278" s="222"/>
      <c r="W278" s="222"/>
      <c r="X278" s="222"/>
      <c r="Y278" s="222"/>
      <c r="Z278" s="222"/>
      <c r="AA278" s="222"/>
    </row>
    <row r="279" spans="11:27">
      <c r="K279" s="222"/>
      <c r="L279" s="222"/>
      <c r="M279" s="222"/>
      <c r="N279" s="222"/>
      <c r="O279" s="222"/>
      <c r="P279" s="222"/>
      <c r="Q279" s="222"/>
      <c r="R279" s="222"/>
      <c r="S279" s="222"/>
      <c r="T279" s="222"/>
      <c r="U279" s="222"/>
      <c r="V279" s="222"/>
      <c r="W279" s="222"/>
      <c r="X279" s="222"/>
      <c r="Y279" s="222"/>
      <c r="Z279" s="222"/>
      <c r="AA279" s="222"/>
    </row>
    <row r="280" spans="11:27">
      <c r="K280" s="222"/>
      <c r="L280" s="222"/>
      <c r="M280" s="222"/>
      <c r="N280" s="222"/>
      <c r="O280" s="222"/>
      <c r="P280" s="222"/>
      <c r="Q280" s="222"/>
      <c r="R280" s="222"/>
      <c r="S280" s="222"/>
      <c r="T280" s="222"/>
      <c r="U280" s="222"/>
      <c r="V280" s="222"/>
      <c r="W280" s="222"/>
      <c r="X280" s="222"/>
      <c r="Y280" s="222"/>
      <c r="Z280" s="222"/>
      <c r="AA280" s="222"/>
    </row>
    <row r="281" spans="11:27">
      <c r="K281" s="222"/>
      <c r="L281" s="222"/>
      <c r="M281" s="222"/>
      <c r="N281" s="222"/>
      <c r="O281" s="222"/>
      <c r="P281" s="222"/>
      <c r="Q281" s="222"/>
      <c r="R281" s="222"/>
      <c r="S281" s="222"/>
      <c r="T281" s="222"/>
      <c r="U281" s="222"/>
      <c r="V281" s="222"/>
      <c r="W281" s="222"/>
      <c r="X281" s="222"/>
      <c r="Y281" s="222"/>
      <c r="Z281" s="222"/>
      <c r="AA281" s="222"/>
    </row>
    <row r="282" spans="11:27">
      <c r="K282" s="222"/>
      <c r="L282" s="222"/>
      <c r="M282" s="222"/>
      <c r="N282" s="222"/>
      <c r="O282" s="222"/>
      <c r="P282" s="222"/>
      <c r="Q282" s="222"/>
      <c r="R282" s="222"/>
      <c r="S282" s="222"/>
      <c r="T282" s="222"/>
      <c r="U282" s="222"/>
      <c r="V282" s="222"/>
      <c r="W282" s="222"/>
      <c r="X282" s="222"/>
      <c r="Y282" s="222"/>
      <c r="Z282" s="222"/>
      <c r="AA282" s="222"/>
    </row>
    <row r="283" spans="11:27">
      <c r="K283" s="222"/>
      <c r="L283" s="222"/>
      <c r="M283" s="222"/>
      <c r="N283" s="222"/>
      <c r="O283" s="222"/>
      <c r="P283" s="222"/>
      <c r="Q283" s="222"/>
      <c r="R283" s="222"/>
      <c r="S283" s="222"/>
      <c r="T283" s="222"/>
      <c r="U283" s="222"/>
      <c r="V283" s="222"/>
      <c r="W283" s="222"/>
      <c r="X283" s="222"/>
      <c r="Y283" s="222"/>
      <c r="Z283" s="222"/>
      <c r="AA283" s="222"/>
    </row>
    <row r="284" spans="11:27">
      <c r="K284" s="222"/>
      <c r="L284" s="222"/>
      <c r="M284" s="222"/>
      <c r="N284" s="222"/>
      <c r="O284" s="222"/>
      <c r="P284" s="222"/>
      <c r="Q284" s="222"/>
      <c r="R284" s="222"/>
      <c r="S284" s="222"/>
      <c r="T284" s="222"/>
      <c r="U284" s="222"/>
      <c r="V284" s="222"/>
      <c r="W284" s="222"/>
      <c r="X284" s="222"/>
      <c r="Y284" s="222"/>
      <c r="Z284" s="222"/>
      <c r="AA284" s="222"/>
    </row>
    <row r="285" spans="11:27">
      <c r="K285" s="222"/>
      <c r="L285" s="222"/>
      <c r="M285" s="222"/>
      <c r="N285" s="222"/>
      <c r="O285" s="222"/>
      <c r="P285" s="222"/>
      <c r="Q285" s="222"/>
      <c r="R285" s="222"/>
      <c r="S285" s="222"/>
      <c r="T285" s="222"/>
      <c r="U285" s="222"/>
      <c r="V285" s="222"/>
      <c r="W285" s="222"/>
      <c r="X285" s="222"/>
      <c r="Y285" s="222"/>
      <c r="Z285" s="222"/>
      <c r="AA285" s="222"/>
    </row>
    <row r="286" spans="11:27">
      <c r="K286" s="222"/>
      <c r="L286" s="222"/>
      <c r="M286" s="222"/>
      <c r="N286" s="222"/>
      <c r="O286" s="222"/>
      <c r="P286" s="222"/>
      <c r="Q286" s="222"/>
      <c r="R286" s="222"/>
      <c r="S286" s="222"/>
      <c r="T286" s="222"/>
      <c r="U286" s="222"/>
      <c r="V286" s="222"/>
      <c r="W286" s="222"/>
      <c r="X286" s="222"/>
      <c r="Y286" s="222"/>
      <c r="Z286" s="222"/>
      <c r="AA286" s="222"/>
    </row>
    <row r="287" spans="11:27">
      <c r="K287" s="222"/>
      <c r="L287" s="222"/>
      <c r="M287" s="222"/>
      <c r="N287" s="222"/>
      <c r="O287" s="222"/>
      <c r="P287" s="222"/>
      <c r="Q287" s="222"/>
      <c r="R287" s="222"/>
      <c r="S287" s="222"/>
      <c r="T287" s="222"/>
      <c r="U287" s="222"/>
      <c r="V287" s="222"/>
      <c r="W287" s="222"/>
      <c r="X287" s="222"/>
      <c r="Y287" s="222"/>
      <c r="Z287" s="222"/>
      <c r="AA287" s="222"/>
    </row>
    <row r="288" spans="11:27">
      <c r="K288" s="222"/>
      <c r="L288" s="222"/>
      <c r="M288" s="222"/>
      <c r="N288" s="222"/>
      <c r="O288" s="222"/>
      <c r="P288" s="222"/>
      <c r="Q288" s="222"/>
      <c r="R288" s="222"/>
      <c r="S288" s="222"/>
      <c r="T288" s="222"/>
      <c r="U288" s="222"/>
      <c r="V288" s="222"/>
      <c r="W288" s="222"/>
      <c r="X288" s="222"/>
      <c r="Y288" s="222"/>
      <c r="Z288" s="222"/>
      <c r="AA288" s="222"/>
    </row>
    <row r="289" spans="11:27">
      <c r="K289" s="222"/>
      <c r="L289" s="222"/>
      <c r="M289" s="222"/>
      <c r="N289" s="222"/>
      <c r="O289" s="222"/>
      <c r="P289" s="222"/>
      <c r="Q289" s="222"/>
      <c r="R289" s="222"/>
      <c r="S289" s="222"/>
      <c r="T289" s="222"/>
      <c r="U289" s="222"/>
      <c r="V289" s="222"/>
      <c r="W289" s="222"/>
      <c r="X289" s="222"/>
      <c r="Y289" s="222"/>
      <c r="Z289" s="222"/>
      <c r="AA289" s="222"/>
    </row>
    <row r="290" spans="11:27">
      <c r="K290" s="222"/>
      <c r="L290" s="222"/>
      <c r="M290" s="222"/>
      <c r="N290" s="222"/>
      <c r="O290" s="222"/>
      <c r="P290" s="222"/>
      <c r="Q290" s="222"/>
      <c r="R290" s="222"/>
      <c r="S290" s="222"/>
      <c r="T290" s="222"/>
      <c r="U290" s="222"/>
      <c r="V290" s="222"/>
      <c r="W290" s="222"/>
      <c r="X290" s="222"/>
      <c r="Y290" s="222"/>
      <c r="Z290" s="222"/>
      <c r="AA290" s="222"/>
    </row>
    <row r="291" spans="11:27">
      <c r="K291" s="222"/>
      <c r="L291" s="222"/>
      <c r="M291" s="222"/>
      <c r="N291" s="222"/>
      <c r="O291" s="222"/>
      <c r="P291" s="222"/>
      <c r="Q291" s="222"/>
      <c r="R291" s="222"/>
      <c r="S291" s="222"/>
      <c r="T291" s="222"/>
      <c r="U291" s="222"/>
      <c r="V291" s="222"/>
      <c r="W291" s="222"/>
      <c r="X291" s="222"/>
      <c r="Y291" s="222"/>
      <c r="Z291" s="222"/>
      <c r="AA291" s="222"/>
    </row>
    <row r="292" spans="11:27">
      <c r="K292" s="222"/>
      <c r="L292" s="222"/>
      <c r="M292" s="222"/>
      <c r="N292" s="222"/>
      <c r="O292" s="222"/>
      <c r="P292" s="222"/>
      <c r="Q292" s="222"/>
      <c r="R292" s="222"/>
      <c r="S292" s="222"/>
      <c r="T292" s="222"/>
      <c r="U292" s="222"/>
      <c r="V292" s="222"/>
      <c r="W292" s="222"/>
      <c r="X292" s="222"/>
      <c r="Y292" s="222"/>
      <c r="Z292" s="222"/>
      <c r="AA292" s="222"/>
    </row>
    <row r="293" spans="11:27">
      <c r="K293" s="222"/>
      <c r="L293" s="222"/>
      <c r="M293" s="222"/>
      <c r="N293" s="222"/>
      <c r="O293" s="222"/>
      <c r="P293" s="222"/>
      <c r="Q293" s="222"/>
      <c r="R293" s="222"/>
      <c r="S293" s="222"/>
      <c r="T293" s="222"/>
      <c r="U293" s="222"/>
      <c r="V293" s="222"/>
      <c r="W293" s="222"/>
      <c r="X293" s="222"/>
      <c r="Y293" s="222"/>
      <c r="Z293" s="222"/>
      <c r="AA293" s="222"/>
    </row>
    <row r="294" spans="11:27">
      <c r="K294" s="222"/>
      <c r="L294" s="222"/>
      <c r="M294" s="222"/>
      <c r="N294" s="222"/>
      <c r="O294" s="222"/>
      <c r="P294" s="222"/>
      <c r="Q294" s="222"/>
      <c r="R294" s="222"/>
      <c r="S294" s="222"/>
      <c r="T294" s="222"/>
      <c r="U294" s="222"/>
      <c r="V294" s="222"/>
      <c r="W294" s="222"/>
      <c r="X294" s="222"/>
      <c r="Y294" s="222"/>
      <c r="Z294" s="222"/>
      <c r="AA294" s="222"/>
    </row>
    <row r="295" spans="11:27">
      <c r="K295" s="222"/>
      <c r="L295" s="222"/>
      <c r="M295" s="222"/>
      <c r="N295" s="222"/>
      <c r="O295" s="222"/>
      <c r="P295" s="222"/>
      <c r="Q295" s="222"/>
      <c r="R295" s="222"/>
      <c r="S295" s="222"/>
      <c r="T295" s="222"/>
      <c r="U295" s="222"/>
      <c r="V295" s="222"/>
      <c r="W295" s="222"/>
      <c r="X295" s="222"/>
      <c r="Y295" s="222"/>
      <c r="Z295" s="222"/>
      <c r="AA295" s="222"/>
    </row>
    <row r="296" spans="11:27">
      <c r="K296" s="222"/>
      <c r="L296" s="222"/>
      <c r="M296" s="222"/>
      <c r="N296" s="222"/>
      <c r="O296" s="222"/>
      <c r="P296" s="222"/>
      <c r="Q296" s="222"/>
      <c r="R296" s="222"/>
      <c r="S296" s="222"/>
      <c r="T296" s="222"/>
      <c r="U296" s="222"/>
      <c r="V296" s="222"/>
      <c r="W296" s="222"/>
      <c r="X296" s="222"/>
      <c r="Y296" s="222"/>
      <c r="Z296" s="222"/>
      <c r="AA296" s="222"/>
    </row>
    <row r="297" spans="11:27">
      <c r="K297" s="222"/>
      <c r="L297" s="222"/>
      <c r="M297" s="222"/>
      <c r="N297" s="222"/>
      <c r="O297" s="222"/>
      <c r="P297" s="222"/>
      <c r="Q297" s="222"/>
      <c r="R297" s="222"/>
      <c r="S297" s="222"/>
      <c r="T297" s="222"/>
      <c r="U297" s="222"/>
      <c r="V297" s="222"/>
      <c r="W297" s="222"/>
      <c r="X297" s="222"/>
      <c r="Y297" s="222"/>
      <c r="Z297" s="222"/>
      <c r="AA297" s="222"/>
    </row>
    <row r="298" spans="11:27">
      <c r="K298" s="222"/>
      <c r="L298" s="222"/>
      <c r="M298" s="222"/>
      <c r="N298" s="222"/>
      <c r="O298" s="222"/>
      <c r="P298" s="222"/>
      <c r="Q298" s="222"/>
      <c r="R298" s="222"/>
      <c r="S298" s="222"/>
      <c r="T298" s="222"/>
      <c r="U298" s="222"/>
      <c r="V298" s="222"/>
      <c r="W298" s="222"/>
      <c r="X298" s="222"/>
      <c r="Y298" s="222"/>
      <c r="Z298" s="222"/>
      <c r="AA298" s="222"/>
    </row>
    <row r="299" spans="11:27">
      <c r="K299" s="222"/>
      <c r="L299" s="222"/>
      <c r="M299" s="222"/>
      <c r="N299" s="222"/>
      <c r="O299" s="222"/>
      <c r="P299" s="222"/>
      <c r="Q299" s="222"/>
      <c r="R299" s="222"/>
      <c r="S299" s="222"/>
      <c r="T299" s="222"/>
      <c r="U299" s="222"/>
      <c r="V299" s="222"/>
      <c r="W299" s="222"/>
      <c r="X299" s="222"/>
      <c r="Y299" s="222"/>
      <c r="Z299" s="222"/>
      <c r="AA299" s="222"/>
    </row>
    <row r="300" spans="11:27">
      <c r="K300" s="222"/>
      <c r="L300" s="222"/>
      <c r="M300" s="222"/>
      <c r="N300" s="222"/>
      <c r="O300" s="222"/>
      <c r="P300" s="222"/>
      <c r="Q300" s="222"/>
      <c r="R300" s="222"/>
      <c r="S300" s="222"/>
      <c r="T300" s="222"/>
      <c r="U300" s="222"/>
      <c r="V300" s="222"/>
      <c r="W300" s="222"/>
      <c r="X300" s="222"/>
      <c r="Y300" s="222"/>
      <c r="Z300" s="222"/>
      <c r="AA300" s="222"/>
    </row>
    <row r="301" spans="11:27">
      <c r="K301" s="222"/>
      <c r="L301" s="222"/>
      <c r="M301" s="222"/>
      <c r="N301" s="222"/>
      <c r="O301" s="222"/>
      <c r="P301" s="222"/>
      <c r="Q301" s="222"/>
      <c r="R301" s="222"/>
      <c r="S301" s="222"/>
      <c r="T301" s="222"/>
      <c r="U301" s="222"/>
      <c r="V301" s="222"/>
      <c r="W301" s="222"/>
      <c r="X301" s="222"/>
      <c r="Y301" s="222"/>
      <c r="Z301" s="222"/>
      <c r="AA301" s="222"/>
    </row>
    <row r="302" spans="11:27">
      <c r="K302" s="222"/>
      <c r="L302" s="222"/>
      <c r="M302" s="222"/>
      <c r="N302" s="222"/>
      <c r="O302" s="222"/>
      <c r="P302" s="222"/>
      <c r="Q302" s="222"/>
      <c r="R302" s="222"/>
      <c r="S302" s="222"/>
      <c r="T302" s="222"/>
      <c r="U302" s="222"/>
      <c r="V302" s="222"/>
      <c r="W302" s="222"/>
      <c r="X302" s="222"/>
      <c r="Y302" s="222"/>
      <c r="Z302" s="222"/>
      <c r="AA302" s="222"/>
    </row>
    <row r="303" spans="11:27">
      <c r="K303" s="222"/>
      <c r="L303" s="222"/>
      <c r="M303" s="222"/>
      <c r="N303" s="222"/>
      <c r="O303" s="222"/>
      <c r="P303" s="222"/>
      <c r="Q303" s="222"/>
      <c r="R303" s="222"/>
      <c r="S303" s="222"/>
      <c r="T303" s="222"/>
      <c r="U303" s="222"/>
      <c r="V303" s="222"/>
      <c r="W303" s="222"/>
      <c r="X303" s="222"/>
      <c r="Y303" s="222"/>
      <c r="Z303" s="222"/>
      <c r="AA303" s="222"/>
    </row>
    <row r="304" spans="11:27">
      <c r="K304" s="222"/>
      <c r="L304" s="222"/>
      <c r="M304" s="222"/>
      <c r="N304" s="222"/>
      <c r="O304" s="222"/>
      <c r="P304" s="222"/>
      <c r="Q304" s="222"/>
      <c r="R304" s="222"/>
      <c r="S304" s="222"/>
      <c r="T304" s="222"/>
      <c r="U304" s="222"/>
      <c r="V304" s="222"/>
      <c r="W304" s="222"/>
      <c r="X304" s="222"/>
      <c r="Y304" s="222"/>
      <c r="Z304" s="222"/>
      <c r="AA304" s="222"/>
    </row>
    <row r="305" spans="11:27">
      <c r="K305" s="222"/>
      <c r="L305" s="222"/>
      <c r="M305" s="222"/>
      <c r="N305" s="222"/>
      <c r="O305" s="222"/>
      <c r="P305" s="222"/>
      <c r="Q305" s="222"/>
      <c r="R305" s="222"/>
      <c r="S305" s="222"/>
      <c r="T305" s="222"/>
      <c r="U305" s="222"/>
      <c r="V305" s="222"/>
      <c r="W305" s="222"/>
      <c r="X305" s="222"/>
      <c r="Y305" s="222"/>
      <c r="Z305" s="222"/>
      <c r="AA305" s="222"/>
    </row>
    <row r="306" spans="11:27">
      <c r="K306" s="222"/>
      <c r="L306" s="222"/>
      <c r="M306" s="222"/>
      <c r="N306" s="222"/>
      <c r="O306" s="222"/>
      <c r="P306" s="222"/>
      <c r="Q306" s="222"/>
      <c r="R306" s="222"/>
      <c r="S306" s="222"/>
      <c r="T306" s="222"/>
      <c r="U306" s="222"/>
      <c r="V306" s="222"/>
      <c r="W306" s="222"/>
      <c r="X306" s="222"/>
      <c r="Y306" s="222"/>
      <c r="Z306" s="222"/>
      <c r="AA306" s="222"/>
    </row>
    <row r="307" spans="11:27">
      <c r="K307" s="222"/>
      <c r="L307" s="222"/>
      <c r="M307" s="222"/>
      <c r="N307" s="222"/>
      <c r="O307" s="222"/>
      <c r="P307" s="222"/>
      <c r="Q307" s="222"/>
      <c r="R307" s="222"/>
      <c r="S307" s="222"/>
      <c r="T307" s="222"/>
      <c r="U307" s="222"/>
      <c r="V307" s="222"/>
      <c r="W307" s="222"/>
      <c r="X307" s="222"/>
      <c r="Y307" s="222"/>
      <c r="Z307" s="222"/>
      <c r="AA307" s="222"/>
    </row>
    <row r="308" spans="11:27">
      <c r="K308" s="222"/>
      <c r="L308" s="222"/>
      <c r="M308" s="222"/>
      <c r="N308" s="222"/>
      <c r="O308" s="222"/>
      <c r="P308" s="222"/>
      <c r="Q308" s="222"/>
      <c r="R308" s="222"/>
      <c r="S308" s="222"/>
      <c r="T308" s="222"/>
      <c r="U308" s="222"/>
      <c r="V308" s="222"/>
      <c r="W308" s="222"/>
      <c r="X308" s="222"/>
      <c r="Y308" s="222"/>
      <c r="Z308" s="222"/>
      <c r="AA308" s="222"/>
    </row>
    <row r="309" spans="11:27">
      <c r="K309" s="222"/>
      <c r="L309" s="222"/>
      <c r="M309" s="222"/>
      <c r="N309" s="222"/>
      <c r="O309" s="222"/>
      <c r="P309" s="222"/>
      <c r="Q309" s="222"/>
      <c r="R309" s="222"/>
      <c r="S309" s="222"/>
      <c r="T309" s="222"/>
      <c r="U309" s="222"/>
      <c r="V309" s="222"/>
      <c r="W309" s="222"/>
      <c r="X309" s="222"/>
      <c r="Y309" s="222"/>
      <c r="Z309" s="222"/>
      <c r="AA309" s="222"/>
    </row>
    <row r="310" spans="11:27">
      <c r="K310" s="222"/>
      <c r="L310" s="222"/>
      <c r="M310" s="222"/>
      <c r="N310" s="222"/>
      <c r="O310" s="222"/>
      <c r="P310" s="222"/>
      <c r="Q310" s="222"/>
      <c r="R310" s="222"/>
      <c r="S310" s="222"/>
      <c r="T310" s="222"/>
      <c r="U310" s="222"/>
      <c r="V310" s="222"/>
      <c r="W310" s="222"/>
      <c r="X310" s="222"/>
      <c r="Y310" s="222"/>
      <c r="Z310" s="222"/>
      <c r="AA310" s="222"/>
    </row>
    <row r="311" spans="11:27">
      <c r="K311" s="222"/>
      <c r="L311" s="222"/>
      <c r="M311" s="222"/>
      <c r="N311" s="222"/>
      <c r="O311" s="222"/>
      <c r="P311" s="222"/>
      <c r="Q311" s="222"/>
      <c r="R311" s="222"/>
      <c r="S311" s="222"/>
      <c r="T311" s="222"/>
      <c r="U311" s="222"/>
      <c r="V311" s="222"/>
      <c r="W311" s="222"/>
      <c r="X311" s="222"/>
      <c r="Y311" s="222"/>
      <c r="Z311" s="222"/>
      <c r="AA311" s="222"/>
    </row>
    <row r="312" spans="11:27">
      <c r="K312" s="222"/>
      <c r="L312" s="222"/>
      <c r="M312" s="222"/>
      <c r="N312" s="222"/>
      <c r="O312" s="222"/>
      <c r="P312" s="222"/>
      <c r="Q312" s="222"/>
      <c r="R312" s="222"/>
      <c r="S312" s="222"/>
      <c r="T312" s="222"/>
      <c r="U312" s="222"/>
      <c r="V312" s="222"/>
      <c r="W312" s="222"/>
      <c r="X312" s="222"/>
      <c r="Y312" s="222"/>
      <c r="Z312" s="222"/>
      <c r="AA312" s="222"/>
    </row>
    <row r="313" spans="11:27">
      <c r="K313" s="222"/>
      <c r="L313" s="222"/>
      <c r="M313" s="222"/>
      <c r="N313" s="222"/>
      <c r="O313" s="222"/>
      <c r="P313" s="222"/>
      <c r="Q313" s="222"/>
      <c r="R313" s="222"/>
      <c r="S313" s="222"/>
      <c r="T313" s="222"/>
      <c r="U313" s="222"/>
      <c r="V313" s="222"/>
      <c r="W313" s="222"/>
      <c r="X313" s="222"/>
      <c r="Y313" s="222"/>
      <c r="Z313" s="222"/>
      <c r="AA313" s="222"/>
    </row>
    <row r="314" spans="11:27">
      <c r="K314" s="222"/>
      <c r="L314" s="222"/>
      <c r="M314" s="222"/>
      <c r="N314" s="222"/>
      <c r="O314" s="222"/>
      <c r="P314" s="222"/>
      <c r="Q314" s="222"/>
      <c r="R314" s="222"/>
      <c r="S314" s="222"/>
      <c r="T314" s="222"/>
      <c r="U314" s="222"/>
      <c r="V314" s="222"/>
      <c r="W314" s="222"/>
      <c r="X314" s="222"/>
      <c r="Y314" s="222"/>
      <c r="Z314" s="222"/>
      <c r="AA314" s="222"/>
    </row>
    <row r="315" spans="11:27">
      <c r="K315" s="222"/>
      <c r="L315" s="222"/>
      <c r="M315" s="222"/>
      <c r="N315" s="222"/>
      <c r="O315" s="222"/>
      <c r="P315" s="222"/>
      <c r="Q315" s="222"/>
      <c r="R315" s="222"/>
      <c r="S315" s="222"/>
      <c r="T315" s="222"/>
      <c r="U315" s="222"/>
      <c r="V315" s="222"/>
      <c r="W315" s="222"/>
      <c r="X315" s="222"/>
      <c r="Y315" s="222"/>
      <c r="Z315" s="222"/>
      <c r="AA315" s="222"/>
    </row>
    <row r="316" spans="11:27">
      <c r="K316" s="222"/>
      <c r="L316" s="222"/>
      <c r="M316" s="222"/>
      <c r="N316" s="222"/>
      <c r="O316" s="222"/>
      <c r="P316" s="222"/>
      <c r="Q316" s="222"/>
      <c r="R316" s="222"/>
      <c r="S316" s="222"/>
      <c r="T316" s="222"/>
      <c r="U316" s="222"/>
      <c r="V316" s="222"/>
      <c r="W316" s="222"/>
      <c r="X316" s="222"/>
      <c r="Y316" s="222"/>
      <c r="Z316" s="222"/>
      <c r="AA316" s="222"/>
    </row>
    <row r="317" spans="11:27">
      <c r="K317" s="222"/>
      <c r="L317" s="222"/>
      <c r="M317" s="222"/>
      <c r="N317" s="222"/>
      <c r="O317" s="222"/>
      <c r="P317" s="222"/>
      <c r="Q317" s="222"/>
      <c r="R317" s="222"/>
      <c r="S317" s="222"/>
      <c r="T317" s="222"/>
      <c r="U317" s="222"/>
      <c r="V317" s="222"/>
      <c r="W317" s="222"/>
      <c r="X317" s="222"/>
      <c r="Y317" s="222"/>
      <c r="Z317" s="222"/>
      <c r="AA317" s="222"/>
    </row>
    <row r="318" spans="11:27">
      <c r="K318" s="222"/>
      <c r="L318" s="222"/>
      <c r="M318" s="222"/>
      <c r="N318" s="222"/>
      <c r="O318" s="222"/>
      <c r="P318" s="222"/>
      <c r="Q318" s="222"/>
      <c r="R318" s="222"/>
      <c r="S318" s="222"/>
      <c r="T318" s="222"/>
      <c r="U318" s="222"/>
      <c r="V318" s="222"/>
      <c r="W318" s="222"/>
      <c r="X318" s="222"/>
      <c r="Y318" s="222"/>
      <c r="Z318" s="222"/>
      <c r="AA318" s="222"/>
    </row>
    <row r="319" spans="11:27">
      <c r="K319" s="222"/>
      <c r="L319" s="222"/>
      <c r="M319" s="222"/>
      <c r="N319" s="222"/>
      <c r="O319" s="222"/>
      <c r="P319" s="222"/>
      <c r="Q319" s="222"/>
      <c r="R319" s="222"/>
      <c r="S319" s="222"/>
      <c r="T319" s="222"/>
      <c r="U319" s="222"/>
      <c r="V319" s="222"/>
      <c r="W319" s="222"/>
      <c r="X319" s="222"/>
      <c r="Y319" s="222"/>
      <c r="Z319" s="222"/>
      <c r="AA319" s="222"/>
    </row>
    <row r="320" spans="11:27">
      <c r="K320" s="222"/>
      <c r="L320" s="222"/>
      <c r="M320" s="222"/>
      <c r="N320" s="222"/>
      <c r="O320" s="222"/>
      <c r="P320" s="222"/>
      <c r="Q320" s="222"/>
      <c r="R320" s="222"/>
      <c r="S320" s="222"/>
      <c r="T320" s="222"/>
      <c r="U320" s="222"/>
      <c r="V320" s="222"/>
      <c r="W320" s="222"/>
      <c r="X320" s="222"/>
      <c r="Y320" s="222"/>
      <c r="Z320" s="222"/>
      <c r="AA320" s="222"/>
    </row>
    <row r="321" spans="11:27">
      <c r="K321" s="222"/>
      <c r="L321" s="222"/>
      <c r="M321" s="222"/>
      <c r="N321" s="222"/>
      <c r="O321" s="222"/>
      <c r="P321" s="222"/>
      <c r="Q321" s="222"/>
      <c r="R321" s="222"/>
      <c r="S321" s="222"/>
      <c r="T321" s="222"/>
      <c r="U321" s="222"/>
      <c r="V321" s="222"/>
      <c r="W321" s="222"/>
      <c r="X321" s="222"/>
      <c r="Y321" s="222"/>
      <c r="Z321" s="222"/>
      <c r="AA321" s="222"/>
    </row>
    <row r="322" spans="11:27">
      <c r="K322" s="222"/>
      <c r="L322" s="222"/>
      <c r="M322" s="222"/>
      <c r="N322" s="222"/>
      <c r="O322" s="222"/>
      <c r="P322" s="222"/>
      <c r="Q322" s="222"/>
      <c r="R322" s="222"/>
      <c r="S322" s="222"/>
      <c r="T322" s="222"/>
      <c r="U322" s="222"/>
      <c r="V322" s="222"/>
      <c r="W322" s="222"/>
      <c r="X322" s="222"/>
      <c r="Y322" s="222"/>
      <c r="Z322" s="222"/>
      <c r="AA322" s="222"/>
    </row>
    <row r="323" spans="11:27">
      <c r="K323" s="222"/>
      <c r="L323" s="222"/>
      <c r="M323" s="222"/>
      <c r="N323" s="222"/>
      <c r="O323" s="222"/>
      <c r="P323" s="222"/>
      <c r="Q323" s="222"/>
      <c r="R323" s="222"/>
      <c r="S323" s="222"/>
      <c r="T323" s="222"/>
      <c r="U323" s="222"/>
      <c r="V323" s="222"/>
      <c r="W323" s="222"/>
      <c r="X323" s="222"/>
      <c r="Y323" s="222"/>
      <c r="Z323" s="222"/>
      <c r="AA323" s="222"/>
    </row>
    <row r="324" spans="11:27">
      <c r="K324" s="222"/>
      <c r="L324" s="222"/>
      <c r="M324" s="222"/>
      <c r="N324" s="222"/>
      <c r="O324" s="222"/>
      <c r="P324" s="222"/>
      <c r="Q324" s="222"/>
      <c r="R324" s="222"/>
      <c r="S324" s="222"/>
      <c r="T324" s="222"/>
      <c r="U324" s="222"/>
      <c r="V324" s="222"/>
      <c r="W324" s="222"/>
      <c r="X324" s="222"/>
      <c r="Y324" s="222"/>
      <c r="Z324" s="222"/>
      <c r="AA324" s="222"/>
    </row>
    <row r="325" spans="11:27">
      <c r="K325" s="222"/>
      <c r="L325" s="222"/>
      <c r="M325" s="222"/>
      <c r="N325" s="222"/>
      <c r="O325" s="222"/>
      <c r="P325" s="222"/>
      <c r="Q325" s="222"/>
      <c r="R325" s="222"/>
      <c r="S325" s="222"/>
      <c r="T325" s="222"/>
      <c r="U325" s="222"/>
      <c r="V325" s="222"/>
      <c r="W325" s="222"/>
      <c r="X325" s="222"/>
      <c r="Y325" s="222"/>
      <c r="Z325" s="222"/>
      <c r="AA325" s="222"/>
    </row>
    <row r="326" spans="11:27">
      <c r="K326" s="222"/>
      <c r="L326" s="222"/>
      <c r="M326" s="222"/>
      <c r="N326" s="222"/>
      <c r="O326" s="222"/>
      <c r="P326" s="222"/>
      <c r="Q326" s="222"/>
      <c r="R326" s="222"/>
      <c r="S326" s="222"/>
      <c r="T326" s="222"/>
      <c r="U326" s="222"/>
      <c r="V326" s="222"/>
      <c r="W326" s="222"/>
      <c r="X326" s="222"/>
      <c r="Y326" s="222"/>
      <c r="Z326" s="222"/>
      <c r="AA326" s="222"/>
    </row>
    <row r="327" spans="11:27">
      <c r="K327" s="222"/>
      <c r="L327" s="222"/>
      <c r="M327" s="222"/>
      <c r="N327" s="222"/>
      <c r="O327" s="222"/>
      <c r="P327" s="222"/>
      <c r="Q327" s="222"/>
      <c r="R327" s="222"/>
      <c r="S327" s="222"/>
      <c r="T327" s="222"/>
      <c r="U327" s="222"/>
      <c r="V327" s="222"/>
      <c r="W327" s="222"/>
      <c r="X327" s="222"/>
      <c r="Y327" s="222"/>
      <c r="Z327" s="222"/>
      <c r="AA327" s="222"/>
    </row>
    <row r="328" spans="11:27">
      <c r="K328" s="222"/>
      <c r="L328" s="222"/>
      <c r="M328" s="222"/>
      <c r="N328" s="222"/>
      <c r="O328" s="222"/>
      <c r="P328" s="222"/>
      <c r="Q328" s="222"/>
      <c r="R328" s="222"/>
      <c r="S328" s="222"/>
      <c r="T328" s="222"/>
      <c r="U328" s="222"/>
      <c r="V328" s="222"/>
      <c r="W328" s="222"/>
      <c r="X328" s="222"/>
      <c r="Y328" s="222"/>
      <c r="Z328" s="222"/>
      <c r="AA328" s="222"/>
    </row>
    <row r="329" spans="11:27">
      <c r="K329" s="222"/>
      <c r="L329" s="222"/>
      <c r="M329" s="222"/>
      <c r="N329" s="222"/>
      <c r="O329" s="222"/>
      <c r="P329" s="222"/>
      <c r="Q329" s="222"/>
      <c r="R329" s="222"/>
      <c r="S329" s="222"/>
      <c r="T329" s="222"/>
      <c r="U329" s="222"/>
      <c r="V329" s="222"/>
      <c r="W329" s="222"/>
      <c r="X329" s="222"/>
      <c r="Y329" s="222"/>
      <c r="Z329" s="222"/>
      <c r="AA329" s="222"/>
    </row>
    <row r="330" spans="11:27">
      <c r="K330" s="222"/>
      <c r="L330" s="222"/>
      <c r="M330" s="222"/>
      <c r="N330" s="222"/>
      <c r="O330" s="222"/>
      <c r="P330" s="222"/>
      <c r="Q330" s="222"/>
      <c r="R330" s="222"/>
      <c r="S330" s="222"/>
      <c r="T330" s="222"/>
      <c r="U330" s="222"/>
      <c r="V330" s="222"/>
      <c r="W330" s="222"/>
      <c r="X330" s="222"/>
      <c r="Y330" s="222"/>
      <c r="Z330" s="222"/>
      <c r="AA330" s="222"/>
    </row>
    <row r="331" spans="11:27">
      <c r="K331" s="222"/>
      <c r="L331" s="222"/>
      <c r="M331" s="222"/>
      <c r="N331" s="222"/>
      <c r="O331" s="222"/>
      <c r="P331" s="222"/>
      <c r="Q331" s="222"/>
      <c r="R331" s="222"/>
      <c r="S331" s="222"/>
      <c r="T331" s="222"/>
      <c r="U331" s="222"/>
      <c r="V331" s="222"/>
      <c r="W331" s="222"/>
      <c r="X331" s="222"/>
      <c r="Y331" s="222"/>
      <c r="Z331" s="222"/>
      <c r="AA331" s="222"/>
    </row>
    <row r="332" spans="11:27">
      <c r="K332" s="222"/>
      <c r="L332" s="222"/>
      <c r="M332" s="222"/>
      <c r="N332" s="222"/>
      <c r="O332" s="222"/>
      <c r="P332" s="222"/>
      <c r="Q332" s="222"/>
      <c r="R332" s="222"/>
      <c r="S332" s="222"/>
      <c r="T332" s="222"/>
      <c r="U332" s="222"/>
      <c r="V332" s="222"/>
      <c r="W332" s="222"/>
      <c r="X332" s="222"/>
      <c r="Y332" s="222"/>
      <c r="Z332" s="222"/>
      <c r="AA332" s="222"/>
    </row>
    <row r="333" spans="11:27">
      <c r="K333" s="222"/>
      <c r="L333" s="222"/>
      <c r="M333" s="222"/>
      <c r="N333" s="222"/>
      <c r="O333" s="222"/>
      <c r="P333" s="222"/>
      <c r="Q333" s="222"/>
      <c r="R333" s="222"/>
      <c r="S333" s="222"/>
      <c r="T333" s="222"/>
      <c r="U333" s="222"/>
      <c r="V333" s="222"/>
      <c r="W333" s="222"/>
      <c r="X333" s="222"/>
      <c r="Y333" s="222"/>
      <c r="Z333" s="222"/>
      <c r="AA333" s="222"/>
    </row>
    <row r="334" spans="11:27">
      <c r="K334" s="222"/>
      <c r="L334" s="222"/>
      <c r="M334" s="222"/>
      <c r="N334" s="222"/>
      <c r="O334" s="222"/>
      <c r="P334" s="222"/>
      <c r="Q334" s="222"/>
      <c r="R334" s="222"/>
      <c r="S334" s="222"/>
      <c r="T334" s="222"/>
      <c r="U334" s="222"/>
      <c r="V334" s="222"/>
      <c r="W334" s="222"/>
      <c r="X334" s="222"/>
      <c r="Y334" s="222"/>
      <c r="Z334" s="222"/>
      <c r="AA334" s="222"/>
    </row>
    <row r="335" spans="11:27">
      <c r="K335" s="222"/>
      <c r="L335" s="222"/>
      <c r="M335" s="222"/>
      <c r="N335" s="222"/>
      <c r="O335" s="222"/>
      <c r="P335" s="222"/>
      <c r="Q335" s="222"/>
      <c r="R335" s="222"/>
      <c r="S335" s="222"/>
      <c r="T335" s="222"/>
      <c r="U335" s="222"/>
      <c r="V335" s="222"/>
      <c r="W335" s="222"/>
      <c r="X335" s="222"/>
      <c r="Y335" s="222"/>
      <c r="Z335" s="222"/>
      <c r="AA335" s="222"/>
    </row>
    <row r="336" spans="11:27">
      <c r="K336" s="222"/>
      <c r="L336" s="222"/>
      <c r="M336" s="222"/>
      <c r="N336" s="222"/>
      <c r="O336" s="222"/>
      <c r="P336" s="222"/>
      <c r="Q336" s="222"/>
      <c r="R336" s="222"/>
      <c r="S336" s="222"/>
      <c r="T336" s="222"/>
      <c r="U336" s="222"/>
      <c r="V336" s="222"/>
      <c r="W336" s="222"/>
      <c r="X336" s="222"/>
      <c r="Y336" s="222"/>
      <c r="Z336" s="222"/>
      <c r="AA336" s="222"/>
    </row>
    <row r="337" spans="11:27">
      <c r="K337" s="222"/>
      <c r="L337" s="222"/>
      <c r="M337" s="222"/>
      <c r="N337" s="222"/>
      <c r="O337" s="222"/>
      <c r="P337" s="222"/>
      <c r="Q337" s="222"/>
      <c r="R337" s="222"/>
      <c r="S337" s="222"/>
      <c r="T337" s="222"/>
      <c r="U337" s="222"/>
      <c r="V337" s="222"/>
      <c r="W337" s="222"/>
      <c r="X337" s="222"/>
      <c r="Y337" s="222"/>
      <c r="Z337" s="222"/>
      <c r="AA337" s="222"/>
    </row>
    <row r="338" spans="11:27">
      <c r="K338" s="222"/>
      <c r="L338" s="222"/>
      <c r="M338" s="222"/>
      <c r="N338" s="222"/>
      <c r="O338" s="222"/>
      <c r="P338" s="222"/>
      <c r="Q338" s="222"/>
      <c r="R338" s="222"/>
      <c r="S338" s="222"/>
      <c r="T338" s="222"/>
      <c r="U338" s="222"/>
      <c r="V338" s="222"/>
      <c r="W338" s="222"/>
      <c r="X338" s="222"/>
      <c r="Y338" s="222"/>
      <c r="Z338" s="222"/>
      <c r="AA338" s="222"/>
    </row>
    <row r="339" spans="11:27">
      <c r="K339" s="222"/>
      <c r="L339" s="222"/>
      <c r="M339" s="222"/>
      <c r="N339" s="222"/>
      <c r="O339" s="222"/>
      <c r="P339" s="222"/>
      <c r="Q339" s="222"/>
      <c r="R339" s="222"/>
      <c r="S339" s="222"/>
      <c r="T339" s="222"/>
      <c r="U339" s="222"/>
      <c r="V339" s="222"/>
      <c r="W339" s="222"/>
      <c r="X339" s="222"/>
      <c r="Y339" s="222"/>
      <c r="Z339" s="222"/>
      <c r="AA339" s="222"/>
    </row>
    <row r="340" spans="11:27">
      <c r="K340" s="222"/>
      <c r="L340" s="222"/>
      <c r="M340" s="222"/>
      <c r="N340" s="222"/>
      <c r="O340" s="222"/>
      <c r="P340" s="222"/>
      <c r="Q340" s="222"/>
      <c r="R340" s="222"/>
      <c r="S340" s="222"/>
      <c r="T340" s="222"/>
      <c r="U340" s="222"/>
      <c r="V340" s="222"/>
      <c r="W340" s="222"/>
      <c r="X340" s="222"/>
      <c r="Y340" s="222"/>
      <c r="Z340" s="222"/>
      <c r="AA340" s="222"/>
    </row>
    <row r="341" spans="11:27">
      <c r="K341" s="222"/>
      <c r="L341" s="222"/>
      <c r="M341" s="222"/>
      <c r="N341" s="222"/>
      <c r="O341" s="222"/>
      <c r="P341" s="222"/>
      <c r="Q341" s="222"/>
      <c r="R341" s="222"/>
      <c r="S341" s="222"/>
      <c r="T341" s="222"/>
      <c r="U341" s="222"/>
      <c r="V341" s="222"/>
      <c r="W341" s="222"/>
      <c r="X341" s="222"/>
      <c r="Y341" s="222"/>
      <c r="Z341" s="222"/>
      <c r="AA341" s="222"/>
    </row>
    <row r="342" spans="11:27">
      <c r="K342" s="222"/>
      <c r="L342" s="222"/>
      <c r="M342" s="222"/>
      <c r="N342" s="222"/>
      <c r="O342" s="222"/>
      <c r="P342" s="222"/>
      <c r="Q342" s="222"/>
      <c r="R342" s="222"/>
      <c r="S342" s="222"/>
      <c r="T342" s="222"/>
      <c r="U342" s="222"/>
      <c r="V342" s="222"/>
      <c r="W342" s="222"/>
      <c r="X342" s="222"/>
      <c r="Y342" s="222"/>
      <c r="Z342" s="222"/>
      <c r="AA342" s="222"/>
    </row>
    <row r="343" spans="11:27">
      <c r="K343" s="222"/>
      <c r="L343" s="222"/>
      <c r="M343" s="222"/>
      <c r="N343" s="222"/>
      <c r="O343" s="222"/>
      <c r="P343" s="222"/>
      <c r="Q343" s="222"/>
      <c r="R343" s="222"/>
      <c r="S343" s="222"/>
      <c r="T343" s="222"/>
      <c r="U343" s="222"/>
      <c r="V343" s="222"/>
      <c r="W343" s="222"/>
      <c r="X343" s="222"/>
      <c r="Y343" s="222"/>
      <c r="Z343" s="222"/>
      <c r="AA343" s="222"/>
    </row>
    <row r="344" spans="11:27">
      <c r="K344" s="222"/>
      <c r="L344" s="222"/>
      <c r="M344" s="222"/>
      <c r="N344" s="222"/>
      <c r="O344" s="222"/>
      <c r="P344" s="222"/>
      <c r="Q344" s="222"/>
      <c r="R344" s="222"/>
      <c r="S344" s="222"/>
      <c r="T344" s="222"/>
      <c r="U344" s="222"/>
      <c r="V344" s="222"/>
      <c r="W344" s="222"/>
      <c r="X344" s="222"/>
      <c r="Y344" s="222"/>
      <c r="Z344" s="222"/>
      <c r="AA344" s="222"/>
    </row>
    <row r="345" spans="11:27">
      <c r="K345" s="222"/>
      <c r="L345" s="222"/>
      <c r="M345" s="222"/>
      <c r="N345" s="222"/>
      <c r="O345" s="222"/>
      <c r="P345" s="222"/>
      <c r="Q345" s="222"/>
      <c r="R345" s="222"/>
      <c r="S345" s="222"/>
      <c r="T345" s="222"/>
      <c r="U345" s="222"/>
      <c r="V345" s="222"/>
      <c r="W345" s="222"/>
      <c r="X345" s="222"/>
      <c r="Y345" s="222"/>
      <c r="Z345" s="222"/>
      <c r="AA345" s="222"/>
    </row>
    <row r="346" spans="11:27">
      <c r="K346" s="222"/>
      <c r="L346" s="222"/>
      <c r="M346" s="222"/>
      <c r="N346" s="222"/>
      <c r="O346" s="222"/>
      <c r="P346" s="222"/>
      <c r="Q346" s="222"/>
      <c r="R346" s="222"/>
      <c r="S346" s="222"/>
      <c r="T346" s="222"/>
      <c r="U346" s="222"/>
      <c r="V346" s="222"/>
      <c r="W346" s="222"/>
      <c r="X346" s="222"/>
      <c r="Y346" s="222"/>
      <c r="Z346" s="222"/>
      <c r="AA346" s="222"/>
    </row>
    <row r="347" spans="11:27">
      <c r="K347" s="222"/>
      <c r="L347" s="222"/>
      <c r="M347" s="222"/>
      <c r="N347" s="222"/>
      <c r="O347" s="222"/>
      <c r="P347" s="222"/>
      <c r="Q347" s="222"/>
      <c r="R347" s="222"/>
      <c r="S347" s="222"/>
      <c r="T347" s="222"/>
      <c r="U347" s="222"/>
      <c r="V347" s="222"/>
      <c r="W347" s="222"/>
      <c r="X347" s="222"/>
      <c r="Y347" s="222"/>
      <c r="Z347" s="222"/>
      <c r="AA347" s="222"/>
    </row>
    <row r="348" spans="11:27">
      <c r="K348" s="222"/>
      <c r="L348" s="222"/>
      <c r="M348" s="222"/>
      <c r="N348" s="222"/>
      <c r="O348" s="222"/>
      <c r="P348" s="222"/>
      <c r="Q348" s="222"/>
      <c r="R348" s="222"/>
      <c r="S348" s="222"/>
      <c r="T348" s="222"/>
      <c r="U348" s="222"/>
      <c r="V348" s="222"/>
      <c r="W348" s="222"/>
      <c r="X348" s="222"/>
      <c r="Y348" s="222"/>
      <c r="Z348" s="222"/>
      <c r="AA348" s="222"/>
    </row>
    <row r="349" spans="11:27">
      <c r="K349" s="222"/>
      <c r="L349" s="222"/>
      <c r="M349" s="222"/>
      <c r="N349" s="222"/>
      <c r="O349" s="222"/>
      <c r="P349" s="222"/>
      <c r="Q349" s="222"/>
      <c r="R349" s="222"/>
      <c r="S349" s="222"/>
      <c r="T349" s="222"/>
      <c r="U349" s="222"/>
      <c r="V349" s="222"/>
      <c r="W349" s="222"/>
      <c r="X349" s="222"/>
      <c r="Y349" s="222"/>
      <c r="Z349" s="222"/>
      <c r="AA349" s="222"/>
    </row>
    <row r="350" spans="11:27">
      <c r="K350" s="222"/>
      <c r="L350" s="222"/>
      <c r="M350" s="222"/>
      <c r="N350" s="222"/>
      <c r="O350" s="222"/>
      <c r="P350" s="222"/>
      <c r="Q350" s="222"/>
      <c r="R350" s="222"/>
      <c r="S350" s="222"/>
      <c r="T350" s="222"/>
      <c r="U350" s="222"/>
      <c r="V350" s="222"/>
      <c r="W350" s="222"/>
      <c r="X350" s="222"/>
      <c r="Y350" s="222"/>
      <c r="Z350" s="222"/>
      <c r="AA350" s="222"/>
    </row>
    <row r="351" spans="11:27">
      <c r="K351" s="222"/>
      <c r="L351" s="222"/>
      <c r="M351" s="222"/>
      <c r="N351" s="222"/>
      <c r="O351" s="222"/>
      <c r="P351" s="222"/>
      <c r="Q351" s="222"/>
      <c r="R351" s="222"/>
      <c r="S351" s="222"/>
      <c r="T351" s="222"/>
      <c r="U351" s="222"/>
      <c r="V351" s="222"/>
      <c r="W351" s="222"/>
      <c r="X351" s="222"/>
      <c r="Y351" s="222"/>
      <c r="Z351" s="222"/>
      <c r="AA351" s="222"/>
    </row>
    <row r="352" spans="11:27">
      <c r="K352" s="222"/>
      <c r="L352" s="222"/>
      <c r="M352" s="222"/>
      <c r="N352" s="222"/>
      <c r="O352" s="222"/>
      <c r="P352" s="222"/>
      <c r="Q352" s="222"/>
      <c r="R352" s="222"/>
      <c r="S352" s="222"/>
      <c r="T352" s="222"/>
      <c r="U352" s="222"/>
      <c r="V352" s="222"/>
      <c r="W352" s="222"/>
      <c r="X352" s="222"/>
      <c r="Y352" s="222"/>
      <c r="Z352" s="222"/>
      <c r="AA352" s="222"/>
    </row>
    <row r="353" spans="11:27">
      <c r="K353" s="222"/>
      <c r="L353" s="222"/>
      <c r="M353" s="222"/>
      <c r="N353" s="222"/>
      <c r="O353" s="222"/>
      <c r="P353" s="222"/>
      <c r="Q353" s="222"/>
      <c r="R353" s="222"/>
      <c r="S353" s="222"/>
      <c r="T353" s="222"/>
      <c r="U353" s="222"/>
      <c r="V353" s="222"/>
      <c r="W353" s="222"/>
      <c r="X353" s="222"/>
      <c r="Y353" s="222"/>
      <c r="Z353" s="222"/>
      <c r="AA353" s="222"/>
    </row>
    <row r="354" spans="11:27">
      <c r="K354" s="222"/>
      <c r="L354" s="222"/>
      <c r="M354" s="222"/>
      <c r="N354" s="222"/>
      <c r="O354" s="222"/>
      <c r="P354" s="222"/>
      <c r="Q354" s="222"/>
      <c r="R354" s="222"/>
      <c r="S354" s="222"/>
      <c r="T354" s="222"/>
      <c r="U354" s="222"/>
      <c r="V354" s="222"/>
      <c r="W354" s="222"/>
      <c r="X354" s="222"/>
      <c r="Y354" s="222"/>
      <c r="Z354" s="222"/>
      <c r="AA354" s="222"/>
    </row>
    <row r="355" spans="11:27">
      <c r="K355" s="222"/>
      <c r="L355" s="222"/>
      <c r="M355" s="222"/>
      <c r="N355" s="222"/>
      <c r="O355" s="222"/>
      <c r="P355" s="222"/>
      <c r="Q355" s="222"/>
      <c r="R355" s="222"/>
      <c r="S355" s="222"/>
      <c r="T355" s="222"/>
      <c r="U355" s="222"/>
      <c r="V355" s="222"/>
      <c r="W355" s="222"/>
      <c r="X355" s="222"/>
      <c r="Y355" s="222"/>
      <c r="Z355" s="222"/>
      <c r="AA355" s="222"/>
    </row>
    <row r="356" spans="11:27">
      <c r="K356" s="222"/>
      <c r="L356" s="222"/>
      <c r="M356" s="222"/>
      <c r="N356" s="222"/>
      <c r="O356" s="222"/>
      <c r="P356" s="222"/>
      <c r="Q356" s="222"/>
      <c r="R356" s="222"/>
      <c r="S356" s="222"/>
      <c r="T356" s="222"/>
      <c r="U356" s="222"/>
      <c r="V356" s="222"/>
      <c r="W356" s="222"/>
      <c r="X356" s="222"/>
      <c r="Y356" s="222"/>
      <c r="Z356" s="222"/>
      <c r="AA356" s="222"/>
    </row>
    <row r="357" spans="11:27">
      <c r="K357" s="222"/>
      <c r="L357" s="222"/>
      <c r="M357" s="222"/>
      <c r="N357" s="222"/>
      <c r="O357" s="222"/>
      <c r="P357" s="222"/>
      <c r="Q357" s="222"/>
      <c r="R357" s="222"/>
      <c r="S357" s="222"/>
      <c r="T357" s="222"/>
      <c r="U357" s="222"/>
      <c r="V357" s="222"/>
      <c r="W357" s="222"/>
      <c r="X357" s="222"/>
      <c r="Y357" s="222"/>
      <c r="Z357" s="222"/>
      <c r="AA357" s="222"/>
    </row>
    <row r="358" spans="11:27">
      <c r="K358" s="222"/>
      <c r="L358" s="222"/>
      <c r="M358" s="222"/>
      <c r="N358" s="222"/>
      <c r="O358" s="222"/>
      <c r="P358" s="222"/>
      <c r="Q358" s="222"/>
      <c r="R358" s="222"/>
      <c r="S358" s="222"/>
      <c r="T358" s="222"/>
      <c r="U358" s="222"/>
      <c r="V358" s="222"/>
      <c r="W358" s="222"/>
      <c r="X358" s="222"/>
      <c r="Y358" s="222"/>
      <c r="Z358" s="222"/>
      <c r="AA358" s="222"/>
    </row>
    <row r="359" spans="11:27">
      <c r="K359" s="222"/>
      <c r="L359" s="222"/>
      <c r="M359" s="222"/>
      <c r="N359" s="222"/>
      <c r="O359" s="222"/>
      <c r="P359" s="222"/>
      <c r="Q359" s="222"/>
      <c r="R359" s="222"/>
      <c r="S359" s="222"/>
      <c r="T359" s="222"/>
      <c r="U359" s="222"/>
      <c r="V359" s="222"/>
      <c r="W359" s="222"/>
      <c r="X359" s="222"/>
      <c r="Y359" s="222"/>
      <c r="Z359" s="222"/>
      <c r="AA359" s="222"/>
    </row>
    <row r="360" spans="11:27">
      <c r="K360" s="222"/>
      <c r="L360" s="222"/>
      <c r="M360" s="222"/>
      <c r="N360" s="222"/>
      <c r="O360" s="222"/>
      <c r="P360" s="222"/>
      <c r="Q360" s="222"/>
      <c r="R360" s="222"/>
      <c r="S360" s="222"/>
      <c r="T360" s="222"/>
      <c r="U360" s="222"/>
      <c r="V360" s="222"/>
      <c r="W360" s="222"/>
      <c r="X360" s="222"/>
      <c r="Y360" s="222"/>
      <c r="Z360" s="222"/>
      <c r="AA360" s="222"/>
    </row>
    <row r="361" spans="11:27">
      <c r="K361" s="222"/>
      <c r="L361" s="222"/>
      <c r="M361" s="222"/>
      <c r="N361" s="222"/>
      <c r="O361" s="222"/>
      <c r="P361" s="222"/>
      <c r="Q361" s="222"/>
      <c r="R361" s="222"/>
      <c r="S361" s="222"/>
      <c r="T361" s="222"/>
      <c r="U361" s="222"/>
      <c r="V361" s="222"/>
      <c r="W361" s="222"/>
      <c r="X361" s="222"/>
      <c r="Y361" s="222"/>
      <c r="Z361" s="222"/>
      <c r="AA361" s="222"/>
    </row>
    <row r="362" spans="11:27">
      <c r="K362" s="222"/>
      <c r="L362" s="222"/>
      <c r="M362" s="222"/>
      <c r="N362" s="222"/>
      <c r="O362" s="222"/>
      <c r="P362" s="222"/>
      <c r="Q362" s="222"/>
      <c r="R362" s="222"/>
      <c r="S362" s="222"/>
      <c r="T362" s="222"/>
      <c r="U362" s="222"/>
      <c r="V362" s="222"/>
      <c r="W362" s="222"/>
      <c r="X362" s="222"/>
      <c r="Y362" s="222"/>
      <c r="Z362" s="222"/>
      <c r="AA362" s="222"/>
    </row>
    <row r="363" spans="11:27">
      <c r="K363" s="222"/>
      <c r="L363" s="222"/>
      <c r="M363" s="222"/>
      <c r="N363" s="222"/>
      <c r="O363" s="222"/>
      <c r="P363" s="222"/>
      <c r="Q363" s="222"/>
      <c r="R363" s="222"/>
      <c r="S363" s="222"/>
      <c r="T363" s="222"/>
      <c r="U363" s="222"/>
      <c r="V363" s="222"/>
      <c r="W363" s="222"/>
      <c r="X363" s="222"/>
      <c r="Y363" s="222"/>
      <c r="Z363" s="222"/>
      <c r="AA363" s="222"/>
    </row>
    <row r="364" spans="11:27">
      <c r="K364" s="222"/>
      <c r="L364" s="222"/>
      <c r="M364" s="222"/>
      <c r="N364" s="222"/>
      <c r="O364" s="222"/>
      <c r="P364" s="222"/>
      <c r="Q364" s="222"/>
      <c r="R364" s="222"/>
      <c r="S364" s="222"/>
      <c r="T364" s="222"/>
      <c r="U364" s="222"/>
      <c r="V364" s="222"/>
      <c r="W364" s="222"/>
      <c r="X364" s="222"/>
      <c r="Y364" s="222"/>
      <c r="Z364" s="222"/>
      <c r="AA364" s="222"/>
    </row>
    <row r="365" spans="11:27">
      <c r="K365" s="222"/>
      <c r="L365" s="222"/>
      <c r="M365" s="222"/>
      <c r="N365" s="222"/>
      <c r="O365" s="222"/>
      <c r="P365" s="222"/>
      <c r="Q365" s="222"/>
      <c r="R365" s="222"/>
      <c r="S365" s="222"/>
      <c r="T365" s="222"/>
      <c r="U365" s="222"/>
      <c r="V365" s="222"/>
      <c r="W365" s="222"/>
      <c r="X365" s="222"/>
      <c r="Y365" s="222"/>
      <c r="Z365" s="222"/>
      <c r="AA365" s="222"/>
    </row>
    <row r="366" spans="11:27">
      <c r="K366" s="222"/>
      <c r="L366" s="222"/>
      <c r="M366" s="222"/>
      <c r="N366" s="222"/>
      <c r="O366" s="222"/>
      <c r="P366" s="222"/>
      <c r="Q366" s="222"/>
      <c r="R366" s="222"/>
      <c r="S366" s="222"/>
      <c r="T366" s="222"/>
      <c r="U366" s="222"/>
      <c r="V366" s="222"/>
      <c r="W366" s="222"/>
      <c r="X366" s="222"/>
      <c r="Y366" s="222"/>
      <c r="Z366" s="222"/>
      <c r="AA366" s="222"/>
    </row>
    <row r="367" spans="11:27">
      <c r="K367" s="222"/>
      <c r="L367" s="222"/>
      <c r="M367" s="222"/>
      <c r="N367" s="222"/>
      <c r="O367" s="222"/>
      <c r="P367" s="222"/>
      <c r="Q367" s="222"/>
      <c r="R367" s="222"/>
      <c r="S367" s="222"/>
      <c r="T367" s="222"/>
      <c r="U367" s="222"/>
      <c r="V367" s="222"/>
      <c r="W367" s="222"/>
      <c r="X367" s="222"/>
      <c r="Y367" s="222"/>
      <c r="Z367" s="222"/>
      <c r="AA367" s="222"/>
    </row>
    <row r="368" spans="11:27">
      <c r="K368" s="222"/>
      <c r="L368" s="222"/>
      <c r="M368" s="222"/>
      <c r="N368" s="222"/>
      <c r="O368" s="222"/>
      <c r="P368" s="222"/>
      <c r="Q368" s="222"/>
      <c r="R368" s="222"/>
      <c r="S368" s="222"/>
      <c r="T368" s="222"/>
      <c r="U368" s="222"/>
      <c r="V368" s="222"/>
      <c r="W368" s="222"/>
      <c r="X368" s="222"/>
      <c r="Y368" s="222"/>
      <c r="Z368" s="222"/>
      <c r="AA368" s="222"/>
    </row>
    <row r="369" spans="11:27">
      <c r="K369" s="222"/>
      <c r="L369" s="222"/>
      <c r="M369" s="222"/>
      <c r="N369" s="222"/>
      <c r="O369" s="222"/>
      <c r="P369" s="222"/>
      <c r="Q369" s="222"/>
      <c r="R369" s="222"/>
      <c r="S369" s="222"/>
      <c r="T369" s="222"/>
      <c r="U369" s="222"/>
      <c r="V369" s="222"/>
      <c r="W369" s="222"/>
      <c r="X369" s="222"/>
      <c r="Y369" s="222"/>
      <c r="Z369" s="222"/>
      <c r="AA369" s="222"/>
    </row>
    <row r="370" spans="11:27">
      <c r="K370" s="222"/>
      <c r="L370" s="222"/>
      <c r="M370" s="222"/>
      <c r="N370" s="222"/>
      <c r="O370" s="222"/>
      <c r="P370" s="222"/>
      <c r="Q370" s="222"/>
      <c r="R370" s="222"/>
      <c r="S370" s="222"/>
      <c r="T370" s="222"/>
      <c r="U370" s="222"/>
      <c r="V370" s="222"/>
      <c r="W370" s="222"/>
      <c r="X370" s="222"/>
      <c r="Y370" s="222"/>
      <c r="Z370" s="222"/>
      <c r="AA370" s="222"/>
    </row>
    <row r="371" spans="11:27">
      <c r="K371" s="222"/>
      <c r="L371" s="222"/>
      <c r="M371" s="222"/>
      <c r="N371" s="222"/>
      <c r="O371" s="222"/>
      <c r="P371" s="222"/>
      <c r="Q371" s="222"/>
      <c r="R371" s="222"/>
      <c r="S371" s="222"/>
      <c r="T371" s="222"/>
      <c r="U371" s="222"/>
      <c r="V371" s="222"/>
      <c r="W371" s="222"/>
      <c r="X371" s="222"/>
      <c r="Y371" s="222"/>
      <c r="Z371" s="222"/>
      <c r="AA371" s="222"/>
    </row>
  </sheetData>
  <sheetProtection algorithmName="SHA-512" hashValue="bVcKgM+A6FMEvajnUfMcXQLcCFLxcHgz2SYeWuonqmgYsLyahDoULZnVe8HTo7ShYxXGcpas9ZqyR8CBDb8UFA==" saltValue="UFGpCepgblNX2OzS9rB+Ug==" spinCount="100000" sheet="1" scenarios="1" selectLockedCells="1"/>
  <mergeCells count="13">
    <mergeCell ref="C2:H2"/>
    <mergeCell ref="C16:H16"/>
    <mergeCell ref="C25:F25"/>
    <mergeCell ref="I25:L25"/>
    <mergeCell ref="F11:H11"/>
    <mergeCell ref="C17:E17"/>
    <mergeCell ref="C6:M6"/>
    <mergeCell ref="J8:M8"/>
    <mergeCell ref="F9:H9"/>
    <mergeCell ref="C8:H8"/>
    <mergeCell ref="F12:H12"/>
    <mergeCell ref="F13:H13"/>
    <mergeCell ref="F14:H14"/>
  </mergeCells>
  <dataValidations count="1">
    <dataValidation type="list" allowBlank="1" showInputMessage="1" showErrorMessage="1" prompt="Seleccione el municipio que quiera evaluar" sqref="D4">
      <formula1>INDIRECT($C$4)</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Seleccione el Territorio Histórico al que pertenece su municipio">
          <x14:formula1>
            <xm:f>Muni_IV_DOT!$A$1:$C$1</xm:f>
          </x14:formula1>
          <xm:sqref>C4</xm:sqref>
        </x14:dataValidation>
        <x14:dataValidation type="list" allowBlank="1" showInputMessage="1" showErrorMessage="1" prompt="Despliegue el listado de los corredores ecológicos para conocer su nombre">
          <x14:formula1>
            <xm:f>Muni_IV_DOT!$U$2:$U$131</xm:f>
          </x14:formula1>
          <xm:sqref>F14:H14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H254"/>
  <sheetViews>
    <sheetView topLeftCell="E1" zoomScale="70" zoomScaleNormal="70" workbookViewId="0">
      <selection activeCell="M21" sqref="M21:N21"/>
    </sheetView>
  </sheetViews>
  <sheetFormatPr defaultColWidth="11.5703125" defaultRowHeight="15"/>
  <cols>
    <col min="1" max="1" width="3.28515625" style="84" customWidth="1"/>
    <col min="2" max="2" width="42.85546875" style="84" customWidth="1"/>
    <col min="3" max="3" width="15" style="84" customWidth="1"/>
    <col min="4" max="4" width="21.140625" style="84" customWidth="1"/>
    <col min="5" max="5" width="1" style="84" customWidth="1"/>
    <col min="6" max="6" width="22.85546875" style="84" customWidth="1"/>
    <col min="7" max="7" width="18.7109375" style="84" customWidth="1"/>
    <col min="8" max="8" width="1.140625" style="84" customWidth="1"/>
    <col min="9" max="9" width="44.140625" style="84" customWidth="1"/>
    <col min="10" max="10" width="26.7109375" style="84" customWidth="1"/>
    <col min="11" max="11" width="7.7109375" style="84" customWidth="1"/>
    <col min="12" max="12" width="47.42578125" style="84" customWidth="1"/>
    <col min="13" max="13" width="26.7109375" style="84" customWidth="1"/>
    <col min="14" max="14" width="5.7109375" style="84" customWidth="1"/>
    <col min="15" max="15" width="9.85546875" style="84" customWidth="1"/>
    <col min="16" max="16" width="37" style="84" customWidth="1"/>
    <col min="17" max="17" width="12.42578125" style="84" customWidth="1"/>
    <col min="18" max="18" width="8.140625" style="84" customWidth="1"/>
    <col min="19" max="19" width="9.28515625" style="84" customWidth="1"/>
    <col min="20" max="20" width="8.28515625" style="84" customWidth="1"/>
    <col min="21" max="21" width="9.28515625" style="84" customWidth="1"/>
    <col min="22" max="22" width="8.5703125" style="84" customWidth="1"/>
    <col min="23" max="23" width="10.7109375" style="84" customWidth="1"/>
    <col min="24" max="24" width="7.7109375" style="84" customWidth="1"/>
    <col min="25" max="25" width="11.28515625" style="84" customWidth="1"/>
    <col min="26" max="26" width="8.28515625" style="84" customWidth="1"/>
    <col min="27" max="27" width="11.28515625" style="84" customWidth="1"/>
    <col min="28" max="28" width="7.42578125" style="84" customWidth="1"/>
    <col min="29" max="29" width="7" style="84" customWidth="1"/>
    <col min="30" max="30" width="8.7109375" style="84" customWidth="1"/>
    <col min="31" max="31" width="16.28515625" style="84" customWidth="1"/>
    <col min="32" max="16384" width="11.5703125" style="84"/>
  </cols>
  <sheetData>
    <row r="1" spans="1:34" ht="25.5" customHeight="1" thickBot="1">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row>
    <row r="2" spans="1:34" ht="21.75" thickBot="1">
      <c r="A2" s="68"/>
      <c r="B2" s="572" t="s">
        <v>999</v>
      </c>
      <c r="C2" s="573"/>
      <c r="D2" s="573"/>
      <c r="E2" s="573"/>
      <c r="F2" s="573"/>
      <c r="G2" s="573"/>
      <c r="H2" s="573"/>
      <c r="I2" s="573"/>
      <c r="J2" s="573"/>
      <c r="K2" s="573"/>
      <c r="L2" s="573"/>
      <c r="M2" s="573"/>
      <c r="N2" s="573"/>
      <c r="O2" s="573"/>
      <c r="P2" s="574"/>
      <c r="Q2" s="68"/>
      <c r="R2" s="68"/>
      <c r="S2" s="68"/>
      <c r="T2" s="68"/>
      <c r="U2" s="68"/>
      <c r="V2" s="68"/>
      <c r="W2" s="68"/>
      <c r="X2" s="68"/>
      <c r="Y2" s="68"/>
      <c r="Z2" s="68"/>
      <c r="AA2" s="68"/>
      <c r="AB2" s="68"/>
      <c r="AC2" s="68"/>
      <c r="AD2" s="68"/>
      <c r="AE2" s="68"/>
      <c r="AF2" s="68"/>
      <c r="AG2" s="68"/>
      <c r="AH2" s="68"/>
    </row>
    <row r="3" spans="1:34" ht="7.9" customHeight="1" thickBot="1">
      <c r="A3" s="68"/>
      <c r="B3" s="70"/>
      <c r="C3" s="70"/>
      <c r="D3" s="70"/>
      <c r="E3" s="70"/>
      <c r="F3" s="70"/>
      <c r="G3" s="70"/>
      <c r="H3" s="70"/>
      <c r="I3" s="70"/>
      <c r="J3" s="70"/>
      <c r="K3" s="70"/>
      <c r="L3" s="70"/>
      <c r="M3" s="70"/>
      <c r="N3" s="70"/>
      <c r="O3" s="68"/>
      <c r="P3" s="68"/>
      <c r="Q3" s="68"/>
      <c r="R3" s="68"/>
      <c r="S3" s="68"/>
      <c r="T3" s="68"/>
      <c r="U3" s="68"/>
      <c r="V3" s="68"/>
      <c r="W3" s="68"/>
      <c r="X3" s="68"/>
      <c r="Y3" s="68"/>
      <c r="Z3" s="68"/>
      <c r="AA3" s="68"/>
      <c r="AB3" s="68"/>
      <c r="AC3" s="68"/>
      <c r="AD3" s="68"/>
      <c r="AE3" s="68"/>
      <c r="AF3" s="68"/>
      <c r="AG3" s="68"/>
      <c r="AH3" s="68"/>
    </row>
    <row r="4" spans="1:34" ht="19.5" thickBot="1">
      <c r="A4" s="68"/>
      <c r="B4" s="579" t="s">
        <v>973</v>
      </c>
      <c r="C4" s="580"/>
      <c r="D4" s="581"/>
      <c r="E4" s="70"/>
      <c r="F4" s="64"/>
      <c r="G4" s="64"/>
      <c r="H4" s="68"/>
      <c r="I4" s="582" t="s">
        <v>966</v>
      </c>
      <c r="J4" s="583"/>
      <c r="K4" s="583"/>
      <c r="L4" s="584"/>
      <c r="M4" s="68"/>
      <c r="N4" s="68"/>
      <c r="O4" s="68"/>
      <c r="P4" s="68"/>
      <c r="Q4" s="68"/>
      <c r="R4" s="68"/>
      <c r="S4" s="68"/>
      <c r="T4" s="68"/>
      <c r="U4" s="68"/>
      <c r="V4" s="68"/>
      <c r="W4" s="68"/>
      <c r="X4" s="68"/>
      <c r="Y4" s="68"/>
      <c r="Z4" s="68"/>
      <c r="AA4" s="68"/>
      <c r="AB4" s="68"/>
      <c r="AC4" s="68"/>
      <c r="AD4" s="68"/>
      <c r="AE4" s="68"/>
      <c r="AF4" s="68"/>
      <c r="AG4" s="68"/>
      <c r="AH4" s="68"/>
    </row>
    <row r="5" spans="1:34" ht="15.75" thickBot="1">
      <c r="A5" s="68"/>
      <c r="B5" s="588" t="s">
        <v>1022</v>
      </c>
      <c r="C5" s="589"/>
      <c r="D5" s="590"/>
      <c r="E5" s="71"/>
      <c r="F5" s="591" t="s">
        <v>1023</v>
      </c>
      <c r="G5" s="592"/>
      <c r="H5" s="68"/>
      <c r="I5" s="585" t="s">
        <v>1018</v>
      </c>
      <c r="J5" s="586"/>
      <c r="K5" s="587"/>
      <c r="L5" s="576" t="s">
        <v>1207</v>
      </c>
      <c r="M5" s="577"/>
      <c r="N5" s="577"/>
      <c r="O5" s="577"/>
      <c r="P5" s="578"/>
      <c r="Q5" s="68"/>
      <c r="R5" s="68"/>
      <c r="S5" s="68"/>
      <c r="T5" s="68"/>
      <c r="U5" s="68"/>
      <c r="V5" s="68"/>
      <c r="W5" s="68"/>
      <c r="X5" s="68"/>
      <c r="Y5" s="68"/>
      <c r="Z5" s="68"/>
      <c r="AA5" s="68"/>
      <c r="AB5" s="68"/>
      <c r="AC5" s="68"/>
      <c r="AD5" s="68"/>
      <c r="AE5" s="68"/>
      <c r="AF5" s="68"/>
      <c r="AG5" s="68"/>
      <c r="AH5" s="68"/>
    </row>
    <row r="6" spans="1:34" ht="16.899999999999999" customHeight="1" thickBot="1">
      <c r="A6" s="68"/>
      <c r="B6" s="73" t="s">
        <v>974</v>
      </c>
      <c r="C6" s="74" t="s">
        <v>1073</v>
      </c>
      <c r="D6" s="74" t="s">
        <v>1074</v>
      </c>
      <c r="E6" s="70"/>
      <c r="F6" s="94" t="s">
        <v>1090</v>
      </c>
      <c r="G6" s="95" t="s">
        <v>1073</v>
      </c>
      <c r="H6" s="76"/>
      <c r="I6" s="77" t="s">
        <v>1088</v>
      </c>
      <c r="J6" s="566" t="s">
        <v>964</v>
      </c>
      <c r="K6" s="575"/>
      <c r="L6" s="78" t="s">
        <v>1024</v>
      </c>
      <c r="M6" s="593" t="s">
        <v>280</v>
      </c>
      <c r="N6" s="594"/>
      <c r="O6" s="74" t="s">
        <v>964</v>
      </c>
      <c r="P6" s="495" t="s">
        <v>1431</v>
      </c>
      <c r="Q6" s="68"/>
      <c r="R6" s="68"/>
      <c r="S6" s="68"/>
      <c r="T6" s="68"/>
      <c r="U6" s="68"/>
      <c r="V6" s="68"/>
      <c r="W6" s="68"/>
      <c r="X6" s="68"/>
      <c r="Y6" s="68"/>
      <c r="Z6" s="68"/>
      <c r="AA6" s="68"/>
      <c r="AB6" s="68"/>
      <c r="AC6" s="68"/>
      <c r="AD6" s="68"/>
      <c r="AE6" s="68"/>
      <c r="AF6" s="68"/>
      <c r="AG6" s="68"/>
      <c r="AH6" s="68"/>
    </row>
    <row r="7" spans="1:34" ht="19.899999999999999" customHeight="1">
      <c r="A7" s="68"/>
      <c r="B7" s="522" t="s">
        <v>1077</v>
      </c>
      <c r="C7" s="87">
        <f>VLOOKUP('2.Diagnóstico_Legislación'!$D$4,Elementos!$A$2:$P$259,2,FALSE)</f>
        <v>0.37690915671371694</v>
      </c>
      <c r="D7" s="87">
        <f>VLOOKUP('2.Diagnóstico_Legislación'!$D$4,Elementos!$Q$2:$AD$259,2,FALSE)</f>
        <v>0.355290954484348</v>
      </c>
      <c r="E7" s="79"/>
      <c r="F7" s="72" t="s">
        <v>995</v>
      </c>
      <c r="G7" s="90">
        <f>VLOOKUP('2.Diagnóstico_Legislación'!$D$4,Elementos!$A$2:$P$259,15,FALSE)</f>
        <v>2.5624683315237062</v>
      </c>
      <c r="H7" s="76"/>
      <c r="I7" s="513" t="s">
        <v>1087</v>
      </c>
      <c r="J7" s="562">
        <f>VLOOKUP('2.Diagnóstico_Legislación'!$D$4,Elementos!$A$261:$N$518,2,FALSE)</f>
        <v>0</v>
      </c>
      <c r="K7" s="563"/>
      <c r="L7" s="517" t="s">
        <v>1087</v>
      </c>
      <c r="M7" s="595"/>
      <c r="N7" s="596"/>
      <c r="O7" s="494">
        <f>((M7/(VLOOKUP('2.Diagnóstico_Legislación'!$D$4,Elementos!$T$261:$U$518,2,FALSE))*100))</f>
        <v>0</v>
      </c>
      <c r="P7" s="277"/>
      <c r="Q7" s="68"/>
      <c r="R7" s="68"/>
      <c r="S7" s="68"/>
      <c r="T7" s="68"/>
      <c r="U7" s="68"/>
      <c r="V7" s="68"/>
      <c r="W7" s="68"/>
      <c r="X7" s="68"/>
      <c r="Y7" s="68"/>
      <c r="Z7" s="68"/>
      <c r="AA7" s="68"/>
      <c r="AB7" s="68"/>
      <c r="AC7" s="68"/>
      <c r="AD7" s="68"/>
      <c r="AE7" s="68"/>
      <c r="AF7" s="68"/>
      <c r="AG7" s="68"/>
      <c r="AH7" s="68"/>
    </row>
    <row r="8" spans="1:34" ht="15" customHeight="1" thickBot="1">
      <c r="A8" s="68"/>
      <c r="B8" s="523" t="s">
        <v>975</v>
      </c>
      <c r="C8" s="88">
        <f>VLOOKUP('2.Diagnóstico_Legislación'!$D$4,Elementos!$A$2:$P$259,3,FALSE)</f>
        <v>0</v>
      </c>
      <c r="D8" s="88">
        <f>VLOOKUP('2.Diagnóstico_Legislación'!$D$4,Elementos!$Q$2:$AD$259,3,FALSE)</f>
        <v>0</v>
      </c>
      <c r="E8" s="64"/>
      <c r="F8" s="75" t="s">
        <v>996</v>
      </c>
      <c r="G8" s="91">
        <f>VLOOKUP('2.Diagnóstico_Legislación'!$D$4,Elementos!$A$2:$P$259,16,FALSE)</f>
        <v>40.335866811436844</v>
      </c>
      <c r="H8" s="53"/>
      <c r="I8" s="514" t="s">
        <v>976</v>
      </c>
      <c r="J8" s="562">
        <f>VLOOKUP('2.Diagnóstico_Legislación'!$D$4,Elementos!$A$261:$N$518,3,FALSE)</f>
        <v>0</v>
      </c>
      <c r="K8" s="563"/>
      <c r="L8" s="518" t="s">
        <v>976</v>
      </c>
      <c r="M8" s="570"/>
      <c r="N8" s="571"/>
      <c r="O8" s="494">
        <f>((M8/(VLOOKUP('2.Diagnóstico_Legislación'!$D$4,Elementos!$T$261:$U$518,2,FALSE))*100))</f>
        <v>0</v>
      </c>
      <c r="P8" s="326"/>
      <c r="Q8" s="68"/>
      <c r="R8" s="68"/>
      <c r="S8" s="68"/>
      <c r="T8" s="68"/>
      <c r="U8" s="68"/>
      <c r="V8" s="68"/>
      <c r="W8" s="68"/>
      <c r="X8" s="68"/>
      <c r="Y8" s="68"/>
      <c r="Z8" s="68"/>
      <c r="AA8" s="68"/>
      <c r="AB8" s="68"/>
      <c r="AC8" s="68"/>
      <c r="AD8" s="68"/>
      <c r="AE8" s="68"/>
      <c r="AF8" s="68"/>
      <c r="AG8" s="68"/>
      <c r="AH8" s="68"/>
    </row>
    <row r="9" spans="1:34" ht="14.45" customHeight="1" thickBot="1">
      <c r="A9" s="68"/>
      <c r="B9" s="523" t="s">
        <v>1027</v>
      </c>
      <c r="C9" s="88">
        <f>VLOOKUP('2.Diagnóstico_Legislación'!$D$4,Elementos!$A$2:$P$259,4,FALSE)</f>
        <v>0</v>
      </c>
      <c r="D9" s="88">
        <f>VLOOKUP('2.Diagnóstico_Legislación'!$D$4,Elementos!$Q$2:$AD$259,4,FALSE)</f>
        <v>0</v>
      </c>
      <c r="E9" s="64"/>
      <c r="F9" s="80" t="s">
        <v>967</v>
      </c>
      <c r="G9" s="93">
        <f>SUM(G7:G8)</f>
        <v>42.898335142960548</v>
      </c>
      <c r="H9" s="53"/>
      <c r="I9" s="514" t="s">
        <v>1019</v>
      </c>
      <c r="J9" s="562">
        <f>VLOOKUP('2.Diagnóstico_Legislación'!$D$4,Elementos!$A$261:$N$518,4,FALSE)</f>
        <v>7.3</v>
      </c>
      <c r="K9" s="563"/>
      <c r="L9" s="518" t="s">
        <v>1025</v>
      </c>
      <c r="M9" s="570"/>
      <c r="N9" s="571"/>
      <c r="O9" s="494">
        <f>((M9/(VLOOKUP('2.Diagnóstico_Legislación'!$D$4,Elementos!$T$261:$U$518,2,FALSE))*100))</f>
        <v>0</v>
      </c>
      <c r="P9" s="326"/>
      <c r="Q9" s="68"/>
      <c r="R9" s="68"/>
      <c r="S9" s="68"/>
      <c r="T9" s="68"/>
      <c r="U9" s="68"/>
      <c r="V9" s="68"/>
      <c r="W9" s="68"/>
      <c r="X9" s="68"/>
      <c r="Y9" s="68"/>
      <c r="Z9" s="68"/>
      <c r="AA9" s="68"/>
      <c r="AB9" s="68"/>
      <c r="AC9" s="68"/>
      <c r="AD9" s="68"/>
      <c r="AE9" s="68"/>
      <c r="AF9" s="68"/>
      <c r="AG9" s="68"/>
      <c r="AH9" s="68"/>
    </row>
    <row r="10" spans="1:34" ht="14.45" customHeight="1">
      <c r="A10" s="68"/>
      <c r="B10" s="523" t="s">
        <v>976</v>
      </c>
      <c r="C10" s="88">
        <f>VLOOKUP('2.Diagnóstico_Legislación'!$D$4,Elementos!$A$2:$P$259,5,FALSE)</f>
        <v>0.23040173724212812</v>
      </c>
      <c r="D10" s="88">
        <f>VLOOKUP('2.Diagnóstico_Legislación'!$D$4,Elementos!$Q$2:$AD$259,5,FALSE)</f>
        <v>96.010053408733896</v>
      </c>
      <c r="E10" s="64"/>
      <c r="F10" s="64"/>
      <c r="G10" s="64"/>
      <c r="H10" s="53"/>
      <c r="I10" s="514" t="s">
        <v>1016</v>
      </c>
      <c r="J10" s="562">
        <f>VLOOKUP('2.Diagnóstico_Legislación'!$D$4,Elementos!$A$261:$N$518,5,FALSE)</f>
        <v>6.7</v>
      </c>
      <c r="K10" s="563"/>
      <c r="L10" s="518" t="s">
        <v>1016</v>
      </c>
      <c r="M10" s="570"/>
      <c r="N10" s="571"/>
      <c r="O10" s="494">
        <f>((M10/(VLOOKUP('2.Diagnóstico_Legislación'!$D$4,Elementos!$T$261:$U$518,2,FALSE))*100))</f>
        <v>0</v>
      </c>
      <c r="P10" s="326"/>
      <c r="Q10" s="68"/>
      <c r="R10" s="68"/>
      <c r="S10" s="68"/>
      <c r="T10" s="68"/>
      <c r="U10" s="68"/>
      <c r="V10" s="68"/>
      <c r="W10" s="68"/>
      <c r="X10" s="68"/>
      <c r="Y10" s="68"/>
      <c r="Z10" s="68"/>
      <c r="AA10" s="68"/>
      <c r="AB10" s="68"/>
      <c r="AC10" s="68"/>
      <c r="AD10" s="68"/>
      <c r="AE10" s="68"/>
      <c r="AF10" s="68"/>
      <c r="AG10" s="68"/>
      <c r="AH10" s="68"/>
    </row>
    <row r="11" spans="1:34" ht="14.45" customHeight="1">
      <c r="A11" s="68"/>
      <c r="B11" s="523" t="s">
        <v>977</v>
      </c>
      <c r="C11" s="88">
        <f>VLOOKUP('2.Diagnóstico_Legislación'!$D$4,Elementos!$A$2:$P$259,6,FALSE)</f>
        <v>4.5276511038726017</v>
      </c>
      <c r="D11" s="88">
        <f>VLOOKUP('2.Diagnóstico_Legislación'!$D$4,Elementos!$Q$2:$AD$259,2,FALSE)</f>
        <v>0.355290954484348</v>
      </c>
      <c r="E11" s="64"/>
      <c r="F11" s="64"/>
      <c r="G11" s="64"/>
      <c r="H11" s="53"/>
      <c r="I11" s="514" t="s">
        <v>1021</v>
      </c>
      <c r="J11" s="562">
        <f>VLOOKUP('2.Diagnóstico_Legislación'!$D$4,Elementos!$A$261:$N$518,6,FALSE)</f>
        <v>0</v>
      </c>
      <c r="K11" s="563"/>
      <c r="L11" s="518" t="s">
        <v>1030</v>
      </c>
      <c r="M11" s="570"/>
      <c r="N11" s="571"/>
      <c r="O11" s="494">
        <f>((M11/(VLOOKUP('2.Diagnóstico_Legislación'!$D$4,Elementos!$T$261:$U$518,2,FALSE))*100))</f>
        <v>0</v>
      </c>
      <c r="P11" s="326"/>
      <c r="Q11" s="68"/>
      <c r="R11" s="68"/>
      <c r="S11" s="68"/>
      <c r="T11" s="68"/>
      <c r="U11" s="68"/>
      <c r="V11" s="68"/>
      <c r="W11" s="68"/>
      <c r="X11" s="68"/>
      <c r="Y11" s="68"/>
      <c r="Z11" s="68"/>
      <c r="AA11" s="68"/>
      <c r="AB11" s="68"/>
      <c r="AC11" s="68"/>
      <c r="AD11" s="68"/>
      <c r="AE11" s="68"/>
      <c r="AF11" s="68"/>
      <c r="AG11" s="68"/>
      <c r="AH11" s="68"/>
    </row>
    <row r="12" spans="1:34" ht="14.45" customHeight="1">
      <c r="A12" s="68"/>
      <c r="B12" s="523" t="s">
        <v>978</v>
      </c>
      <c r="C12" s="88">
        <f>VLOOKUP('2.Diagnóstico_Legislación'!$D$4,Elementos!$A$2:$P$259,7,FALSE)</f>
        <v>0.32562432138979369</v>
      </c>
      <c r="D12" s="88">
        <f>VLOOKUP('2.Diagnóstico_Legislación'!$D$4,Elementos!$Q$2:$AD$259,7,FALSE)</f>
        <v>47.049016338779595</v>
      </c>
      <c r="E12" s="64"/>
      <c r="F12" s="64"/>
      <c r="G12" s="64"/>
      <c r="H12" s="53"/>
      <c r="I12" s="515" t="s">
        <v>1089</v>
      </c>
      <c r="J12" s="562">
        <f>VLOOKUP('2.Diagnóstico_Legislación'!$D$4,Elementos!$A$261:$N$518,7,FALSE)</f>
        <v>6.4</v>
      </c>
      <c r="K12" s="563"/>
      <c r="L12" s="519" t="s">
        <v>1021</v>
      </c>
      <c r="M12" s="570"/>
      <c r="N12" s="571"/>
      <c r="O12" s="494">
        <f>((M12/(VLOOKUP('2.Diagnóstico_Legislación'!$D$4,Elementos!$T$261:$U$518,2,FALSE))*100))</f>
        <v>0</v>
      </c>
      <c r="P12" s="326"/>
      <c r="Q12" s="68"/>
      <c r="R12" s="68"/>
      <c r="S12" s="68"/>
      <c r="T12" s="68"/>
      <c r="U12" s="68"/>
      <c r="V12" s="68"/>
      <c r="W12" s="68"/>
      <c r="X12" s="68"/>
      <c r="Y12" s="68"/>
      <c r="Z12" s="68"/>
      <c r="AA12" s="68"/>
      <c r="AB12" s="68"/>
      <c r="AC12" s="68"/>
      <c r="AD12" s="68"/>
      <c r="AE12" s="68"/>
      <c r="AF12" s="68"/>
      <c r="AG12" s="68"/>
      <c r="AH12" s="68"/>
    </row>
    <row r="13" spans="1:34" ht="14.45" customHeight="1">
      <c r="A13" s="68"/>
      <c r="B13" s="523" t="s">
        <v>979</v>
      </c>
      <c r="C13" s="88">
        <f>VLOOKUP('2.Diagnóstico_Legislación'!$D$4,Elementos!$A$2:$P$259,8,FALSE)</f>
        <v>4.041295693087223</v>
      </c>
      <c r="D13" s="88">
        <f>VLOOKUP('2.Diagnóstico_Legislación'!$D$4,Elementos!$Q$2:$AD$259,8,FALSE)</f>
        <v>24.817975837579819</v>
      </c>
      <c r="E13" s="64"/>
      <c r="F13" s="64"/>
      <c r="G13" s="64"/>
      <c r="H13" s="53"/>
      <c r="I13" s="515" t="s">
        <v>986</v>
      </c>
      <c r="J13" s="562">
        <f>VLOOKUP('2.Diagnóstico_Legislación'!$D$4,Elementos!$A$261:$N$518,8,FALSE)</f>
        <v>0</v>
      </c>
      <c r="K13" s="563"/>
      <c r="L13" s="520" t="s">
        <v>1210</v>
      </c>
      <c r="M13" s="570"/>
      <c r="N13" s="571"/>
      <c r="O13" s="494">
        <f>((M13/(VLOOKUP('2.Diagnóstico_Legislación'!$D$4,Elementos!$T$261:$U$518,2,FALSE))*100))</f>
        <v>0</v>
      </c>
      <c r="P13" s="326"/>
      <c r="Q13" s="68"/>
      <c r="R13" s="68"/>
      <c r="S13" s="68"/>
      <c r="T13" s="68"/>
      <c r="U13" s="68"/>
      <c r="V13" s="68"/>
      <c r="W13" s="68"/>
      <c r="X13" s="68"/>
      <c r="Y13" s="68"/>
      <c r="Z13" s="68"/>
      <c r="AA13" s="68"/>
      <c r="AB13" s="68"/>
      <c r="AC13" s="68"/>
      <c r="AD13" s="68"/>
      <c r="AE13" s="68"/>
      <c r="AF13" s="68"/>
      <c r="AG13" s="68"/>
      <c r="AH13" s="68"/>
    </row>
    <row r="14" spans="1:34" ht="14.45" customHeight="1">
      <c r="A14" s="68"/>
      <c r="B14" s="523" t="s">
        <v>980</v>
      </c>
      <c r="C14" s="88">
        <f>VLOOKUP('2.Diagnóstico_Legislación'!$D$4,Elementos!$A$2:$P$259,9,FALSE)</f>
        <v>0.90289540354686926</v>
      </c>
      <c r="D14" s="88">
        <f>VLOOKUP('2.Diagnóstico_Legislación'!$D$4,Elementos!$Q$2:$AD$259,9,FALSE)</f>
        <v>43.528279953501425</v>
      </c>
      <c r="E14" s="64"/>
      <c r="F14" s="64"/>
      <c r="G14" s="64"/>
      <c r="H14" s="53"/>
      <c r="I14" s="515" t="s">
        <v>987</v>
      </c>
      <c r="J14" s="562">
        <f>VLOOKUP('2.Diagnóstico_Legislación'!$D$4,Elementos!$A$261:$N$518,9,FALSE)</f>
        <v>0.9</v>
      </c>
      <c r="K14" s="563"/>
      <c r="L14" s="520" t="s">
        <v>986</v>
      </c>
      <c r="M14" s="570"/>
      <c r="N14" s="571"/>
      <c r="O14" s="494">
        <f>((M14/(VLOOKUP('2.Diagnóstico_Legislación'!$D$4,Elementos!$T$261:$U$518,2,FALSE))*100))</f>
        <v>0</v>
      </c>
      <c r="P14" s="326"/>
      <c r="Q14" s="68"/>
      <c r="R14" s="68"/>
      <c r="S14" s="68"/>
      <c r="T14" s="68"/>
      <c r="U14" s="68"/>
      <c r="V14" s="68"/>
      <c r="W14" s="68"/>
      <c r="X14" s="68"/>
      <c r="Y14" s="68"/>
      <c r="Z14" s="68"/>
      <c r="AA14" s="68"/>
      <c r="AB14" s="68"/>
      <c r="AC14" s="68"/>
      <c r="AD14" s="68"/>
      <c r="AE14" s="68"/>
      <c r="AF14" s="68"/>
      <c r="AG14" s="68"/>
      <c r="AH14" s="68"/>
    </row>
    <row r="15" spans="1:34" ht="16.899999999999999" customHeight="1" thickBot="1">
      <c r="A15" s="68"/>
      <c r="B15" s="523" t="s">
        <v>981</v>
      </c>
      <c r="C15" s="88">
        <f>VLOOKUP('2.Diagnóstico_Legislación'!$D$4,Elementos!$A$2:$P$259,10,FALSE)</f>
        <v>4.8563517915309449</v>
      </c>
      <c r="D15" s="88">
        <f>VLOOKUP('2.Diagnóstico_Legislación'!$D$4,Elementos!$Q$2:$AD$259,10,FALSE)</f>
        <v>99.803250832830287</v>
      </c>
      <c r="E15" s="64"/>
      <c r="F15" s="64"/>
      <c r="G15" s="64"/>
      <c r="H15" s="53"/>
      <c r="I15" s="516" t="s">
        <v>988</v>
      </c>
      <c r="J15" s="562">
        <f>VLOOKUP('2.Diagnóstico_Legislación'!$D$4,Elementos!$A$261:$N$518,10,FALSE)</f>
        <v>1</v>
      </c>
      <c r="K15" s="563"/>
      <c r="L15" s="520" t="s">
        <v>987</v>
      </c>
      <c r="M15" s="570"/>
      <c r="N15" s="571"/>
      <c r="O15" s="494">
        <f>((M15/(VLOOKUP('2.Diagnóstico_Legislación'!$D$4,Elementos!$T$261:$U$518,2,FALSE))*100))</f>
        <v>0</v>
      </c>
      <c r="P15" s="326"/>
      <c r="Q15" s="68"/>
      <c r="R15" s="68"/>
      <c r="S15" s="68"/>
      <c r="T15" s="68"/>
      <c r="U15" s="68"/>
      <c r="V15" s="68"/>
      <c r="W15" s="68"/>
      <c r="X15" s="68"/>
      <c r="Y15" s="68"/>
      <c r="Z15" s="68"/>
      <c r="AA15" s="68"/>
      <c r="AB15" s="68"/>
      <c r="AC15" s="68"/>
      <c r="AD15" s="68"/>
      <c r="AE15" s="68"/>
      <c r="AF15" s="68"/>
      <c r="AG15" s="68"/>
      <c r="AH15" s="68"/>
    </row>
    <row r="16" spans="1:34" ht="15" customHeight="1" thickBot="1">
      <c r="A16" s="68"/>
      <c r="B16" s="523" t="s">
        <v>982</v>
      </c>
      <c r="C16" s="88">
        <f>VLOOKUP('2.Diagnóstico_Legislación'!$D$4,Elementos!$A$2:$P$259,11,FALSE)</f>
        <v>21.176836771625045</v>
      </c>
      <c r="D16" s="88">
        <f>VLOOKUP('2.Diagnóstico_Legislación'!$D$4,Elementos!$Q$2:$AD$259,11,FALSE)</f>
        <v>94.359579980721776</v>
      </c>
      <c r="E16" s="64"/>
      <c r="F16" s="64"/>
      <c r="G16" s="64"/>
      <c r="H16" s="53"/>
      <c r="I16" s="80" t="s">
        <v>572</v>
      </c>
      <c r="J16" s="564">
        <f>SUM(J7:J15)</f>
        <v>22.299999999999997</v>
      </c>
      <c r="K16" s="565"/>
      <c r="L16" s="520" t="s">
        <v>988</v>
      </c>
      <c r="M16" s="570"/>
      <c r="N16" s="571"/>
      <c r="O16" s="494">
        <f>((M16/(VLOOKUP('2.Diagnóstico_Legislación'!$D$4,Elementos!$T$261:$U$518,2,FALSE))*100))</f>
        <v>0</v>
      </c>
      <c r="P16" s="326"/>
      <c r="Q16" s="68"/>
      <c r="R16" s="68"/>
      <c r="S16" s="68"/>
      <c r="T16" s="68"/>
      <c r="U16" s="68"/>
      <c r="V16" s="68"/>
      <c r="W16" s="68"/>
      <c r="X16" s="68"/>
      <c r="Y16" s="68"/>
      <c r="Z16" s="68"/>
      <c r="AA16" s="68"/>
      <c r="AB16" s="68"/>
      <c r="AC16" s="68"/>
      <c r="AD16" s="68"/>
      <c r="AE16" s="68"/>
      <c r="AF16" s="68"/>
      <c r="AG16" s="68"/>
      <c r="AH16" s="68"/>
    </row>
    <row r="17" spans="1:34" ht="14.45" customHeight="1" thickBot="1">
      <c r="A17" s="68"/>
      <c r="B17" s="523" t="s">
        <v>983</v>
      </c>
      <c r="C17" s="88">
        <f>VLOOKUP('2.Diagnóstico_Legislación'!$D$4,Elementos!$A$2:$P$259,12,FALSE)</f>
        <v>0</v>
      </c>
      <c r="D17" s="88">
        <f>VLOOKUP('2.Diagnóstico_Legislación'!$D$4,Elementos!$Q$2:$AD$259,12,FALSE)</f>
        <v>0</v>
      </c>
      <c r="E17" s="64"/>
      <c r="F17" s="64"/>
      <c r="G17" s="64"/>
      <c r="H17" s="53"/>
      <c r="I17" s="86" t="s">
        <v>577</v>
      </c>
      <c r="J17" s="566" t="s">
        <v>281</v>
      </c>
      <c r="K17" s="567"/>
      <c r="L17" s="518" t="s">
        <v>997</v>
      </c>
      <c r="M17" s="570"/>
      <c r="N17" s="571"/>
      <c r="O17" s="494">
        <f>((M17/(VLOOKUP('2.Diagnóstico_Legislación'!$D$4,Elementos!$T$261:$U$518,2,FALSE))*100))</f>
        <v>0</v>
      </c>
      <c r="P17" s="326"/>
      <c r="Q17" s="68"/>
      <c r="R17" s="68"/>
      <c r="S17" s="68"/>
      <c r="T17" s="68"/>
      <c r="U17" s="68"/>
      <c r="V17" s="68"/>
      <c r="W17" s="68"/>
      <c r="X17" s="68"/>
      <c r="Y17" s="68"/>
      <c r="Z17" s="68"/>
      <c r="AA17" s="68"/>
      <c r="AB17" s="68"/>
      <c r="AC17" s="68"/>
      <c r="AD17" s="68"/>
      <c r="AE17" s="68"/>
      <c r="AF17" s="68"/>
      <c r="AG17" s="68"/>
      <c r="AH17" s="68"/>
    </row>
    <row r="18" spans="1:34" ht="14.45" customHeight="1" thickBot="1">
      <c r="A18" s="68"/>
      <c r="B18" s="523" t="s">
        <v>984</v>
      </c>
      <c r="C18" s="88">
        <f>VLOOKUP('2.Diagnóstico_Legislación'!$D$4,Elementos!$A$2:$P$259,13,FALSE)</f>
        <v>1.8096272167933405E-3</v>
      </c>
      <c r="D18" s="88">
        <f>VLOOKUP('2.Diagnóstico_Legislación'!$D$4,Elementos!$Q$2:$AD$259,13,FALSE)</f>
        <v>36</v>
      </c>
      <c r="E18" s="64"/>
      <c r="F18" s="64"/>
      <c r="G18" s="64"/>
      <c r="H18" s="68"/>
      <c r="I18" s="515" t="s">
        <v>989</v>
      </c>
      <c r="J18" s="568">
        <f>VLOOKUP('2.Diagnóstico_Legislación'!$D$4,Elementos!$A$261:$N$518,11,FALSE)</f>
        <v>0</v>
      </c>
      <c r="K18" s="569"/>
      <c r="L18" s="520" t="s">
        <v>1029</v>
      </c>
      <c r="M18" s="597"/>
      <c r="N18" s="598"/>
      <c r="O18" s="494">
        <f>((M18/(VLOOKUP('2.Diagnóstico_Legislación'!$D$4,Elementos!$T$261:$U$518,2,FALSE))*100))</f>
        <v>0</v>
      </c>
      <c r="P18" s="327"/>
      <c r="Q18" s="68"/>
      <c r="R18" s="68"/>
      <c r="S18" s="68"/>
      <c r="T18" s="68"/>
      <c r="U18" s="68"/>
      <c r="V18" s="68"/>
      <c r="W18" s="68"/>
      <c r="X18" s="68"/>
      <c r="Y18" s="68"/>
      <c r="Z18" s="68"/>
      <c r="AA18" s="68"/>
      <c r="AB18" s="68"/>
      <c r="AC18" s="68"/>
      <c r="AD18" s="68"/>
      <c r="AE18" s="68"/>
      <c r="AF18" s="68"/>
      <c r="AG18" s="68"/>
      <c r="AH18" s="68"/>
    </row>
    <row r="19" spans="1:34" ht="16.899999999999999" customHeight="1" thickBot="1">
      <c r="A19" s="68"/>
      <c r="B19" s="524" t="s">
        <v>985</v>
      </c>
      <c r="C19" s="89">
        <f>VLOOKUP('2.Diagnóstico_Legislación'!$D$4,Elementos!$A$2:$P$259,14,FALSE)</f>
        <v>1.6648570394498733E-3</v>
      </c>
      <c r="D19" s="89">
        <f>VLOOKUP('2.Diagnóstico_Legislación'!$D$4,Elementos!$Q$2:$AD$259,14,FALSE)</f>
        <v>10.869565217391305</v>
      </c>
      <c r="E19" s="64"/>
      <c r="F19" s="64"/>
      <c r="G19" s="64"/>
      <c r="H19" s="65"/>
      <c r="I19" s="515" t="s">
        <v>1020</v>
      </c>
      <c r="J19" s="568">
        <f>VLOOKUP('2.Diagnóstico_Legislación'!$D$4,Elementos!$A$261:$N$518,12,FALSE)</f>
        <v>61067</v>
      </c>
      <c r="K19" s="569"/>
      <c r="L19" s="85" t="s">
        <v>572</v>
      </c>
      <c r="M19" s="603">
        <f>SUM(M7:N18)</f>
        <v>0</v>
      </c>
      <c r="N19" s="604"/>
      <c r="O19" s="96">
        <f>SUM(O7:O18)</f>
        <v>0</v>
      </c>
      <c r="P19" s="68"/>
      <c r="Q19" s="68"/>
      <c r="R19" s="68"/>
      <c r="S19" s="68"/>
      <c r="T19" s="68"/>
      <c r="U19" s="68"/>
      <c r="V19" s="68"/>
      <c r="W19" s="68"/>
      <c r="X19" s="68"/>
      <c r="Y19" s="68"/>
      <c r="Z19" s="68"/>
      <c r="AA19" s="68"/>
      <c r="AB19" s="68"/>
      <c r="AC19" s="68"/>
      <c r="AD19" s="68"/>
      <c r="AE19" s="68"/>
      <c r="AF19" s="68"/>
      <c r="AG19" s="68"/>
      <c r="AH19" s="68"/>
    </row>
    <row r="20" spans="1:34" ht="14.45" customHeight="1" thickBot="1">
      <c r="A20" s="68"/>
      <c r="B20" s="80" t="s">
        <v>967</v>
      </c>
      <c r="C20" s="92">
        <f>SUM(C7:C19)</f>
        <v>36.44144046326457</v>
      </c>
      <c r="D20" s="92">
        <f>VLOOKUP('2.Diagnóstico_Legislación'!$D$4,Elementos!Q2:AE259,15,FALSE)</f>
        <v>27</v>
      </c>
      <c r="E20" s="64"/>
      <c r="F20" s="64"/>
      <c r="G20" s="64"/>
      <c r="H20" s="65"/>
      <c r="I20" s="515" t="s">
        <v>1091</v>
      </c>
      <c r="J20" s="568">
        <f>VLOOKUP('2.Diagnóstico_Legislación'!$D$4,Elementos!$A$261:$N$518,13,FALSE)</f>
        <v>56870</v>
      </c>
      <c r="K20" s="569"/>
      <c r="L20" s="86" t="s">
        <v>577</v>
      </c>
      <c r="M20" s="605" t="s">
        <v>281</v>
      </c>
      <c r="N20" s="606"/>
      <c r="O20" s="68"/>
      <c r="P20" s="68"/>
      <c r="Q20" s="68"/>
      <c r="R20" s="68"/>
      <c r="S20" s="68"/>
      <c r="T20" s="68"/>
      <c r="U20" s="68"/>
      <c r="V20" s="68"/>
      <c r="W20" s="68"/>
      <c r="X20" s="68"/>
      <c r="Y20" s="68"/>
      <c r="Z20" s="68"/>
      <c r="AA20" s="68"/>
      <c r="AB20" s="68"/>
      <c r="AC20" s="68"/>
      <c r="AD20" s="68"/>
      <c r="AE20" s="68"/>
      <c r="AF20" s="68"/>
      <c r="AG20" s="68"/>
      <c r="AH20" s="68"/>
    </row>
    <row r="21" spans="1:34" ht="14.45" customHeight="1" thickBot="1">
      <c r="A21" s="68"/>
      <c r="B21" s="64"/>
      <c r="C21" s="64"/>
      <c r="D21" s="64"/>
      <c r="E21" s="64"/>
      <c r="F21" s="64"/>
      <c r="G21" s="64"/>
      <c r="H21" s="82"/>
      <c r="I21" s="515" t="s">
        <v>1206</v>
      </c>
      <c r="J21" s="568">
        <f>VLOOKUP('2.Diagnóstico_Legislación'!$D$4,Elementos!$A$261:$N$518,14,FALSE)</f>
        <v>0</v>
      </c>
      <c r="K21" s="569"/>
      <c r="L21" s="521" t="s">
        <v>989</v>
      </c>
      <c r="M21" s="599"/>
      <c r="N21" s="600"/>
      <c r="O21" s="68"/>
      <c r="P21" s="68"/>
      <c r="Q21" s="68"/>
      <c r="R21" s="68"/>
      <c r="S21" s="68"/>
      <c r="T21" s="68"/>
      <c r="U21" s="68"/>
      <c r="V21" s="68"/>
      <c r="W21" s="68"/>
      <c r="X21" s="68"/>
      <c r="Y21" s="68"/>
      <c r="Z21" s="68"/>
      <c r="AA21" s="68"/>
      <c r="AB21" s="68"/>
      <c r="AC21" s="68"/>
      <c r="AD21" s="68"/>
      <c r="AE21" s="68"/>
      <c r="AF21" s="68"/>
      <c r="AG21" s="68"/>
      <c r="AH21" s="68"/>
    </row>
    <row r="22" spans="1:34" ht="13.9" customHeight="1" thickBot="1">
      <c r="A22" s="68"/>
      <c r="B22" s="64"/>
      <c r="C22" s="64"/>
      <c r="D22" s="64"/>
      <c r="E22" s="64"/>
      <c r="F22" s="64"/>
      <c r="G22" s="64"/>
      <c r="H22" s="82"/>
      <c r="I22" s="560" t="s">
        <v>1015</v>
      </c>
      <c r="J22" s="556">
        <f>J19+J20+J21</f>
        <v>117937</v>
      </c>
      <c r="K22" s="557"/>
      <c r="L22" s="558" t="s">
        <v>1015</v>
      </c>
      <c r="M22" s="601"/>
      <c r="N22" s="602"/>
      <c r="O22" s="68"/>
      <c r="P22" s="68"/>
      <c r="Q22" s="68"/>
      <c r="R22" s="68"/>
      <c r="S22" s="68"/>
      <c r="T22" s="68"/>
      <c r="U22" s="68"/>
      <c r="V22" s="68"/>
      <c r="W22" s="68"/>
      <c r="X22" s="68"/>
      <c r="Y22" s="68"/>
      <c r="Z22" s="68"/>
      <c r="AA22" s="68"/>
      <c r="AB22" s="68"/>
      <c r="AC22" s="68"/>
      <c r="AD22" s="68"/>
      <c r="AE22" s="68"/>
      <c r="AF22" s="68"/>
      <c r="AG22" s="68"/>
      <c r="AH22" s="68"/>
    </row>
    <row r="23" spans="1:34" ht="13.9" customHeight="1" thickBot="1">
      <c r="A23" s="68"/>
      <c r="B23" s="64"/>
      <c r="C23" s="64"/>
      <c r="D23" s="64"/>
      <c r="E23" s="64"/>
      <c r="F23" s="64"/>
      <c r="G23" s="64"/>
      <c r="H23" s="68"/>
      <c r="I23" s="561"/>
      <c r="J23" s="97" t="s">
        <v>274</v>
      </c>
      <c r="K23" s="103" t="s">
        <v>1014</v>
      </c>
      <c r="L23" s="559"/>
      <c r="M23" s="496" t="s">
        <v>274</v>
      </c>
      <c r="N23" s="497" t="s">
        <v>1014</v>
      </c>
      <c r="O23" s="68"/>
      <c r="P23" s="68"/>
      <c r="Q23" s="68"/>
      <c r="R23" s="68"/>
      <c r="S23" s="68"/>
      <c r="T23" s="68"/>
      <c r="U23" s="68"/>
      <c r="V23" s="68"/>
      <c r="W23" s="68"/>
      <c r="X23" s="68"/>
      <c r="Y23" s="68"/>
      <c r="Z23" s="68"/>
      <c r="AA23" s="68"/>
      <c r="AB23" s="68"/>
      <c r="AC23" s="68"/>
      <c r="AD23" s="68"/>
      <c r="AE23" s="68"/>
      <c r="AF23" s="68"/>
      <c r="AG23" s="68"/>
      <c r="AH23" s="68"/>
    </row>
    <row r="24" spans="1:34">
      <c r="A24" s="68"/>
      <c r="B24" s="64"/>
      <c r="C24" s="64"/>
      <c r="D24" s="64"/>
      <c r="E24" s="64"/>
      <c r="F24" s="64"/>
      <c r="G24" s="64"/>
      <c r="H24" s="68"/>
      <c r="I24" s="64"/>
      <c r="J24" s="164" t="s">
        <v>1092</v>
      </c>
      <c r="K24" s="104">
        <f>IF('2.Diagnóstico_Legislación'!$D$4="Bilbao",VLOOKUP('3.Diagnóstico_Oportunidades'!J24,Elementos!$O$263:$S$472,2,FALSE),0)+IF('2.Diagnóstico_Legislación'!$D$4="Getxo",VLOOKUP('3.Diagnóstico_Oportunidades'!J24,Elementos!$O$263:$S$472,3,FALSE),0)+IF('2.Diagnóstico_Legislación'!$D$4="Sondika",VLOOKUP('3.Diagnóstico_Oportunidades'!J24,Elementos!$O$263:$S$472,4,FALSE),0)+IF('2.Diagnóstico_Legislación'!$D$4="Vitoria-Gasteiz",VLOOKUP('3.Diagnóstico_Oportunidades'!J24,Elementos!$O$263:$S$472,5,FALSE),0)</f>
        <v>7</v>
      </c>
      <c r="L24" s="52"/>
      <c r="M24" s="164" t="s">
        <v>1092</v>
      </c>
      <c r="N24" s="328">
        <v>0</v>
      </c>
      <c r="O24" s="68"/>
      <c r="P24" s="68"/>
      <c r="Q24" s="68"/>
      <c r="R24" s="68"/>
      <c r="S24" s="68"/>
      <c r="T24" s="68"/>
      <c r="U24" s="68"/>
      <c r="V24" s="68"/>
      <c r="W24" s="68"/>
      <c r="X24" s="68"/>
      <c r="Y24" s="68"/>
      <c r="Z24" s="68"/>
      <c r="AA24" s="68"/>
      <c r="AB24" s="68"/>
      <c r="AC24" s="68"/>
      <c r="AD24" s="68"/>
      <c r="AE24" s="68"/>
      <c r="AF24" s="68"/>
      <c r="AG24" s="68"/>
      <c r="AH24" s="68"/>
    </row>
    <row r="25" spans="1:34">
      <c r="A25" s="68"/>
      <c r="B25" s="64"/>
      <c r="C25" s="64"/>
      <c r="D25" s="64"/>
      <c r="E25" s="64"/>
      <c r="F25" s="64"/>
      <c r="G25" s="64"/>
      <c r="H25" s="68"/>
      <c r="I25" s="68"/>
      <c r="J25" s="163" t="s">
        <v>511</v>
      </c>
      <c r="K25" s="105">
        <f>IF('2.Diagnóstico_Legislación'!$D$4="Bilbao",VLOOKUP('3.Diagnóstico_Oportunidades'!J25,Elementos!$O$263:$S$472,2,FALSE),0)+IF('2.Diagnóstico_Legislación'!$D$4="Getxo",VLOOKUP('3.Diagnóstico_Oportunidades'!J25,Elementos!$O$263:$S$472,3,FALSE),0)+IF('2.Diagnóstico_Legislación'!$D$4="Sondika",VLOOKUP('3.Diagnóstico_Oportunidades'!J25,Elementos!$O$263:$S$472,4,FALSE),0)+IF('2.Diagnóstico_Legislación'!$D$4="Vitoria-Gasteiz",VLOOKUP('3.Diagnóstico_Oportunidades'!J25,Elementos!$O$263:$S$472,5,FALSE),0)</f>
        <v>149</v>
      </c>
      <c r="L25" s="52"/>
      <c r="M25" s="163" t="s">
        <v>511</v>
      </c>
      <c r="N25" s="329">
        <v>0</v>
      </c>
      <c r="O25" s="68"/>
      <c r="P25" s="68"/>
      <c r="Q25" s="68"/>
      <c r="R25" s="68"/>
      <c r="S25" s="68"/>
      <c r="T25" s="68"/>
      <c r="U25" s="68"/>
      <c r="V25" s="68"/>
      <c r="W25" s="68"/>
      <c r="X25" s="68"/>
      <c r="Y25" s="68"/>
      <c r="Z25" s="68"/>
      <c r="AA25" s="68"/>
      <c r="AB25" s="68"/>
      <c r="AC25" s="68"/>
      <c r="AD25" s="68"/>
      <c r="AE25" s="68"/>
      <c r="AF25" s="68"/>
      <c r="AG25" s="68"/>
      <c r="AH25" s="68"/>
    </row>
    <row r="26" spans="1:34">
      <c r="A26" s="68"/>
      <c r="B26" s="64"/>
      <c r="C26" s="64"/>
      <c r="D26" s="64"/>
      <c r="E26" s="64"/>
      <c r="F26" s="64"/>
      <c r="G26" s="64"/>
      <c r="H26" s="68"/>
      <c r="I26" s="68"/>
      <c r="J26" s="163" t="s">
        <v>512</v>
      </c>
      <c r="K26" s="105">
        <f>IF('2.Diagnóstico_Legislación'!$D$4="Bilbao",VLOOKUP('3.Diagnóstico_Oportunidades'!J26,Elementos!$O$263:$S$472,2,FALSE),0)+IF('2.Diagnóstico_Legislación'!$D$4="Getxo",VLOOKUP('3.Diagnóstico_Oportunidades'!J26,Elementos!$O$263:$S$472,3,FALSE),0)+IF('2.Diagnóstico_Legislación'!$D$4="Sondika",VLOOKUP('3.Diagnóstico_Oportunidades'!J26,Elementos!$O$263:$S$472,4,FALSE),0)+IF('2.Diagnóstico_Legislación'!$D$4="Vitoria-Gasteiz",VLOOKUP('3.Diagnóstico_Oportunidades'!J26,Elementos!$O$263:$S$472,5,FALSE),0)</f>
        <v>24</v>
      </c>
      <c r="L26" s="68"/>
      <c r="M26" s="163" t="s">
        <v>512</v>
      </c>
      <c r="N26" s="329">
        <v>0</v>
      </c>
      <c r="O26" s="68"/>
      <c r="P26" s="68"/>
      <c r="Q26" s="68"/>
      <c r="R26" s="68"/>
      <c r="S26" s="68"/>
      <c r="T26" s="68"/>
      <c r="U26" s="68"/>
      <c r="V26" s="68"/>
      <c r="W26" s="68"/>
      <c r="X26" s="68"/>
      <c r="Y26" s="68"/>
      <c r="Z26" s="68"/>
      <c r="AA26" s="68"/>
      <c r="AB26" s="68"/>
      <c r="AC26" s="68"/>
      <c r="AD26" s="68"/>
      <c r="AE26" s="68"/>
      <c r="AF26" s="68"/>
      <c r="AG26" s="68"/>
      <c r="AH26" s="68"/>
    </row>
    <row r="27" spans="1:34">
      <c r="A27" s="68"/>
      <c r="B27" s="64"/>
      <c r="C27" s="64"/>
      <c r="D27" s="64"/>
      <c r="E27" s="64"/>
      <c r="F27" s="64"/>
      <c r="G27" s="64"/>
      <c r="H27" s="68"/>
      <c r="I27" s="68"/>
      <c r="J27" s="163" t="s">
        <v>513</v>
      </c>
      <c r="K27" s="105">
        <f>IF('2.Diagnóstico_Legislación'!$D$4="Bilbao",VLOOKUP('3.Diagnóstico_Oportunidades'!J27,Elementos!$O$263:$S$472,2,FALSE),0)+IF('2.Diagnóstico_Legislación'!$D$4="Getxo",VLOOKUP('3.Diagnóstico_Oportunidades'!J27,Elementos!$O$263:$S$472,3,FALSE),0)+IF('2.Diagnóstico_Legislación'!$D$4="Sondika",VLOOKUP('3.Diagnóstico_Oportunidades'!J27,Elementos!$O$263:$S$472,4,FALSE),0)+IF('2.Diagnóstico_Legislación'!$D$4="Vitoria-Gasteiz",VLOOKUP('3.Diagnóstico_Oportunidades'!J27,Elementos!$O$263:$S$472,5,FALSE),0)</f>
        <v>54</v>
      </c>
      <c r="L27" s="68"/>
      <c r="M27" s="163" t="s">
        <v>513</v>
      </c>
      <c r="N27" s="329">
        <v>0</v>
      </c>
      <c r="O27" s="68"/>
      <c r="P27" s="68"/>
      <c r="Q27" s="68"/>
      <c r="R27" s="68"/>
      <c r="S27" s="68"/>
      <c r="T27" s="68"/>
      <c r="U27" s="68"/>
      <c r="V27" s="68"/>
      <c r="W27" s="68"/>
      <c r="X27" s="68"/>
      <c r="Y27" s="68"/>
      <c r="Z27" s="68"/>
      <c r="AA27" s="68"/>
      <c r="AB27" s="68"/>
      <c r="AC27" s="68"/>
      <c r="AD27" s="68"/>
      <c r="AE27" s="68"/>
      <c r="AF27" s="68"/>
      <c r="AG27" s="68"/>
      <c r="AH27" s="68"/>
    </row>
    <row r="28" spans="1:34">
      <c r="A28" s="68"/>
      <c r="B28" s="64"/>
      <c r="C28" s="64"/>
      <c r="D28" s="64"/>
      <c r="E28" s="64"/>
      <c r="F28" s="64"/>
      <c r="G28" s="64"/>
      <c r="H28" s="68"/>
      <c r="I28" s="52"/>
      <c r="J28" s="165" t="s">
        <v>1118</v>
      </c>
      <c r="K28" s="105">
        <f>IF('2.Diagnóstico_Legislación'!$D$4="Bilbao",VLOOKUP('3.Diagnóstico_Oportunidades'!J28,Elementos!$O$263:$S$472,2,FALSE),0)+IF('2.Diagnóstico_Legislación'!$D$4="Getxo",VLOOKUP('3.Diagnóstico_Oportunidades'!J28,Elementos!$O$263:$S$472,3,FALSE),0)+IF('2.Diagnóstico_Legislación'!$D$4="Sondika",VLOOKUP('3.Diagnóstico_Oportunidades'!J28,Elementos!$O$263:$S$472,4,FALSE),0)+IF('2.Diagnóstico_Legislación'!$D$4="Vitoria-Gasteiz",VLOOKUP('3.Diagnóstico_Oportunidades'!J28,Elementos!$O$263:$S$472,5,FALSE),0)</f>
        <v>0</v>
      </c>
      <c r="L28" s="68"/>
      <c r="M28" s="165" t="s">
        <v>1118</v>
      </c>
      <c r="N28" s="329">
        <v>0</v>
      </c>
      <c r="O28" s="68"/>
      <c r="P28" s="68"/>
      <c r="Q28" s="68"/>
      <c r="R28" s="68"/>
      <c r="S28" s="68"/>
      <c r="T28" s="68"/>
      <c r="U28" s="68"/>
      <c r="V28" s="68"/>
      <c r="W28" s="68"/>
      <c r="X28" s="68"/>
      <c r="Y28" s="68"/>
      <c r="Z28" s="68"/>
      <c r="AA28" s="68"/>
      <c r="AB28" s="68"/>
      <c r="AC28" s="68"/>
      <c r="AD28" s="68"/>
      <c r="AE28" s="68"/>
      <c r="AF28" s="68"/>
      <c r="AG28" s="68"/>
      <c r="AH28" s="68"/>
    </row>
    <row r="29" spans="1:34">
      <c r="A29" s="68"/>
      <c r="B29" s="64"/>
      <c r="C29" s="64"/>
      <c r="D29" s="64"/>
      <c r="E29" s="64"/>
      <c r="F29" s="64"/>
      <c r="G29" s="64"/>
      <c r="H29" s="68"/>
      <c r="I29" s="83"/>
      <c r="J29" s="163" t="s">
        <v>1167</v>
      </c>
      <c r="K29" s="105">
        <f>IF('2.Diagnóstico_Legislación'!$D$4="Bilbao",VLOOKUP('3.Diagnóstico_Oportunidades'!J29,Elementos!$O$263:$S$472,2,FALSE),0)+IF('2.Diagnóstico_Legislación'!$D$4="Getxo",VLOOKUP('3.Diagnóstico_Oportunidades'!J29,Elementos!$O$263:$S$472,3,FALSE),0)+IF('2.Diagnóstico_Legislación'!$D$4="Sondika",VLOOKUP('3.Diagnóstico_Oportunidades'!J29,Elementos!$O$263:$S$472,4,FALSE),0)+IF('2.Diagnóstico_Legislación'!$D$4="Vitoria-Gasteiz",VLOOKUP('3.Diagnóstico_Oportunidades'!J29,Elementos!$O$263:$S$472,5,FALSE),0)</f>
        <v>2</v>
      </c>
      <c r="L29" s="68"/>
      <c r="M29" s="163" t="s">
        <v>1167</v>
      </c>
      <c r="N29" s="329">
        <v>0</v>
      </c>
      <c r="O29" s="68"/>
      <c r="P29" s="68"/>
      <c r="Q29" s="68"/>
      <c r="R29" s="68"/>
      <c r="S29" s="68"/>
      <c r="T29" s="68"/>
      <c r="U29" s="68"/>
      <c r="V29" s="68"/>
      <c r="W29" s="68"/>
      <c r="X29" s="68"/>
      <c r="Y29" s="68"/>
      <c r="Z29" s="68"/>
      <c r="AA29" s="68"/>
      <c r="AB29" s="68"/>
      <c r="AC29" s="68"/>
      <c r="AD29" s="68"/>
      <c r="AE29" s="68"/>
      <c r="AF29" s="68"/>
      <c r="AG29" s="68"/>
      <c r="AH29" s="68"/>
    </row>
    <row r="30" spans="1:34">
      <c r="A30" s="68"/>
      <c r="B30" s="64"/>
      <c r="C30" s="64"/>
      <c r="D30" s="64"/>
      <c r="E30" s="64"/>
      <c r="F30" s="64"/>
      <c r="G30" s="64"/>
      <c r="H30" s="64"/>
      <c r="I30" s="64"/>
      <c r="J30" s="163" t="s">
        <v>1093</v>
      </c>
      <c r="K30" s="105">
        <f>IF('2.Diagnóstico_Legislación'!$D$4="Bilbao",VLOOKUP('3.Diagnóstico_Oportunidades'!J30,Elementos!$O$263:$S$472,2,FALSE),0)+IF('2.Diagnóstico_Legislación'!$D$4="Getxo",VLOOKUP('3.Diagnóstico_Oportunidades'!J30,Elementos!$O$263:$S$472,3,FALSE),0)+IF('2.Diagnóstico_Legislación'!$D$4="Sondika",VLOOKUP('3.Diagnóstico_Oportunidades'!J30,Elementos!$O$263:$S$472,4,FALSE),0)+IF('2.Diagnóstico_Legislación'!$D$4="Vitoria-Gasteiz",VLOOKUP('3.Diagnóstico_Oportunidades'!J30,Elementos!$O$263:$S$472,5,FALSE),0)</f>
        <v>19</v>
      </c>
      <c r="L30" s="64"/>
      <c r="M30" s="163" t="s">
        <v>1093</v>
      </c>
      <c r="N30" s="329">
        <v>0</v>
      </c>
      <c r="O30" s="64"/>
      <c r="P30" s="64"/>
      <c r="Q30" s="68"/>
      <c r="R30" s="68"/>
      <c r="S30" s="68"/>
      <c r="T30" s="68"/>
      <c r="U30" s="68"/>
      <c r="V30" s="68"/>
      <c r="W30" s="68"/>
      <c r="X30" s="68"/>
      <c r="Y30" s="68"/>
      <c r="Z30" s="68"/>
      <c r="AA30" s="68"/>
      <c r="AB30" s="68"/>
      <c r="AC30" s="68"/>
      <c r="AD30" s="68"/>
      <c r="AE30" s="68"/>
      <c r="AF30" s="68"/>
      <c r="AG30" s="68"/>
      <c r="AH30" s="68"/>
    </row>
    <row r="31" spans="1:34">
      <c r="A31" s="68"/>
      <c r="B31" s="64"/>
      <c r="C31" s="64"/>
      <c r="D31" s="64"/>
      <c r="E31" s="64"/>
      <c r="F31" s="64"/>
      <c r="G31" s="64"/>
      <c r="H31" s="64"/>
      <c r="I31" s="64"/>
      <c r="J31" s="163" t="s">
        <v>232</v>
      </c>
      <c r="K31" s="105">
        <f>IF('2.Diagnóstico_Legislación'!$D$4="Bilbao",VLOOKUP('3.Diagnóstico_Oportunidades'!J31,Elementos!$O$263:$S$472,2,FALSE),0)+IF('2.Diagnóstico_Legislación'!$D$4="Getxo",VLOOKUP('3.Diagnóstico_Oportunidades'!J31,Elementos!$O$263:$S$472,3,FALSE),0)+IF('2.Diagnóstico_Legislación'!$D$4="Sondika",VLOOKUP('3.Diagnóstico_Oportunidades'!J31,Elementos!$O$263:$S$472,4,FALSE),0)+IF('2.Diagnóstico_Legislación'!$D$4="Vitoria-Gasteiz",VLOOKUP('3.Diagnóstico_Oportunidades'!J31,Elementos!$O$263:$S$472,5,FALSE),0)</f>
        <v>0</v>
      </c>
      <c r="L31" s="64"/>
      <c r="M31" s="163" t="s">
        <v>232</v>
      </c>
      <c r="N31" s="329">
        <v>0</v>
      </c>
      <c r="O31" s="64"/>
      <c r="P31" s="64"/>
      <c r="Q31" s="68"/>
      <c r="R31" s="68"/>
      <c r="S31" s="68"/>
      <c r="T31" s="68"/>
      <c r="U31" s="68"/>
      <c r="V31" s="68"/>
      <c r="W31" s="68"/>
      <c r="X31" s="68"/>
      <c r="Y31" s="68"/>
      <c r="Z31" s="68"/>
      <c r="AA31" s="68"/>
      <c r="AB31" s="68"/>
      <c r="AC31" s="68"/>
      <c r="AD31" s="68"/>
      <c r="AE31" s="68"/>
      <c r="AF31" s="68"/>
      <c r="AG31" s="68"/>
      <c r="AH31" s="68"/>
    </row>
    <row r="32" spans="1:34">
      <c r="A32" s="68"/>
      <c r="B32" s="64"/>
      <c r="C32" s="64"/>
      <c r="D32" s="64"/>
      <c r="E32" s="64"/>
      <c r="F32" s="64"/>
      <c r="G32" s="64"/>
      <c r="H32" s="64"/>
      <c r="I32" s="64"/>
      <c r="J32" s="163" t="s">
        <v>1162</v>
      </c>
      <c r="K32" s="105">
        <f>IF('2.Diagnóstico_Legislación'!$D$4="Bilbao",VLOOKUP('3.Diagnóstico_Oportunidades'!J32,Elementos!$O$263:$S$472,2,FALSE),0)+IF('2.Diagnóstico_Legislación'!$D$4="Getxo",VLOOKUP('3.Diagnóstico_Oportunidades'!J32,Elementos!$O$263:$S$472,3,FALSE),0)+IF('2.Diagnóstico_Legislación'!$D$4="Sondika",VLOOKUP('3.Diagnóstico_Oportunidades'!J32,Elementos!$O$263:$S$472,4,FALSE),0)+IF('2.Diagnóstico_Legislación'!$D$4="Vitoria-Gasteiz",VLOOKUP('3.Diagnóstico_Oportunidades'!J32,Elementos!$O$263:$S$472,5,FALSE),0)</f>
        <v>3079</v>
      </c>
      <c r="L32" s="64"/>
      <c r="M32" s="163" t="s">
        <v>1162</v>
      </c>
      <c r="N32" s="329">
        <v>0</v>
      </c>
      <c r="O32" s="64"/>
      <c r="P32" s="64"/>
      <c r="Q32" s="68"/>
      <c r="R32" s="68"/>
      <c r="S32" s="68"/>
      <c r="T32" s="68"/>
      <c r="U32" s="68"/>
      <c r="V32" s="68"/>
      <c r="W32" s="68"/>
      <c r="X32" s="68"/>
      <c r="Y32" s="68"/>
      <c r="Z32" s="68"/>
      <c r="AA32" s="68"/>
      <c r="AB32" s="68"/>
      <c r="AC32" s="68"/>
      <c r="AD32" s="68"/>
      <c r="AE32" s="68"/>
      <c r="AF32" s="68"/>
      <c r="AG32" s="68"/>
      <c r="AH32" s="68"/>
    </row>
    <row r="33" spans="1:34">
      <c r="A33" s="68"/>
      <c r="B33" s="64"/>
      <c r="C33" s="64"/>
      <c r="D33" s="64"/>
      <c r="E33" s="64"/>
      <c r="F33" s="64"/>
      <c r="G33" s="64"/>
      <c r="H33" s="64"/>
      <c r="I33" s="64"/>
      <c r="J33" s="163" t="s">
        <v>514</v>
      </c>
      <c r="K33" s="105">
        <f>IF('2.Diagnóstico_Legislación'!$D$4="Bilbao",VLOOKUP('3.Diagnóstico_Oportunidades'!J33,Elementos!$O$263:$S$472,2,FALSE),0)+IF('2.Diagnóstico_Legislación'!$D$4="Getxo",VLOOKUP('3.Diagnóstico_Oportunidades'!J33,Elementos!$O$263:$S$472,3,FALSE),0)+IF('2.Diagnóstico_Legislación'!$D$4="Sondika",VLOOKUP('3.Diagnóstico_Oportunidades'!J33,Elementos!$O$263:$S$472,4,FALSE),0)+IF('2.Diagnóstico_Legislación'!$D$4="Vitoria-Gasteiz",VLOOKUP('3.Diagnóstico_Oportunidades'!J33,Elementos!$O$263:$S$472,5,FALSE),0)</f>
        <v>12</v>
      </c>
      <c r="L33" s="64"/>
      <c r="M33" s="163" t="s">
        <v>514</v>
      </c>
      <c r="N33" s="329">
        <v>0</v>
      </c>
      <c r="O33" s="64"/>
      <c r="P33" s="64"/>
      <c r="Q33" s="68"/>
      <c r="R33" s="68"/>
      <c r="S33" s="68"/>
      <c r="T33" s="68"/>
      <c r="U33" s="68"/>
      <c r="V33" s="68"/>
      <c r="W33" s="68"/>
      <c r="X33" s="68"/>
      <c r="Y33" s="68"/>
      <c r="Z33" s="68"/>
      <c r="AA33" s="68"/>
      <c r="AB33" s="68"/>
      <c r="AC33" s="68"/>
      <c r="AD33" s="68"/>
      <c r="AE33" s="68"/>
      <c r="AF33" s="68"/>
      <c r="AG33" s="68"/>
      <c r="AH33" s="68"/>
    </row>
    <row r="34" spans="1:34">
      <c r="A34" s="68"/>
      <c r="B34" s="64"/>
      <c r="C34" s="64"/>
      <c r="D34" s="64"/>
      <c r="E34" s="64"/>
      <c r="F34" s="64"/>
      <c r="G34" s="64"/>
      <c r="H34" s="64"/>
      <c r="I34" s="64"/>
      <c r="J34" s="163" t="s">
        <v>515</v>
      </c>
      <c r="K34" s="105">
        <f>IF('2.Diagnóstico_Legislación'!$D$4="Bilbao",VLOOKUP('3.Diagnóstico_Oportunidades'!J34,Elementos!$O$263:$S$472,2,FALSE),0)+IF('2.Diagnóstico_Legislación'!$D$4="Getxo",VLOOKUP('3.Diagnóstico_Oportunidades'!J34,Elementos!$O$263:$S$472,3,FALSE),0)+IF('2.Diagnóstico_Legislación'!$D$4="Sondika",VLOOKUP('3.Diagnóstico_Oportunidades'!J34,Elementos!$O$263:$S$472,4,FALSE),0)+IF('2.Diagnóstico_Legislación'!$D$4="Vitoria-Gasteiz",VLOOKUP('3.Diagnóstico_Oportunidades'!J34,Elementos!$O$263:$S$472,5,FALSE),0)</f>
        <v>0</v>
      </c>
      <c r="L34" s="64"/>
      <c r="M34" s="163" t="s">
        <v>515</v>
      </c>
      <c r="N34" s="329">
        <v>0</v>
      </c>
      <c r="O34" s="64"/>
      <c r="P34" s="64"/>
      <c r="Q34" s="68"/>
      <c r="R34" s="68"/>
      <c r="S34" s="68"/>
      <c r="T34" s="68"/>
      <c r="U34" s="68"/>
      <c r="V34" s="68"/>
      <c r="W34" s="68"/>
      <c r="X34" s="68"/>
      <c r="Y34" s="68"/>
      <c r="Z34" s="68"/>
      <c r="AA34" s="68"/>
      <c r="AB34" s="68"/>
      <c r="AC34" s="68"/>
      <c r="AD34" s="68"/>
      <c r="AE34" s="68"/>
      <c r="AF34" s="68"/>
      <c r="AG34" s="68"/>
      <c r="AH34" s="68"/>
    </row>
    <row r="35" spans="1:34">
      <c r="A35" s="68"/>
      <c r="B35" s="64"/>
      <c r="C35" s="64"/>
      <c r="D35" s="64"/>
      <c r="E35" s="64"/>
      <c r="F35" s="64"/>
      <c r="G35" s="64"/>
      <c r="H35" s="64"/>
      <c r="I35" s="64"/>
      <c r="J35" s="163" t="s">
        <v>516</v>
      </c>
      <c r="K35" s="105">
        <f>IF('2.Diagnóstico_Legislación'!$D$4="Bilbao",VLOOKUP('3.Diagnóstico_Oportunidades'!J35,Elementos!$O$263:$S$472,2,FALSE),0)+IF('2.Diagnóstico_Legislación'!$D$4="Getxo",VLOOKUP('3.Diagnóstico_Oportunidades'!J35,Elementos!$O$263:$S$472,3,FALSE),0)+IF('2.Diagnóstico_Legislación'!$D$4="Sondika",VLOOKUP('3.Diagnóstico_Oportunidades'!J35,Elementos!$O$263:$S$472,4,FALSE),0)+IF('2.Diagnóstico_Legislación'!$D$4="Vitoria-Gasteiz",VLOOKUP('3.Diagnóstico_Oportunidades'!J35,Elementos!$O$263:$S$472,5,FALSE),0)</f>
        <v>482</v>
      </c>
      <c r="L35" s="64"/>
      <c r="M35" s="163" t="s">
        <v>516</v>
      </c>
      <c r="N35" s="329">
        <v>0</v>
      </c>
      <c r="O35" s="64"/>
      <c r="P35" s="64"/>
      <c r="Q35" s="68"/>
      <c r="R35" s="68"/>
      <c r="S35" s="68"/>
      <c r="T35" s="68"/>
      <c r="U35" s="68"/>
      <c r="V35" s="68"/>
      <c r="W35" s="68"/>
      <c r="X35" s="68"/>
      <c r="Y35" s="68"/>
      <c r="Z35" s="68"/>
      <c r="AA35" s="68"/>
      <c r="AB35" s="68"/>
      <c r="AC35" s="68"/>
      <c r="AD35" s="68"/>
      <c r="AE35" s="68"/>
      <c r="AF35" s="68"/>
      <c r="AG35" s="68"/>
      <c r="AH35" s="68"/>
    </row>
    <row r="36" spans="1:34">
      <c r="A36" s="68"/>
      <c r="B36" s="64"/>
      <c r="C36" s="64"/>
      <c r="D36" s="64"/>
      <c r="E36" s="64"/>
      <c r="F36" s="64"/>
      <c r="G36" s="64"/>
      <c r="H36" s="64"/>
      <c r="I36" s="64"/>
      <c r="J36" s="163" t="s">
        <v>539</v>
      </c>
      <c r="K36" s="105">
        <f>IF('2.Diagnóstico_Legislación'!$D$4="Bilbao",VLOOKUP('3.Diagnóstico_Oportunidades'!J36,Elementos!$O$263:$S$472,2,FALSE),0)+IF('2.Diagnóstico_Legislación'!$D$4="Getxo",VLOOKUP('3.Diagnóstico_Oportunidades'!J36,Elementos!$O$263:$S$472,3,FALSE),0)+IF('2.Diagnóstico_Legislación'!$D$4="Sondika",VLOOKUP('3.Diagnóstico_Oportunidades'!J36,Elementos!$O$263:$S$472,4,FALSE),0)+IF('2.Diagnóstico_Legislación'!$D$4="Vitoria-Gasteiz",VLOOKUP('3.Diagnóstico_Oportunidades'!J36,Elementos!$O$263:$S$472,5,FALSE),0)</f>
        <v>1233</v>
      </c>
      <c r="L36" s="64"/>
      <c r="M36" s="163" t="s">
        <v>539</v>
      </c>
      <c r="N36" s="329">
        <v>0</v>
      </c>
      <c r="O36" s="64"/>
      <c r="P36" s="64"/>
      <c r="Q36" s="68"/>
      <c r="R36" s="68"/>
      <c r="S36" s="68"/>
      <c r="T36" s="68"/>
      <c r="U36" s="68"/>
      <c r="V36" s="68"/>
      <c r="W36" s="68"/>
      <c r="X36" s="68"/>
      <c r="Y36" s="68"/>
      <c r="Z36" s="68"/>
      <c r="AA36" s="68"/>
      <c r="AB36" s="68"/>
      <c r="AC36" s="68"/>
      <c r="AD36" s="68"/>
      <c r="AE36" s="68"/>
      <c r="AF36" s="68"/>
      <c r="AG36" s="68"/>
      <c r="AH36" s="68"/>
    </row>
    <row r="37" spans="1:34">
      <c r="A37" s="68"/>
      <c r="B37" s="64"/>
      <c r="C37" s="64"/>
      <c r="D37" s="64"/>
      <c r="E37" s="64"/>
      <c r="F37" s="64"/>
      <c r="G37" s="64"/>
      <c r="H37" s="64"/>
      <c r="I37" s="64"/>
      <c r="J37" s="163" t="s">
        <v>517</v>
      </c>
      <c r="K37" s="105">
        <f>IF('2.Diagnóstico_Legislación'!$D$4="Bilbao",VLOOKUP('3.Diagnóstico_Oportunidades'!J37,Elementos!$O$263:$S$472,2,FALSE),0)+IF('2.Diagnóstico_Legislación'!$D$4="Getxo",VLOOKUP('3.Diagnóstico_Oportunidades'!J37,Elementos!$O$263:$S$472,3,FALSE),0)+IF('2.Diagnóstico_Legislación'!$D$4="Sondika",VLOOKUP('3.Diagnóstico_Oportunidades'!J37,Elementos!$O$263:$S$472,4,FALSE),0)+IF('2.Diagnóstico_Legislación'!$D$4="Vitoria-Gasteiz",VLOOKUP('3.Diagnóstico_Oportunidades'!J37,Elementos!$O$263:$S$472,5,FALSE),0)</f>
        <v>27</v>
      </c>
      <c r="L37" s="64"/>
      <c r="M37" s="163" t="s">
        <v>517</v>
      </c>
      <c r="N37" s="329">
        <v>0</v>
      </c>
      <c r="O37" s="64"/>
      <c r="P37" s="64"/>
      <c r="Q37" s="68"/>
      <c r="R37" s="68"/>
      <c r="S37" s="68"/>
      <c r="T37" s="68"/>
      <c r="U37" s="68"/>
      <c r="V37" s="68"/>
      <c r="W37" s="68"/>
      <c r="X37" s="68"/>
      <c r="Y37" s="68"/>
      <c r="Z37" s="68"/>
      <c r="AA37" s="68"/>
      <c r="AB37" s="68"/>
      <c r="AC37" s="68"/>
      <c r="AD37" s="68"/>
      <c r="AE37" s="68"/>
      <c r="AF37" s="68"/>
      <c r="AG37" s="68"/>
      <c r="AH37" s="68"/>
    </row>
    <row r="38" spans="1:34">
      <c r="A38" s="68"/>
      <c r="B38" s="64"/>
      <c r="C38" s="64"/>
      <c r="D38" s="64"/>
      <c r="E38" s="64"/>
      <c r="F38" s="64"/>
      <c r="G38" s="64"/>
      <c r="H38" s="64"/>
      <c r="I38" s="64"/>
      <c r="J38" s="163" t="s">
        <v>540</v>
      </c>
      <c r="K38" s="105">
        <f>IF('2.Diagnóstico_Legislación'!$D$4="Bilbao",VLOOKUP('3.Diagnóstico_Oportunidades'!J38,Elementos!$O$263:$S$472,2,FALSE),0)+IF('2.Diagnóstico_Legislación'!$D$4="Getxo",VLOOKUP('3.Diagnóstico_Oportunidades'!J38,Elementos!$O$263:$S$472,3,FALSE),0)+IF('2.Diagnóstico_Legislación'!$D$4="Sondika",VLOOKUP('3.Diagnóstico_Oportunidades'!J38,Elementos!$O$263:$S$472,4,FALSE),0)+IF('2.Diagnóstico_Legislación'!$D$4="Vitoria-Gasteiz",VLOOKUP('3.Diagnóstico_Oportunidades'!J38,Elementos!$O$263:$S$472,5,FALSE),0)</f>
        <v>2642</v>
      </c>
      <c r="L38" s="64"/>
      <c r="M38" s="163" t="s">
        <v>540</v>
      </c>
      <c r="N38" s="329">
        <v>0</v>
      </c>
      <c r="O38" s="64"/>
      <c r="P38" s="64"/>
      <c r="Q38" s="68"/>
      <c r="R38" s="68"/>
      <c r="S38" s="68"/>
      <c r="T38" s="68"/>
      <c r="U38" s="68"/>
      <c r="V38" s="68"/>
      <c r="W38" s="68"/>
      <c r="X38" s="68"/>
      <c r="Y38" s="68"/>
      <c r="Z38" s="68"/>
      <c r="AA38" s="68"/>
      <c r="AB38" s="68"/>
      <c r="AC38" s="68"/>
      <c r="AD38" s="68"/>
      <c r="AE38" s="68"/>
      <c r="AF38" s="68"/>
      <c r="AG38" s="68"/>
      <c r="AH38" s="68"/>
    </row>
    <row r="39" spans="1:34">
      <c r="A39" s="68"/>
      <c r="B39" s="64"/>
      <c r="C39" s="64"/>
      <c r="D39" s="64"/>
      <c r="E39" s="64"/>
      <c r="F39" s="64"/>
      <c r="G39" s="64"/>
      <c r="H39" s="64"/>
      <c r="I39" s="64"/>
      <c r="J39" s="163" t="s">
        <v>1163</v>
      </c>
      <c r="K39" s="105">
        <f>IF('2.Diagnóstico_Legislación'!$D$4="Bilbao",VLOOKUP('3.Diagnóstico_Oportunidades'!J39,Elementos!$O$263:$S$472,2,FALSE),0)+IF('2.Diagnóstico_Legislación'!$D$4="Getxo",VLOOKUP('3.Diagnóstico_Oportunidades'!J39,Elementos!$O$263:$S$472,3,FALSE),0)+IF('2.Diagnóstico_Legislación'!$D$4="Sondika",VLOOKUP('3.Diagnóstico_Oportunidades'!J39,Elementos!$O$263:$S$472,4,FALSE),0)+IF('2.Diagnóstico_Legislación'!$D$4="Vitoria-Gasteiz",VLOOKUP('3.Diagnóstico_Oportunidades'!J39,Elementos!$O$263:$S$472,5,FALSE),0)</f>
        <v>2078</v>
      </c>
      <c r="L39" s="64"/>
      <c r="M39" s="163" t="s">
        <v>1163</v>
      </c>
      <c r="N39" s="329">
        <v>0</v>
      </c>
      <c r="O39" s="64"/>
      <c r="P39" s="64"/>
      <c r="Q39" s="68"/>
      <c r="R39" s="68"/>
      <c r="S39" s="68"/>
      <c r="T39" s="68"/>
      <c r="U39" s="68"/>
      <c r="V39" s="68"/>
      <c r="W39" s="68"/>
      <c r="X39" s="68"/>
      <c r="Y39" s="68"/>
      <c r="Z39" s="68"/>
      <c r="AA39" s="68"/>
      <c r="AB39" s="68"/>
      <c r="AC39" s="68"/>
      <c r="AD39" s="68"/>
      <c r="AE39" s="68"/>
      <c r="AF39" s="68"/>
      <c r="AG39" s="68"/>
      <c r="AH39" s="68"/>
    </row>
    <row r="40" spans="1:34">
      <c r="A40" s="68"/>
      <c r="B40" s="64"/>
      <c r="C40" s="64"/>
      <c r="D40" s="64"/>
      <c r="E40" s="64"/>
      <c r="F40" s="64"/>
      <c r="G40" s="64"/>
      <c r="H40" s="64"/>
      <c r="I40" s="64"/>
      <c r="J40" s="163" t="s">
        <v>233</v>
      </c>
      <c r="K40" s="105">
        <f>IF('2.Diagnóstico_Legislación'!$D$4="Bilbao",VLOOKUP('3.Diagnóstico_Oportunidades'!J40,Elementos!$O$263:$S$472,2,FALSE),0)+IF('2.Diagnóstico_Legislación'!$D$4="Getxo",VLOOKUP('3.Diagnóstico_Oportunidades'!J40,Elementos!$O$263:$S$472,3,FALSE),0)+IF('2.Diagnóstico_Legislación'!$D$4="Sondika",VLOOKUP('3.Diagnóstico_Oportunidades'!J40,Elementos!$O$263:$S$472,4,FALSE),0)+IF('2.Diagnóstico_Legislación'!$D$4="Vitoria-Gasteiz",VLOOKUP('3.Diagnóstico_Oportunidades'!J40,Elementos!$O$263:$S$472,5,FALSE),0)</f>
        <v>28</v>
      </c>
      <c r="L40" s="64"/>
      <c r="M40" s="163" t="s">
        <v>233</v>
      </c>
      <c r="N40" s="329">
        <v>0</v>
      </c>
      <c r="O40" s="64"/>
      <c r="P40" s="64"/>
      <c r="Q40" s="68"/>
      <c r="R40" s="68"/>
      <c r="S40" s="68"/>
      <c r="T40" s="68"/>
      <c r="U40" s="68"/>
      <c r="V40" s="68"/>
      <c r="W40" s="68"/>
      <c r="X40" s="68"/>
      <c r="Y40" s="68"/>
      <c r="Z40" s="68"/>
      <c r="AA40" s="68"/>
      <c r="AB40" s="68"/>
      <c r="AC40" s="68"/>
      <c r="AD40" s="68"/>
      <c r="AE40" s="68"/>
      <c r="AF40" s="68"/>
      <c r="AG40" s="68"/>
      <c r="AH40" s="68"/>
    </row>
    <row r="41" spans="1:34">
      <c r="A41" s="68"/>
      <c r="B41" s="64"/>
      <c r="C41" s="64"/>
      <c r="D41" s="64"/>
      <c r="E41" s="64"/>
      <c r="F41" s="64"/>
      <c r="G41" s="64"/>
      <c r="H41" s="64"/>
      <c r="I41" s="64"/>
      <c r="J41" s="163" t="s">
        <v>234</v>
      </c>
      <c r="K41" s="105">
        <f>IF('2.Diagnóstico_Legislación'!$D$4="Bilbao",VLOOKUP('3.Diagnóstico_Oportunidades'!J41,Elementos!$O$263:$S$472,2,FALSE),0)+IF('2.Diagnóstico_Legislación'!$D$4="Getxo",VLOOKUP('3.Diagnóstico_Oportunidades'!J41,Elementos!$O$263:$S$472,3,FALSE),0)+IF('2.Diagnóstico_Legislación'!$D$4="Sondika",VLOOKUP('3.Diagnóstico_Oportunidades'!J41,Elementos!$O$263:$S$472,4,FALSE),0)+IF('2.Diagnóstico_Legislación'!$D$4="Vitoria-Gasteiz",VLOOKUP('3.Diagnóstico_Oportunidades'!J41,Elementos!$O$263:$S$472,5,FALSE),0)</f>
        <v>748</v>
      </c>
      <c r="L41" s="64"/>
      <c r="M41" s="163" t="s">
        <v>234</v>
      </c>
      <c r="N41" s="329">
        <v>0</v>
      </c>
      <c r="O41" s="64"/>
      <c r="P41" s="64"/>
      <c r="Q41" s="68"/>
      <c r="R41" s="68"/>
      <c r="S41" s="68"/>
      <c r="T41" s="68"/>
      <c r="U41" s="68"/>
      <c r="V41" s="68"/>
      <c r="W41" s="68"/>
      <c r="X41" s="68"/>
      <c r="Y41" s="68"/>
      <c r="Z41" s="68"/>
      <c r="AA41" s="68"/>
      <c r="AB41" s="68"/>
      <c r="AC41" s="68"/>
      <c r="AD41" s="68"/>
      <c r="AE41" s="68"/>
      <c r="AF41" s="68"/>
      <c r="AG41" s="68"/>
      <c r="AH41" s="68"/>
    </row>
    <row r="42" spans="1:34">
      <c r="A42" s="68"/>
      <c r="B42" s="64"/>
      <c r="C42" s="64"/>
      <c r="D42" s="64"/>
      <c r="E42" s="64"/>
      <c r="F42" s="64"/>
      <c r="G42" s="64"/>
      <c r="H42" s="64"/>
      <c r="I42" s="64"/>
      <c r="J42" s="163" t="s">
        <v>1117</v>
      </c>
      <c r="K42" s="105">
        <f>IF('2.Diagnóstico_Legislación'!$D$4="Bilbao",VLOOKUP('3.Diagnóstico_Oportunidades'!J42,Elementos!$O$263:$S$472,2,FALSE),0)+IF('2.Diagnóstico_Legislación'!$D$4="Getxo",VLOOKUP('3.Diagnóstico_Oportunidades'!J42,Elementos!$O$263:$S$472,3,FALSE),0)+IF('2.Diagnóstico_Legislación'!$D$4="Sondika",VLOOKUP('3.Diagnóstico_Oportunidades'!J42,Elementos!$O$263:$S$472,4,FALSE),0)+IF('2.Diagnóstico_Legislación'!$D$4="Vitoria-Gasteiz",VLOOKUP('3.Diagnóstico_Oportunidades'!J42,Elementos!$O$263:$S$472,5,FALSE),0)</f>
        <v>21</v>
      </c>
      <c r="L42" s="64"/>
      <c r="M42" s="163" t="s">
        <v>1117</v>
      </c>
      <c r="N42" s="329">
        <v>0</v>
      </c>
      <c r="O42" s="64"/>
      <c r="P42" s="64"/>
      <c r="Q42" s="68"/>
      <c r="R42" s="68"/>
      <c r="S42" s="68"/>
      <c r="T42" s="68"/>
      <c r="U42" s="68"/>
      <c r="V42" s="68"/>
      <c r="W42" s="68"/>
      <c r="X42" s="68"/>
      <c r="Y42" s="68"/>
      <c r="Z42" s="68"/>
      <c r="AA42" s="68"/>
      <c r="AB42" s="68"/>
      <c r="AC42" s="68"/>
      <c r="AD42" s="68"/>
      <c r="AE42" s="68"/>
      <c r="AF42" s="68"/>
      <c r="AG42" s="68"/>
      <c r="AH42" s="68"/>
    </row>
    <row r="43" spans="1:34">
      <c r="A43" s="68"/>
      <c r="B43" s="64"/>
      <c r="C43" s="64"/>
      <c r="D43" s="64"/>
      <c r="E43" s="64"/>
      <c r="F43" s="64"/>
      <c r="G43" s="64"/>
      <c r="H43" s="64"/>
      <c r="I43" s="64"/>
      <c r="J43" s="163" t="s">
        <v>235</v>
      </c>
      <c r="K43" s="105">
        <f>IF('2.Diagnóstico_Legislación'!$D$4="Bilbao",VLOOKUP('3.Diagnóstico_Oportunidades'!J43,Elementos!$O$263:$S$472,2,FALSE),0)+IF('2.Diagnóstico_Legislación'!$D$4="Getxo",VLOOKUP('3.Diagnóstico_Oportunidades'!J43,Elementos!$O$263:$S$472,3,FALSE),0)+IF('2.Diagnóstico_Legislación'!$D$4="Sondika",VLOOKUP('3.Diagnóstico_Oportunidades'!J43,Elementos!$O$263:$S$472,4,FALSE),0)+IF('2.Diagnóstico_Legislación'!$D$4="Vitoria-Gasteiz",VLOOKUP('3.Diagnóstico_Oportunidades'!J43,Elementos!$O$263:$S$472,5,FALSE),0)</f>
        <v>10571</v>
      </c>
      <c r="L43" s="64"/>
      <c r="M43" s="163" t="s">
        <v>235</v>
      </c>
      <c r="N43" s="329">
        <v>0</v>
      </c>
      <c r="O43" s="64"/>
      <c r="P43" s="64"/>
      <c r="Q43" s="68"/>
      <c r="R43" s="68"/>
      <c r="S43" s="68"/>
      <c r="T43" s="68"/>
      <c r="U43" s="68"/>
      <c r="V43" s="68"/>
      <c r="W43" s="68"/>
      <c r="X43" s="68"/>
      <c r="Y43" s="68"/>
      <c r="Z43" s="68"/>
      <c r="AA43" s="68"/>
      <c r="AB43" s="68"/>
      <c r="AC43" s="68"/>
      <c r="AD43" s="68"/>
      <c r="AE43" s="68"/>
      <c r="AF43" s="68"/>
      <c r="AG43" s="68"/>
      <c r="AH43" s="68"/>
    </row>
    <row r="44" spans="1:34">
      <c r="A44" s="68"/>
      <c r="B44" s="64"/>
      <c r="C44" s="64"/>
      <c r="D44" s="64"/>
      <c r="E44" s="64"/>
      <c r="F44" s="64"/>
      <c r="G44" s="64"/>
      <c r="H44" s="64"/>
      <c r="I44" s="64"/>
      <c r="J44" s="163" t="s">
        <v>1168</v>
      </c>
      <c r="K44" s="105">
        <f>IF('2.Diagnóstico_Legislación'!$D$4="Bilbao",VLOOKUP('3.Diagnóstico_Oportunidades'!J44,Elementos!$O$263:$S$472,2,FALSE),0)+IF('2.Diagnóstico_Legislación'!$D$4="Getxo",VLOOKUP('3.Diagnóstico_Oportunidades'!J44,Elementos!$O$263:$S$472,3,FALSE),0)+IF('2.Diagnóstico_Legislación'!$D$4="Sondika",VLOOKUP('3.Diagnóstico_Oportunidades'!J44,Elementos!$O$263:$S$472,4,FALSE),0)+IF('2.Diagnóstico_Legislación'!$D$4="Vitoria-Gasteiz",VLOOKUP('3.Diagnóstico_Oportunidades'!J44,Elementos!$O$263:$S$472,5,FALSE),0)</f>
        <v>676</v>
      </c>
      <c r="L44" s="64"/>
      <c r="M44" s="163" t="s">
        <v>1168</v>
      </c>
      <c r="N44" s="329">
        <v>0</v>
      </c>
      <c r="O44" s="64"/>
      <c r="P44" s="64"/>
      <c r="Q44" s="68"/>
      <c r="R44" s="68"/>
      <c r="S44" s="68"/>
      <c r="T44" s="68"/>
      <c r="U44" s="68"/>
      <c r="V44" s="68"/>
      <c r="W44" s="68"/>
      <c r="X44" s="68"/>
      <c r="Y44" s="68"/>
      <c r="Z44" s="68"/>
      <c r="AA44" s="68"/>
      <c r="AB44" s="68"/>
      <c r="AC44" s="68"/>
      <c r="AD44" s="68"/>
      <c r="AE44" s="68"/>
      <c r="AF44" s="68"/>
      <c r="AG44" s="68"/>
      <c r="AH44" s="68"/>
    </row>
    <row r="45" spans="1:34">
      <c r="A45" s="68"/>
      <c r="B45" s="68"/>
      <c r="C45" s="68"/>
      <c r="D45" s="68"/>
      <c r="E45" s="68"/>
      <c r="F45" s="68"/>
      <c r="G45" s="64"/>
      <c r="H45" s="64"/>
      <c r="I45" s="64"/>
      <c r="J45" s="165" t="s">
        <v>1119</v>
      </c>
      <c r="K45" s="105">
        <f>IF('2.Diagnóstico_Legislación'!$D$4="Bilbao",VLOOKUP('3.Diagnóstico_Oportunidades'!J45,Elementos!$O$263:$S$472,2,FALSE),0)+IF('2.Diagnóstico_Legislación'!$D$4="Getxo",VLOOKUP('3.Diagnóstico_Oportunidades'!J45,Elementos!$O$263:$S$472,3,FALSE),0)+IF('2.Diagnóstico_Legislación'!$D$4="Sondika",VLOOKUP('3.Diagnóstico_Oportunidades'!J45,Elementos!$O$263:$S$472,4,FALSE),0)+IF('2.Diagnóstico_Legislación'!$D$4="Vitoria-Gasteiz",VLOOKUP('3.Diagnóstico_Oportunidades'!J45,Elementos!$O$263:$S$472,5,FALSE),0)</f>
        <v>0</v>
      </c>
      <c r="L45" s="64"/>
      <c r="M45" s="165" t="s">
        <v>1119</v>
      </c>
      <c r="N45" s="329">
        <v>0</v>
      </c>
      <c r="O45" s="64"/>
      <c r="P45" s="64"/>
      <c r="Q45" s="68"/>
      <c r="R45" s="68"/>
      <c r="S45" s="68"/>
      <c r="T45" s="68"/>
      <c r="U45" s="68"/>
      <c r="V45" s="68"/>
      <c r="W45" s="68"/>
      <c r="X45" s="68"/>
      <c r="Y45" s="68"/>
      <c r="Z45" s="68"/>
      <c r="AA45" s="68"/>
      <c r="AB45" s="68"/>
      <c r="AC45" s="68"/>
      <c r="AD45" s="68"/>
      <c r="AE45" s="68"/>
      <c r="AF45" s="68"/>
      <c r="AG45" s="68"/>
      <c r="AH45" s="68"/>
    </row>
    <row r="46" spans="1:34">
      <c r="A46" s="68"/>
      <c r="B46" s="68"/>
      <c r="C46" s="68"/>
      <c r="D46" s="68"/>
      <c r="E46" s="68"/>
      <c r="F46" s="68"/>
      <c r="G46" s="68"/>
      <c r="H46" s="68"/>
      <c r="I46" s="68"/>
      <c r="J46" s="163" t="s">
        <v>236</v>
      </c>
      <c r="K46" s="105">
        <f>IF('2.Diagnóstico_Legislación'!$D$4="Bilbao",VLOOKUP('3.Diagnóstico_Oportunidades'!J46,Elementos!$O$263:$S$472,2,FALSE),0)+IF('2.Diagnóstico_Legislación'!$D$4="Getxo",VLOOKUP('3.Diagnóstico_Oportunidades'!J46,Elementos!$O$263:$S$472,3,FALSE),0)+IF('2.Diagnóstico_Legislación'!$D$4="Sondika",VLOOKUP('3.Diagnóstico_Oportunidades'!J46,Elementos!$O$263:$S$472,4,FALSE),0)+IF('2.Diagnóstico_Legislación'!$D$4="Vitoria-Gasteiz",VLOOKUP('3.Diagnóstico_Oportunidades'!J46,Elementos!$O$263:$S$472,5,FALSE),0)</f>
        <v>97</v>
      </c>
      <c r="L46" s="68"/>
      <c r="M46" s="163" t="s">
        <v>236</v>
      </c>
      <c r="N46" s="329">
        <v>0</v>
      </c>
      <c r="O46" s="64"/>
      <c r="P46" s="64"/>
      <c r="Q46" s="68"/>
      <c r="R46" s="68"/>
      <c r="S46" s="68"/>
      <c r="T46" s="68"/>
      <c r="U46" s="68"/>
      <c r="V46" s="68"/>
      <c r="W46" s="68"/>
      <c r="X46" s="68"/>
      <c r="Y46" s="68"/>
      <c r="Z46" s="68"/>
      <c r="AA46" s="68"/>
      <c r="AB46" s="68"/>
      <c r="AC46" s="68"/>
      <c r="AD46" s="68"/>
      <c r="AE46" s="68"/>
      <c r="AF46" s="68"/>
      <c r="AG46" s="68"/>
      <c r="AH46" s="68"/>
    </row>
    <row r="47" spans="1:34">
      <c r="A47" s="68"/>
      <c r="B47" s="68"/>
      <c r="C47" s="68"/>
      <c r="D47" s="68"/>
      <c r="E47" s="68"/>
      <c r="F47" s="68"/>
      <c r="G47" s="68"/>
      <c r="H47" s="68"/>
      <c r="I47" s="68"/>
      <c r="J47" s="163" t="s">
        <v>1188</v>
      </c>
      <c r="K47" s="105">
        <f>IF('2.Diagnóstico_Legislación'!$D$4="Bilbao",VLOOKUP('3.Diagnóstico_Oportunidades'!J47,Elementos!$O$263:$S$472,2,FALSE),0)+IF('2.Diagnóstico_Legislación'!$D$4="Getxo",VLOOKUP('3.Diagnóstico_Oportunidades'!J47,Elementos!$O$263:$S$472,3,FALSE),0)+IF('2.Diagnóstico_Legislación'!$D$4="Sondika",VLOOKUP('3.Diagnóstico_Oportunidades'!J47,Elementos!$O$263:$S$472,4,FALSE),0)+IF('2.Diagnóstico_Legislación'!$D$4="Vitoria-Gasteiz",VLOOKUP('3.Diagnóstico_Oportunidades'!J47,Elementos!$O$263:$S$472,5,FALSE),0)</f>
        <v>29</v>
      </c>
      <c r="L47" s="68"/>
      <c r="M47" s="163" t="s">
        <v>1188</v>
      </c>
      <c r="N47" s="329">
        <v>0</v>
      </c>
      <c r="O47" s="64"/>
      <c r="P47" s="64"/>
      <c r="Q47" s="68"/>
      <c r="R47" s="68"/>
      <c r="S47" s="68"/>
      <c r="T47" s="68"/>
      <c r="U47" s="68"/>
      <c r="V47" s="68"/>
      <c r="W47" s="68"/>
      <c r="X47" s="68"/>
      <c r="Y47" s="68"/>
      <c r="Z47" s="68"/>
      <c r="AA47" s="68"/>
      <c r="AB47" s="68"/>
      <c r="AC47" s="68"/>
      <c r="AD47" s="68"/>
      <c r="AE47" s="68"/>
      <c r="AF47" s="68"/>
      <c r="AG47" s="68"/>
      <c r="AH47" s="68"/>
    </row>
    <row r="48" spans="1:34">
      <c r="A48" s="68"/>
      <c r="B48" s="68"/>
      <c r="C48" s="68"/>
      <c r="D48" s="68"/>
      <c r="E48" s="68"/>
      <c r="F48" s="68"/>
      <c r="G48" s="68"/>
      <c r="H48" s="68"/>
      <c r="I48" s="68"/>
      <c r="J48" s="163" t="s">
        <v>1164</v>
      </c>
      <c r="K48" s="105">
        <f>IF('2.Diagnóstico_Legislación'!$D$4="Bilbao",VLOOKUP('3.Diagnóstico_Oportunidades'!J48,Elementos!$O$263:$S$472,2,FALSE),0)+IF('2.Diagnóstico_Legislación'!$D$4="Getxo",VLOOKUP('3.Diagnóstico_Oportunidades'!J48,Elementos!$O$263:$S$472,3,FALSE),0)+IF('2.Diagnóstico_Legislación'!$D$4="Sondika",VLOOKUP('3.Diagnóstico_Oportunidades'!J48,Elementos!$O$263:$S$472,4,FALSE),0)+IF('2.Diagnóstico_Legislación'!$D$4="Vitoria-Gasteiz",VLOOKUP('3.Diagnóstico_Oportunidades'!J48,Elementos!$O$263:$S$472,5,FALSE),0)</f>
        <v>285</v>
      </c>
      <c r="L48" s="68"/>
      <c r="M48" s="163" t="s">
        <v>1164</v>
      </c>
      <c r="N48" s="329">
        <v>0</v>
      </c>
      <c r="O48" s="64"/>
      <c r="P48" s="64"/>
      <c r="Q48" s="68"/>
      <c r="R48" s="68"/>
      <c r="S48" s="68"/>
      <c r="T48" s="68"/>
      <c r="U48" s="68"/>
      <c r="V48" s="68"/>
      <c r="W48" s="68"/>
      <c r="X48" s="68"/>
      <c r="Y48" s="68"/>
      <c r="Z48" s="68"/>
      <c r="AA48" s="68"/>
      <c r="AB48" s="68"/>
      <c r="AC48" s="68"/>
      <c r="AD48" s="68"/>
      <c r="AE48" s="68"/>
      <c r="AF48" s="68"/>
      <c r="AG48" s="68"/>
      <c r="AH48" s="68"/>
    </row>
    <row r="49" spans="1:34">
      <c r="A49" s="68"/>
      <c r="B49" s="68"/>
      <c r="C49" s="68"/>
      <c r="D49" s="68"/>
      <c r="E49" s="68"/>
      <c r="F49" s="68"/>
      <c r="G49" s="68"/>
      <c r="H49" s="68"/>
      <c r="I49" s="68"/>
      <c r="J49" s="163" t="s">
        <v>1165</v>
      </c>
      <c r="K49" s="105">
        <f>IF('2.Diagnóstico_Legislación'!$D$4="Bilbao",VLOOKUP('3.Diagnóstico_Oportunidades'!J49,Elementos!$O$263:$S$472,2,FALSE),0)+IF('2.Diagnóstico_Legislación'!$D$4="Getxo",VLOOKUP('3.Diagnóstico_Oportunidades'!J49,Elementos!$O$263:$S$472,3,FALSE),0)+IF('2.Diagnóstico_Legislación'!$D$4="Sondika",VLOOKUP('3.Diagnóstico_Oportunidades'!J49,Elementos!$O$263:$S$472,4,FALSE),0)+IF('2.Diagnóstico_Legislación'!$D$4="Vitoria-Gasteiz",VLOOKUP('3.Diagnóstico_Oportunidades'!J49,Elementos!$O$263:$S$472,5,FALSE),0)</f>
        <v>390</v>
      </c>
      <c r="L49" s="68"/>
      <c r="M49" s="163" t="s">
        <v>1165</v>
      </c>
      <c r="N49" s="329">
        <v>0</v>
      </c>
      <c r="O49" s="64"/>
      <c r="P49" s="64"/>
      <c r="Q49" s="68"/>
      <c r="R49" s="68"/>
      <c r="S49" s="68"/>
      <c r="T49" s="68"/>
      <c r="U49" s="68"/>
      <c r="V49" s="68"/>
      <c r="W49" s="68"/>
      <c r="X49" s="68"/>
      <c r="Y49" s="68"/>
      <c r="Z49" s="68"/>
      <c r="AA49" s="68"/>
      <c r="AB49" s="68"/>
      <c r="AC49" s="68"/>
      <c r="AD49" s="68"/>
      <c r="AE49" s="68"/>
      <c r="AF49" s="68"/>
      <c r="AG49" s="68"/>
      <c r="AH49" s="68"/>
    </row>
    <row r="50" spans="1:34">
      <c r="A50" s="68"/>
      <c r="B50" s="68"/>
      <c r="C50" s="68"/>
      <c r="D50" s="68"/>
      <c r="E50" s="68"/>
      <c r="F50" s="68"/>
      <c r="G50" s="68"/>
      <c r="H50" s="68"/>
      <c r="I50" s="68"/>
      <c r="J50" s="163" t="s">
        <v>1094</v>
      </c>
      <c r="K50" s="105">
        <f>IF('2.Diagnóstico_Legislación'!$D$4="Bilbao",VLOOKUP('3.Diagnóstico_Oportunidades'!J50,Elementos!$O$263:$S$472,2,FALSE),0)+IF('2.Diagnóstico_Legislación'!$D$4="Getxo",VLOOKUP('3.Diagnóstico_Oportunidades'!J50,Elementos!$O$263:$S$472,3,FALSE),0)+IF('2.Diagnóstico_Legislación'!$D$4="Sondika",VLOOKUP('3.Diagnóstico_Oportunidades'!J50,Elementos!$O$263:$S$472,4,FALSE),0)+IF('2.Diagnóstico_Legislación'!$D$4="Vitoria-Gasteiz",VLOOKUP('3.Diagnóstico_Oportunidades'!J50,Elementos!$O$263:$S$472,5,FALSE),0)</f>
        <v>262</v>
      </c>
      <c r="L50" s="68"/>
      <c r="M50" s="163" t="s">
        <v>1094</v>
      </c>
      <c r="N50" s="329">
        <v>0</v>
      </c>
      <c r="O50" s="64"/>
      <c r="P50" s="64"/>
      <c r="Q50" s="68"/>
      <c r="R50" s="68"/>
      <c r="S50" s="68"/>
      <c r="T50" s="68"/>
      <c r="U50" s="68"/>
      <c r="V50" s="68"/>
      <c r="W50" s="68"/>
      <c r="X50" s="68"/>
      <c r="Y50" s="68"/>
      <c r="Z50" s="68"/>
      <c r="AA50" s="68"/>
      <c r="AB50" s="68"/>
      <c r="AC50" s="68"/>
      <c r="AD50" s="68"/>
      <c r="AE50" s="68"/>
      <c r="AF50" s="68"/>
      <c r="AG50" s="68"/>
      <c r="AH50" s="68"/>
    </row>
    <row r="51" spans="1:34">
      <c r="A51" s="68"/>
      <c r="B51" s="68"/>
      <c r="C51" s="68"/>
      <c r="D51" s="68"/>
      <c r="E51" s="68"/>
      <c r="F51" s="68"/>
      <c r="G51" s="68"/>
      <c r="H51" s="68"/>
      <c r="I51" s="68"/>
      <c r="J51" s="163" t="s">
        <v>282</v>
      </c>
      <c r="K51" s="105">
        <f>IF('2.Diagnóstico_Legislación'!$D$4="Bilbao",VLOOKUP('3.Diagnóstico_Oportunidades'!J51,Elementos!$O$263:$S$472,2,FALSE),0)+IF('2.Diagnóstico_Legislación'!$D$4="Getxo",VLOOKUP('3.Diagnóstico_Oportunidades'!J51,Elementos!$O$263:$S$472,3,FALSE),0)+IF('2.Diagnóstico_Legislación'!$D$4="Sondika",VLOOKUP('3.Diagnóstico_Oportunidades'!J51,Elementos!$O$263:$S$472,4,FALSE),0)+IF('2.Diagnóstico_Legislación'!$D$4="Vitoria-Gasteiz",VLOOKUP('3.Diagnóstico_Oportunidades'!J51,Elementos!$O$263:$S$472,5,FALSE),0)</f>
        <v>2851</v>
      </c>
      <c r="L51" s="68"/>
      <c r="M51" s="163" t="s">
        <v>282</v>
      </c>
      <c r="N51" s="329">
        <v>0</v>
      </c>
      <c r="O51" s="64"/>
      <c r="P51" s="64"/>
      <c r="Q51" s="68"/>
      <c r="R51" s="68"/>
      <c r="S51" s="68"/>
      <c r="T51" s="68"/>
      <c r="U51" s="68"/>
      <c r="V51" s="68"/>
      <c r="W51" s="68"/>
      <c r="X51" s="68"/>
      <c r="Y51" s="68"/>
      <c r="Z51" s="68"/>
      <c r="AA51" s="68"/>
      <c r="AB51" s="68"/>
      <c r="AC51" s="68"/>
      <c r="AD51" s="68"/>
      <c r="AE51" s="68"/>
      <c r="AF51" s="68"/>
      <c r="AG51" s="68"/>
      <c r="AH51" s="68"/>
    </row>
    <row r="52" spans="1:34">
      <c r="A52" s="68"/>
      <c r="B52" s="68"/>
      <c r="C52" s="68"/>
      <c r="D52" s="68"/>
      <c r="E52" s="68"/>
      <c r="F52" s="68"/>
      <c r="G52" s="68"/>
      <c r="H52" s="68"/>
      <c r="I52" s="68"/>
      <c r="J52" s="163" t="s">
        <v>237</v>
      </c>
      <c r="K52" s="105">
        <f>IF('2.Diagnóstico_Legislación'!$D$4="Bilbao",VLOOKUP('3.Diagnóstico_Oportunidades'!J52,Elementos!$O$263:$S$472,2,FALSE),0)+IF('2.Diagnóstico_Legislación'!$D$4="Getxo",VLOOKUP('3.Diagnóstico_Oportunidades'!J52,Elementos!$O$263:$S$472,3,FALSE),0)+IF('2.Diagnóstico_Legislación'!$D$4="Sondika",VLOOKUP('3.Diagnóstico_Oportunidades'!J52,Elementos!$O$263:$S$472,4,FALSE),0)+IF('2.Diagnóstico_Legislación'!$D$4="Vitoria-Gasteiz",VLOOKUP('3.Diagnóstico_Oportunidades'!J52,Elementos!$O$263:$S$472,5,FALSE),0)</f>
        <v>944</v>
      </c>
      <c r="L52" s="68"/>
      <c r="M52" s="163" t="s">
        <v>237</v>
      </c>
      <c r="N52" s="329">
        <v>0</v>
      </c>
      <c r="O52" s="64"/>
      <c r="P52" s="64"/>
      <c r="Q52" s="68"/>
      <c r="R52" s="68"/>
      <c r="S52" s="68"/>
      <c r="T52" s="68"/>
      <c r="U52" s="68"/>
      <c r="V52" s="68"/>
      <c r="W52" s="68"/>
      <c r="X52" s="68"/>
      <c r="Y52" s="68"/>
      <c r="Z52" s="68"/>
      <c r="AA52" s="68"/>
      <c r="AB52" s="68"/>
      <c r="AC52" s="68"/>
      <c r="AD52" s="68"/>
      <c r="AE52" s="68"/>
      <c r="AF52" s="68"/>
      <c r="AG52" s="68"/>
      <c r="AH52" s="68"/>
    </row>
    <row r="53" spans="1:34">
      <c r="A53" s="68"/>
      <c r="B53" s="68"/>
      <c r="C53" s="68"/>
      <c r="D53" s="68"/>
      <c r="E53" s="68"/>
      <c r="F53" s="68"/>
      <c r="G53" s="68"/>
      <c r="H53" s="68"/>
      <c r="I53" s="68"/>
      <c r="J53" s="163" t="s">
        <v>1095</v>
      </c>
      <c r="K53" s="105">
        <f>IF('2.Diagnóstico_Legislación'!$D$4="Bilbao",VLOOKUP('3.Diagnóstico_Oportunidades'!J53,Elementos!$O$263:$S$472,2,FALSE),0)+IF('2.Diagnóstico_Legislación'!$D$4="Getxo",VLOOKUP('3.Diagnóstico_Oportunidades'!J53,Elementos!$O$263:$S$472,3,FALSE),0)+IF('2.Diagnóstico_Legislación'!$D$4="Sondika",VLOOKUP('3.Diagnóstico_Oportunidades'!J53,Elementos!$O$263:$S$472,4,FALSE),0)+IF('2.Diagnóstico_Legislación'!$D$4="Vitoria-Gasteiz",VLOOKUP('3.Diagnóstico_Oportunidades'!J53,Elementos!$O$263:$S$472,5,FALSE),0)</f>
        <v>0</v>
      </c>
      <c r="L53" s="68"/>
      <c r="M53" s="163" t="s">
        <v>1095</v>
      </c>
      <c r="N53" s="329">
        <v>0</v>
      </c>
      <c r="O53" s="64"/>
      <c r="P53" s="64"/>
      <c r="Q53" s="68"/>
      <c r="R53" s="68"/>
      <c r="S53" s="68"/>
      <c r="T53" s="68"/>
      <c r="U53" s="68"/>
      <c r="V53" s="68"/>
      <c r="W53" s="68"/>
      <c r="X53" s="68"/>
      <c r="Y53" s="68"/>
      <c r="Z53" s="68"/>
      <c r="AA53" s="68"/>
      <c r="AB53" s="68"/>
      <c r="AC53" s="68"/>
      <c r="AD53" s="68"/>
      <c r="AE53" s="68"/>
      <c r="AF53" s="68"/>
      <c r="AG53" s="68"/>
      <c r="AH53" s="68"/>
    </row>
    <row r="54" spans="1:34">
      <c r="A54" s="68"/>
      <c r="B54" s="68"/>
      <c r="C54" s="68"/>
      <c r="D54" s="68"/>
      <c r="E54" s="68"/>
      <c r="F54" s="68"/>
      <c r="G54" s="68"/>
      <c r="H54" s="68"/>
      <c r="I54" s="68"/>
      <c r="J54" s="163" t="s">
        <v>518</v>
      </c>
      <c r="K54" s="105">
        <f>IF('2.Diagnóstico_Legislación'!$D$4="Bilbao",VLOOKUP('3.Diagnóstico_Oportunidades'!J54,Elementos!$O$263:$S$472,2,FALSE),0)+IF('2.Diagnóstico_Legislación'!$D$4="Getxo",VLOOKUP('3.Diagnóstico_Oportunidades'!J54,Elementos!$O$263:$S$472,3,FALSE),0)+IF('2.Diagnóstico_Legislación'!$D$4="Sondika",VLOOKUP('3.Diagnóstico_Oportunidades'!J54,Elementos!$O$263:$S$472,4,FALSE),0)+IF('2.Diagnóstico_Legislación'!$D$4="Vitoria-Gasteiz",VLOOKUP('3.Diagnóstico_Oportunidades'!J54,Elementos!$O$263:$S$472,5,FALSE),0)</f>
        <v>978</v>
      </c>
      <c r="L54" s="68"/>
      <c r="M54" s="163" t="s">
        <v>518</v>
      </c>
      <c r="N54" s="329">
        <v>0</v>
      </c>
      <c r="O54" s="64"/>
      <c r="P54" s="64"/>
      <c r="Q54" s="68"/>
      <c r="R54" s="68"/>
      <c r="S54" s="68"/>
      <c r="T54" s="68"/>
      <c r="U54" s="68"/>
      <c r="V54" s="68"/>
      <c r="W54" s="68"/>
      <c r="X54" s="68"/>
      <c r="Y54" s="68"/>
      <c r="Z54" s="68"/>
      <c r="AA54" s="68"/>
      <c r="AB54" s="68"/>
      <c r="AC54" s="68"/>
      <c r="AD54" s="68"/>
      <c r="AE54" s="68"/>
      <c r="AF54" s="68"/>
      <c r="AG54" s="68"/>
      <c r="AH54" s="68"/>
    </row>
    <row r="55" spans="1:34">
      <c r="A55" s="68"/>
      <c r="B55" s="68"/>
      <c r="C55" s="68"/>
      <c r="D55" s="68"/>
      <c r="E55" s="68"/>
      <c r="F55" s="68"/>
      <c r="G55" s="68"/>
      <c r="H55" s="68"/>
      <c r="I55" s="68"/>
      <c r="J55" s="166" t="s">
        <v>1189</v>
      </c>
      <c r="K55" s="105">
        <f>IF('2.Diagnóstico_Legislación'!$D$4="Bilbao",VLOOKUP('3.Diagnóstico_Oportunidades'!J55,Elementos!$O$263:$S$472,2,FALSE),0)+IF('2.Diagnóstico_Legislación'!$D$4="Getxo",VLOOKUP('3.Diagnóstico_Oportunidades'!J55,Elementos!$O$263:$S$472,3,FALSE),0)+IF('2.Diagnóstico_Legislación'!$D$4="Sondika",VLOOKUP('3.Diagnóstico_Oportunidades'!J55,Elementos!$O$263:$S$472,4,FALSE),0)+IF('2.Diagnóstico_Legislación'!$D$4="Vitoria-Gasteiz",VLOOKUP('3.Diagnóstico_Oportunidades'!J55,Elementos!$O$263:$S$472,5,FALSE),0)</f>
        <v>0</v>
      </c>
      <c r="L55" s="68"/>
      <c r="M55" s="166" t="s">
        <v>1189</v>
      </c>
      <c r="N55" s="329">
        <v>0</v>
      </c>
      <c r="O55" s="64"/>
      <c r="P55" s="64"/>
      <c r="Q55" s="68"/>
      <c r="R55" s="68"/>
      <c r="S55" s="68"/>
      <c r="T55" s="68"/>
      <c r="U55" s="68"/>
      <c r="V55" s="68"/>
      <c r="W55" s="68"/>
      <c r="X55" s="68"/>
      <c r="Y55" s="68"/>
      <c r="Z55" s="68"/>
      <c r="AA55" s="68"/>
      <c r="AB55" s="68"/>
      <c r="AC55" s="68"/>
      <c r="AD55" s="68"/>
      <c r="AE55" s="68"/>
      <c r="AF55" s="68"/>
      <c r="AG55" s="68"/>
      <c r="AH55" s="68"/>
    </row>
    <row r="56" spans="1:34">
      <c r="A56" s="68"/>
      <c r="B56" s="68"/>
      <c r="C56" s="68"/>
      <c r="D56" s="68"/>
      <c r="E56" s="68"/>
      <c r="F56" s="68"/>
      <c r="G56" s="68"/>
      <c r="H56" s="68"/>
      <c r="I56" s="68"/>
      <c r="J56" s="163" t="s">
        <v>1096</v>
      </c>
      <c r="K56" s="105">
        <f>IF('2.Diagnóstico_Legislación'!$D$4="Bilbao",VLOOKUP('3.Diagnóstico_Oportunidades'!J56,Elementos!$O$263:$S$472,2,FALSE),0)+IF('2.Diagnóstico_Legislación'!$D$4="Getxo",VLOOKUP('3.Diagnóstico_Oportunidades'!J56,Elementos!$O$263:$S$472,3,FALSE),0)+IF('2.Diagnóstico_Legislación'!$D$4="Sondika",VLOOKUP('3.Diagnóstico_Oportunidades'!J56,Elementos!$O$263:$S$472,4,FALSE),0)+IF('2.Diagnóstico_Legislación'!$D$4="Vitoria-Gasteiz",VLOOKUP('3.Diagnóstico_Oportunidades'!J56,Elementos!$O$263:$S$472,5,FALSE),0)</f>
        <v>0</v>
      </c>
      <c r="L56" s="68"/>
      <c r="M56" s="163" t="s">
        <v>1096</v>
      </c>
      <c r="N56" s="329">
        <v>0</v>
      </c>
      <c r="O56" s="64"/>
      <c r="P56" s="64"/>
      <c r="Q56" s="68"/>
      <c r="R56" s="68"/>
      <c r="S56" s="68"/>
      <c r="T56" s="68"/>
      <c r="U56" s="68"/>
      <c r="V56" s="68"/>
      <c r="W56" s="68"/>
      <c r="X56" s="68"/>
      <c r="Y56" s="68"/>
      <c r="Z56" s="68"/>
      <c r="AA56" s="68"/>
      <c r="AB56" s="68"/>
      <c r="AC56" s="68"/>
      <c r="AD56" s="68"/>
      <c r="AE56" s="68"/>
      <c r="AF56" s="68"/>
      <c r="AG56" s="68"/>
      <c r="AH56" s="68"/>
    </row>
    <row r="57" spans="1:34">
      <c r="A57" s="68"/>
      <c r="B57" s="68"/>
      <c r="C57" s="68"/>
      <c r="D57" s="68"/>
      <c r="E57" s="68"/>
      <c r="F57" s="68"/>
      <c r="G57" s="68"/>
      <c r="H57" s="68"/>
      <c r="I57" s="68"/>
      <c r="J57" s="163" t="s">
        <v>1097</v>
      </c>
      <c r="K57" s="105">
        <f>IF('2.Diagnóstico_Legislación'!$D$4="Bilbao",VLOOKUP('3.Diagnóstico_Oportunidades'!J57,Elementos!$O$263:$S$472,2,FALSE),0)+IF('2.Diagnóstico_Legislación'!$D$4="Getxo",VLOOKUP('3.Diagnóstico_Oportunidades'!J57,Elementos!$O$263:$S$472,3,FALSE),0)+IF('2.Diagnóstico_Legislación'!$D$4="Sondika",VLOOKUP('3.Diagnóstico_Oportunidades'!J57,Elementos!$O$263:$S$472,4,FALSE),0)+IF('2.Diagnóstico_Legislación'!$D$4="Vitoria-Gasteiz",VLOOKUP('3.Diagnóstico_Oportunidades'!J57,Elementos!$O$263:$S$472,5,FALSE),0)</f>
        <v>0</v>
      </c>
      <c r="L57" s="68"/>
      <c r="M57" s="163" t="s">
        <v>1097</v>
      </c>
      <c r="N57" s="329">
        <v>0</v>
      </c>
      <c r="O57" s="64"/>
      <c r="P57" s="64"/>
      <c r="Q57" s="68"/>
      <c r="R57" s="68"/>
      <c r="S57" s="68"/>
      <c r="T57" s="68"/>
      <c r="U57" s="68"/>
      <c r="V57" s="68"/>
      <c r="W57" s="68"/>
      <c r="X57" s="68"/>
      <c r="Y57" s="68"/>
      <c r="Z57" s="68"/>
      <c r="AA57" s="68"/>
      <c r="AB57" s="68"/>
      <c r="AC57" s="68"/>
      <c r="AD57" s="68"/>
      <c r="AE57" s="68"/>
      <c r="AF57" s="68"/>
      <c r="AG57" s="68"/>
      <c r="AH57" s="68"/>
    </row>
    <row r="58" spans="1:34">
      <c r="A58" s="68"/>
      <c r="B58" s="68"/>
      <c r="C58" s="68"/>
      <c r="D58" s="68"/>
      <c r="E58" s="68"/>
      <c r="F58" s="68"/>
      <c r="G58" s="68"/>
      <c r="H58" s="68"/>
      <c r="I58" s="68"/>
      <c r="J58" s="163" t="s">
        <v>1098</v>
      </c>
      <c r="K58" s="105">
        <f>IF('2.Diagnóstico_Legislación'!$D$4="Bilbao",VLOOKUP('3.Diagnóstico_Oportunidades'!J58,Elementos!$O$263:$S$472,2,FALSE),0)+IF('2.Diagnóstico_Legislación'!$D$4="Getxo",VLOOKUP('3.Diagnóstico_Oportunidades'!J58,Elementos!$O$263:$S$472,3,FALSE),0)+IF('2.Diagnóstico_Legislación'!$D$4="Sondika",VLOOKUP('3.Diagnóstico_Oportunidades'!J58,Elementos!$O$263:$S$472,4,FALSE),0)+IF('2.Diagnóstico_Legislación'!$D$4="Vitoria-Gasteiz",VLOOKUP('3.Diagnóstico_Oportunidades'!J58,Elementos!$O$263:$S$472,5,FALSE),0)</f>
        <v>0</v>
      </c>
      <c r="L58" s="68"/>
      <c r="M58" s="163" t="s">
        <v>1098</v>
      </c>
      <c r="N58" s="329">
        <v>0</v>
      </c>
      <c r="O58" s="64"/>
      <c r="P58" s="64"/>
      <c r="Q58" s="68"/>
      <c r="R58" s="68"/>
      <c r="S58" s="68"/>
      <c r="T58" s="68"/>
      <c r="U58" s="68"/>
      <c r="V58" s="68"/>
      <c r="W58" s="68"/>
      <c r="X58" s="68"/>
      <c r="Y58" s="68"/>
      <c r="Z58" s="68"/>
      <c r="AA58" s="68"/>
      <c r="AB58" s="68"/>
      <c r="AC58" s="68"/>
      <c r="AD58" s="68"/>
      <c r="AE58" s="68"/>
      <c r="AF58" s="68"/>
      <c r="AG58" s="68"/>
      <c r="AH58" s="68"/>
    </row>
    <row r="59" spans="1:34">
      <c r="A59" s="68"/>
      <c r="B59" s="68"/>
      <c r="C59" s="68"/>
      <c r="D59" s="68"/>
      <c r="E59" s="68"/>
      <c r="F59" s="68"/>
      <c r="G59" s="68"/>
      <c r="H59" s="68"/>
      <c r="I59" s="68"/>
      <c r="J59" s="163" t="s">
        <v>696</v>
      </c>
      <c r="K59" s="105">
        <f>IF('2.Diagnóstico_Legislación'!$D$4="Bilbao",VLOOKUP('3.Diagnóstico_Oportunidades'!J59,Elementos!$O$263:$S$472,2,FALSE),0)+IF('2.Diagnóstico_Legislación'!$D$4="Getxo",VLOOKUP('3.Diagnóstico_Oportunidades'!J59,Elementos!$O$263:$S$472,3,FALSE),0)+IF('2.Diagnóstico_Legislación'!$D$4="Sondika",VLOOKUP('3.Diagnóstico_Oportunidades'!J59,Elementos!$O$263:$S$472,4,FALSE),0)+IF('2.Diagnóstico_Legislación'!$D$4="Vitoria-Gasteiz",VLOOKUP('3.Diagnóstico_Oportunidades'!J59,Elementos!$O$263:$S$472,5,FALSE),0)</f>
        <v>36</v>
      </c>
      <c r="L59" s="68"/>
      <c r="M59" s="163" t="s">
        <v>696</v>
      </c>
      <c r="N59" s="329">
        <v>0</v>
      </c>
      <c r="O59" s="64"/>
      <c r="P59" s="64"/>
      <c r="Q59" s="68"/>
      <c r="R59" s="68"/>
      <c r="S59" s="68"/>
      <c r="T59" s="68"/>
      <c r="U59" s="68"/>
      <c r="V59" s="68"/>
      <c r="W59" s="68"/>
      <c r="X59" s="68"/>
      <c r="Y59" s="68"/>
      <c r="Z59" s="68"/>
      <c r="AA59" s="68"/>
      <c r="AB59" s="68"/>
      <c r="AC59" s="68"/>
      <c r="AD59" s="68"/>
      <c r="AE59" s="68"/>
      <c r="AF59" s="68"/>
      <c r="AG59" s="68"/>
      <c r="AH59" s="68"/>
    </row>
    <row r="60" spans="1:34">
      <c r="A60" s="68"/>
      <c r="B60" s="68"/>
      <c r="C60" s="68"/>
      <c r="D60" s="68"/>
      <c r="E60" s="68"/>
      <c r="F60" s="68"/>
      <c r="G60" s="68"/>
      <c r="H60" s="68"/>
      <c r="I60" s="68"/>
      <c r="J60" s="165" t="s">
        <v>1129</v>
      </c>
      <c r="K60" s="105">
        <f>IF('2.Diagnóstico_Legislación'!$D$4="Bilbao",VLOOKUP('3.Diagnóstico_Oportunidades'!J60,Elementos!$O$263:$S$472,2,FALSE),0)+IF('2.Diagnóstico_Legislación'!$D$4="Getxo",VLOOKUP('3.Diagnóstico_Oportunidades'!J60,Elementos!$O$263:$S$472,3,FALSE),0)+IF('2.Diagnóstico_Legislación'!$D$4="Sondika",VLOOKUP('3.Diagnóstico_Oportunidades'!J60,Elementos!$O$263:$S$472,4,FALSE),0)+IF('2.Diagnóstico_Legislación'!$D$4="Vitoria-Gasteiz",VLOOKUP('3.Diagnóstico_Oportunidades'!J60,Elementos!$O$263:$S$472,5,FALSE),0)</f>
        <v>0</v>
      </c>
      <c r="L60" s="68"/>
      <c r="M60" s="165" t="s">
        <v>1129</v>
      </c>
      <c r="N60" s="329">
        <v>0</v>
      </c>
      <c r="O60" s="64"/>
      <c r="P60" s="64"/>
      <c r="Q60" s="68"/>
      <c r="R60" s="68"/>
      <c r="S60" s="68"/>
      <c r="T60" s="68"/>
      <c r="U60" s="68"/>
      <c r="V60" s="68"/>
      <c r="W60" s="68"/>
      <c r="X60" s="68"/>
      <c r="Y60" s="68"/>
      <c r="Z60" s="68"/>
      <c r="AA60" s="68"/>
      <c r="AB60" s="68"/>
      <c r="AC60" s="68"/>
      <c r="AD60" s="68"/>
      <c r="AE60" s="68"/>
      <c r="AF60" s="68"/>
      <c r="AG60" s="68"/>
      <c r="AH60" s="68"/>
    </row>
    <row r="61" spans="1:34">
      <c r="A61" s="68"/>
      <c r="B61" s="68"/>
      <c r="C61" s="68"/>
      <c r="D61" s="68"/>
      <c r="E61" s="68"/>
      <c r="F61" s="68"/>
      <c r="G61" s="68"/>
      <c r="H61" s="68"/>
      <c r="I61" s="68"/>
      <c r="J61" s="163" t="s">
        <v>1099</v>
      </c>
      <c r="K61" s="105">
        <f>IF('2.Diagnóstico_Legislación'!$D$4="Bilbao",VLOOKUP('3.Diagnóstico_Oportunidades'!J61,Elementos!$O$263:$S$472,2,FALSE),0)+IF('2.Diagnóstico_Legislación'!$D$4="Getxo",VLOOKUP('3.Diagnóstico_Oportunidades'!J61,Elementos!$O$263:$S$472,3,FALSE),0)+IF('2.Diagnóstico_Legislación'!$D$4="Sondika",VLOOKUP('3.Diagnóstico_Oportunidades'!J61,Elementos!$O$263:$S$472,4,FALSE),0)+IF('2.Diagnóstico_Legislación'!$D$4="Vitoria-Gasteiz",VLOOKUP('3.Diagnóstico_Oportunidades'!J61,Elementos!$O$263:$S$472,5,FALSE),0)</f>
        <v>0</v>
      </c>
      <c r="L61" s="68"/>
      <c r="M61" s="163" t="s">
        <v>1099</v>
      </c>
      <c r="N61" s="329">
        <v>0</v>
      </c>
      <c r="O61" s="64"/>
      <c r="P61" s="64"/>
      <c r="Q61" s="68"/>
      <c r="R61" s="68"/>
      <c r="S61" s="68"/>
      <c r="T61" s="68"/>
      <c r="U61" s="68"/>
      <c r="V61" s="68"/>
      <c r="W61" s="68"/>
      <c r="X61" s="68"/>
      <c r="Y61" s="68"/>
      <c r="Z61" s="68"/>
      <c r="AA61" s="68"/>
      <c r="AB61" s="68"/>
      <c r="AC61" s="68"/>
      <c r="AD61" s="68"/>
      <c r="AE61" s="68"/>
      <c r="AF61" s="68"/>
      <c r="AG61" s="68"/>
      <c r="AH61" s="68"/>
    </row>
    <row r="62" spans="1:34">
      <c r="A62" s="68"/>
      <c r="B62" s="68"/>
      <c r="C62" s="68"/>
      <c r="D62" s="68"/>
      <c r="E62" s="68"/>
      <c r="F62" s="68"/>
      <c r="G62" s="68"/>
      <c r="H62" s="68"/>
      <c r="I62" s="68"/>
      <c r="J62" s="165" t="s">
        <v>1120</v>
      </c>
      <c r="K62" s="105">
        <f>IF('2.Diagnóstico_Legislación'!$D$4="Bilbao",VLOOKUP('3.Diagnóstico_Oportunidades'!J62,Elementos!$O$263:$S$472,2,FALSE),0)+IF('2.Diagnóstico_Legislación'!$D$4="Getxo",VLOOKUP('3.Diagnóstico_Oportunidades'!J62,Elementos!$O$263:$S$472,3,FALSE),0)+IF('2.Diagnóstico_Legislación'!$D$4="Sondika",VLOOKUP('3.Diagnóstico_Oportunidades'!J62,Elementos!$O$263:$S$472,4,FALSE),0)+IF('2.Diagnóstico_Legislación'!$D$4="Vitoria-Gasteiz",VLOOKUP('3.Diagnóstico_Oportunidades'!J62,Elementos!$O$263:$S$472,5,FALSE),0)</f>
        <v>0</v>
      </c>
      <c r="L62" s="68"/>
      <c r="M62" s="165" t="s">
        <v>1120</v>
      </c>
      <c r="N62" s="329">
        <v>0</v>
      </c>
      <c r="O62" s="64"/>
      <c r="P62" s="64"/>
      <c r="Q62" s="68"/>
      <c r="R62" s="68"/>
      <c r="S62" s="68"/>
      <c r="T62" s="68"/>
      <c r="U62" s="68"/>
      <c r="V62" s="68"/>
      <c r="W62" s="68"/>
      <c r="X62" s="68"/>
      <c r="Y62" s="68"/>
      <c r="Z62" s="68"/>
      <c r="AA62" s="68"/>
      <c r="AB62" s="68"/>
      <c r="AC62" s="68"/>
      <c r="AD62" s="68"/>
      <c r="AE62" s="68"/>
      <c r="AF62" s="68"/>
      <c r="AG62" s="68"/>
      <c r="AH62" s="68"/>
    </row>
    <row r="63" spans="1:34">
      <c r="A63" s="68"/>
      <c r="B63" s="68"/>
      <c r="C63" s="68"/>
      <c r="D63" s="68"/>
      <c r="E63" s="68"/>
      <c r="F63" s="68"/>
      <c r="G63" s="68"/>
      <c r="H63" s="68"/>
      <c r="I63" s="68"/>
      <c r="J63" s="163" t="s">
        <v>238</v>
      </c>
      <c r="K63" s="105">
        <f>IF('2.Diagnóstico_Legislación'!$D$4="Bilbao",VLOOKUP('3.Diagnóstico_Oportunidades'!J63,Elementos!$O$263:$S$472,2,FALSE),0)+IF('2.Diagnóstico_Legislación'!$D$4="Getxo",VLOOKUP('3.Diagnóstico_Oportunidades'!J63,Elementos!$O$263:$S$472,3,FALSE),0)+IF('2.Diagnóstico_Legislación'!$D$4="Sondika",VLOOKUP('3.Diagnóstico_Oportunidades'!J63,Elementos!$O$263:$S$472,4,FALSE),0)+IF('2.Diagnóstico_Legislación'!$D$4="Vitoria-Gasteiz",VLOOKUP('3.Diagnóstico_Oportunidades'!J63,Elementos!$O$263:$S$472,5,FALSE),0)</f>
        <v>1946</v>
      </c>
      <c r="L63" s="68"/>
      <c r="M63" s="163" t="s">
        <v>238</v>
      </c>
      <c r="N63" s="329">
        <v>0</v>
      </c>
      <c r="O63" s="64"/>
      <c r="P63" s="64"/>
      <c r="Q63" s="68"/>
      <c r="R63" s="68"/>
      <c r="S63" s="68"/>
      <c r="T63" s="68"/>
      <c r="U63" s="68"/>
      <c r="V63" s="68"/>
      <c r="W63" s="68"/>
      <c r="X63" s="68"/>
      <c r="Y63" s="68"/>
      <c r="Z63" s="68"/>
      <c r="AA63" s="68"/>
      <c r="AB63" s="68"/>
      <c r="AC63" s="68"/>
      <c r="AD63" s="68"/>
      <c r="AE63" s="68"/>
      <c r="AF63" s="68"/>
      <c r="AG63" s="68"/>
      <c r="AH63" s="68"/>
    </row>
    <row r="64" spans="1:34">
      <c r="A64" s="68"/>
      <c r="B64" s="68"/>
      <c r="C64" s="68"/>
      <c r="D64" s="68"/>
      <c r="E64" s="68"/>
      <c r="F64" s="68"/>
      <c r="G64" s="68"/>
      <c r="H64" s="68"/>
      <c r="I64" s="68"/>
      <c r="J64" s="163" t="s">
        <v>1166</v>
      </c>
      <c r="K64" s="105">
        <f>IF('2.Diagnóstico_Legislación'!$D$4="Bilbao",VLOOKUP('3.Diagnóstico_Oportunidades'!J64,Elementos!$O$263:$S$472,2,FALSE),0)+IF('2.Diagnóstico_Legislación'!$D$4="Getxo",VLOOKUP('3.Diagnóstico_Oportunidades'!J64,Elementos!$O$263:$S$472,3,FALSE),0)+IF('2.Diagnóstico_Legislación'!$D$4="Sondika",VLOOKUP('3.Diagnóstico_Oportunidades'!J64,Elementos!$O$263:$S$472,4,FALSE),0)+IF('2.Diagnóstico_Legislación'!$D$4="Vitoria-Gasteiz",VLOOKUP('3.Diagnóstico_Oportunidades'!J64,Elementos!$O$263:$S$472,5,FALSE),0)</f>
        <v>29</v>
      </c>
      <c r="L64" s="68"/>
      <c r="M64" s="163" t="s">
        <v>1166</v>
      </c>
      <c r="N64" s="329">
        <v>0</v>
      </c>
      <c r="O64" s="64"/>
      <c r="P64" s="64"/>
      <c r="Q64" s="68"/>
      <c r="R64" s="68"/>
      <c r="S64" s="68"/>
      <c r="T64" s="68"/>
      <c r="U64" s="68"/>
      <c r="V64" s="68"/>
      <c r="W64" s="68"/>
      <c r="X64" s="68"/>
      <c r="Y64" s="68"/>
      <c r="Z64" s="68"/>
      <c r="AA64" s="68"/>
      <c r="AB64" s="68"/>
      <c r="AC64" s="68"/>
      <c r="AD64" s="68"/>
      <c r="AE64" s="68"/>
      <c r="AF64" s="68"/>
      <c r="AG64" s="68"/>
      <c r="AH64" s="68"/>
    </row>
    <row r="65" spans="1:34">
      <c r="A65" s="68"/>
      <c r="B65" s="68"/>
      <c r="C65" s="68"/>
      <c r="D65" s="68"/>
      <c r="E65" s="68"/>
      <c r="F65" s="68"/>
      <c r="G65" s="68"/>
      <c r="H65" s="68"/>
      <c r="I65" s="68"/>
      <c r="J65" s="165" t="s">
        <v>1121</v>
      </c>
      <c r="K65" s="105">
        <f>IF('2.Diagnóstico_Legislación'!$D$4="Bilbao",VLOOKUP('3.Diagnóstico_Oportunidades'!J65,Elementos!$O$263:$S$472,2,FALSE),0)+IF('2.Diagnóstico_Legislación'!$D$4="Getxo",VLOOKUP('3.Diagnóstico_Oportunidades'!J65,Elementos!$O$263:$S$472,3,FALSE),0)+IF('2.Diagnóstico_Legislación'!$D$4="Sondika",VLOOKUP('3.Diagnóstico_Oportunidades'!J65,Elementos!$O$263:$S$472,4,FALSE),0)+IF('2.Diagnóstico_Legislación'!$D$4="Vitoria-Gasteiz",VLOOKUP('3.Diagnóstico_Oportunidades'!J65,Elementos!$O$263:$S$472,5,FALSE),0)</f>
        <v>0</v>
      </c>
      <c r="L65" s="68"/>
      <c r="M65" s="165" t="s">
        <v>1121</v>
      </c>
      <c r="N65" s="329">
        <v>0</v>
      </c>
      <c r="O65" s="64"/>
      <c r="P65" s="64"/>
      <c r="Q65" s="68"/>
      <c r="R65" s="68"/>
      <c r="S65" s="68"/>
      <c r="T65" s="68"/>
      <c r="U65" s="68"/>
      <c r="V65" s="68"/>
      <c r="W65" s="68"/>
      <c r="X65" s="68"/>
      <c r="Y65" s="68"/>
      <c r="Z65" s="68"/>
      <c r="AA65" s="68"/>
      <c r="AB65" s="68"/>
      <c r="AC65" s="68"/>
      <c r="AD65" s="68"/>
      <c r="AE65" s="68"/>
      <c r="AF65" s="68"/>
      <c r="AG65" s="68"/>
      <c r="AH65" s="68"/>
    </row>
    <row r="66" spans="1:34">
      <c r="A66" s="68"/>
      <c r="B66" s="68"/>
      <c r="C66" s="68"/>
      <c r="D66" s="68"/>
      <c r="E66" s="68"/>
      <c r="F66" s="68"/>
      <c r="G66" s="68"/>
      <c r="H66" s="68"/>
      <c r="I66" s="68"/>
      <c r="J66" s="163" t="s">
        <v>239</v>
      </c>
      <c r="K66" s="105">
        <f>IF('2.Diagnóstico_Legislación'!$D$4="Bilbao",VLOOKUP('3.Diagnóstico_Oportunidades'!J66,Elementos!$O$263:$S$472,2,FALSE),0)+IF('2.Diagnóstico_Legislación'!$D$4="Getxo",VLOOKUP('3.Diagnóstico_Oportunidades'!J66,Elementos!$O$263:$S$472,3,FALSE),0)+IF('2.Diagnóstico_Legislación'!$D$4="Sondika",VLOOKUP('3.Diagnóstico_Oportunidades'!J66,Elementos!$O$263:$S$472,4,FALSE),0)+IF('2.Diagnóstico_Legislación'!$D$4="Vitoria-Gasteiz",VLOOKUP('3.Diagnóstico_Oportunidades'!J66,Elementos!$O$263:$S$472,5,FALSE),0)</f>
        <v>3021</v>
      </c>
      <c r="L66" s="68"/>
      <c r="M66" s="163" t="s">
        <v>239</v>
      </c>
      <c r="N66" s="329">
        <v>0</v>
      </c>
      <c r="O66" s="64"/>
      <c r="P66" s="64"/>
      <c r="Q66" s="68"/>
      <c r="R66" s="68"/>
      <c r="S66" s="68"/>
      <c r="T66" s="68"/>
      <c r="U66" s="68"/>
      <c r="V66" s="68"/>
      <c r="W66" s="68"/>
      <c r="X66" s="68"/>
      <c r="Y66" s="68"/>
      <c r="Z66" s="68"/>
      <c r="AA66" s="68"/>
      <c r="AB66" s="68"/>
      <c r="AC66" s="68"/>
      <c r="AD66" s="68"/>
      <c r="AE66" s="68"/>
      <c r="AF66" s="68"/>
      <c r="AG66" s="68"/>
      <c r="AH66" s="68"/>
    </row>
    <row r="67" spans="1:34">
      <c r="A67" s="68"/>
      <c r="B67" s="68"/>
      <c r="C67" s="68"/>
      <c r="D67" s="68"/>
      <c r="E67" s="68"/>
      <c r="F67" s="68"/>
      <c r="G67" s="68"/>
      <c r="H67" s="68"/>
      <c r="I67" s="68"/>
      <c r="J67" s="163" t="s">
        <v>519</v>
      </c>
      <c r="K67" s="105">
        <f>IF('2.Diagnóstico_Legislación'!$D$4="Bilbao",VLOOKUP('3.Diagnóstico_Oportunidades'!J67,Elementos!$O$263:$S$472,2,FALSE),0)+IF('2.Diagnóstico_Legislación'!$D$4="Getxo",VLOOKUP('3.Diagnóstico_Oportunidades'!J67,Elementos!$O$263:$S$472,3,FALSE),0)+IF('2.Diagnóstico_Legislación'!$D$4="Sondika",VLOOKUP('3.Diagnóstico_Oportunidades'!J67,Elementos!$O$263:$S$472,4,FALSE),0)+IF('2.Diagnóstico_Legislación'!$D$4="Vitoria-Gasteiz",VLOOKUP('3.Diagnóstico_Oportunidades'!J67,Elementos!$O$263:$S$472,5,FALSE),0)</f>
        <v>549</v>
      </c>
      <c r="L67" s="68"/>
      <c r="M67" s="163" t="s">
        <v>519</v>
      </c>
      <c r="N67" s="329">
        <v>0</v>
      </c>
      <c r="O67" s="64"/>
      <c r="P67" s="64"/>
      <c r="Q67" s="68"/>
      <c r="R67" s="68"/>
      <c r="S67" s="68"/>
      <c r="T67" s="68"/>
      <c r="U67" s="68"/>
      <c r="V67" s="68"/>
      <c r="W67" s="68"/>
      <c r="X67" s="68"/>
      <c r="Y67" s="68"/>
      <c r="Z67" s="68"/>
      <c r="AA67" s="68"/>
      <c r="AB67" s="68"/>
      <c r="AC67" s="68"/>
      <c r="AD67" s="68"/>
      <c r="AE67" s="68"/>
      <c r="AF67" s="68"/>
      <c r="AG67" s="68"/>
      <c r="AH67" s="68"/>
    </row>
    <row r="68" spans="1:34">
      <c r="A68" s="68"/>
      <c r="B68" s="68"/>
      <c r="C68" s="68"/>
      <c r="D68" s="68"/>
      <c r="E68" s="68"/>
      <c r="F68" s="68"/>
      <c r="G68" s="68"/>
      <c r="H68" s="68"/>
      <c r="I68" s="68"/>
      <c r="J68" s="163" t="s">
        <v>1100</v>
      </c>
      <c r="K68" s="105">
        <f>IF('2.Diagnóstico_Legislación'!$D$4="Bilbao",VLOOKUP('3.Diagnóstico_Oportunidades'!J68,Elementos!$O$263:$S$472,2,FALSE),0)+IF('2.Diagnóstico_Legislación'!$D$4="Getxo",VLOOKUP('3.Diagnóstico_Oportunidades'!J68,Elementos!$O$263:$S$472,3,FALSE),0)+IF('2.Diagnóstico_Legislación'!$D$4="Sondika",VLOOKUP('3.Diagnóstico_Oportunidades'!J68,Elementos!$O$263:$S$472,4,FALSE),0)+IF('2.Diagnóstico_Legislación'!$D$4="Vitoria-Gasteiz",VLOOKUP('3.Diagnóstico_Oportunidades'!J68,Elementos!$O$263:$S$472,5,FALSE),0)</f>
        <v>0</v>
      </c>
      <c r="L68" s="68"/>
      <c r="M68" s="163" t="s">
        <v>1100</v>
      </c>
      <c r="N68" s="329">
        <v>0</v>
      </c>
      <c r="O68" s="64"/>
      <c r="P68" s="64"/>
      <c r="Q68" s="68"/>
      <c r="R68" s="68"/>
      <c r="S68" s="68"/>
      <c r="T68" s="68"/>
      <c r="U68" s="68"/>
      <c r="V68" s="68"/>
      <c r="W68" s="68"/>
      <c r="X68" s="68"/>
      <c r="Y68" s="68"/>
      <c r="Z68" s="68"/>
      <c r="AA68" s="68"/>
      <c r="AB68" s="68"/>
      <c r="AC68" s="68"/>
      <c r="AD68" s="68"/>
      <c r="AE68" s="68"/>
      <c r="AF68" s="68"/>
      <c r="AG68" s="68"/>
      <c r="AH68" s="68"/>
    </row>
    <row r="69" spans="1:34">
      <c r="A69" s="68"/>
      <c r="B69" s="68"/>
      <c r="C69" s="68"/>
      <c r="D69" s="68"/>
      <c r="E69" s="68"/>
      <c r="F69" s="68"/>
      <c r="G69" s="68"/>
      <c r="H69" s="68"/>
      <c r="I69" s="68"/>
      <c r="J69" s="163" t="s">
        <v>240</v>
      </c>
      <c r="K69" s="105">
        <f>IF('2.Diagnóstico_Legislación'!$D$4="Bilbao",VLOOKUP('3.Diagnóstico_Oportunidades'!J69,Elementos!$O$263:$S$472,2,FALSE),0)+IF('2.Diagnóstico_Legislación'!$D$4="Getxo",VLOOKUP('3.Diagnóstico_Oportunidades'!J69,Elementos!$O$263:$S$472,3,FALSE),0)+IF('2.Diagnóstico_Legislación'!$D$4="Sondika",VLOOKUP('3.Diagnóstico_Oportunidades'!J69,Elementos!$O$263:$S$472,4,FALSE),0)+IF('2.Diagnóstico_Legislación'!$D$4="Vitoria-Gasteiz",VLOOKUP('3.Diagnóstico_Oportunidades'!J69,Elementos!$O$263:$S$472,5,FALSE),0)</f>
        <v>802</v>
      </c>
      <c r="L69" s="68"/>
      <c r="M69" s="163" t="s">
        <v>240</v>
      </c>
      <c r="N69" s="329">
        <v>0</v>
      </c>
      <c r="O69" s="64"/>
      <c r="P69" s="64"/>
      <c r="Q69" s="68"/>
      <c r="R69" s="68"/>
      <c r="S69" s="68"/>
      <c r="T69" s="68"/>
      <c r="U69" s="68"/>
      <c r="V69" s="68"/>
      <c r="W69" s="68"/>
      <c r="X69" s="68"/>
      <c r="Y69" s="68"/>
      <c r="Z69" s="68"/>
      <c r="AA69" s="68"/>
      <c r="AB69" s="68"/>
      <c r="AC69" s="68"/>
      <c r="AD69" s="68"/>
      <c r="AE69" s="68"/>
      <c r="AF69" s="68"/>
      <c r="AG69" s="68"/>
      <c r="AH69" s="68"/>
    </row>
    <row r="70" spans="1:34">
      <c r="A70" s="68"/>
      <c r="B70" s="68"/>
      <c r="C70" s="68"/>
      <c r="D70" s="68"/>
      <c r="E70" s="68"/>
      <c r="F70" s="68"/>
      <c r="G70" s="68"/>
      <c r="H70" s="68"/>
      <c r="I70" s="68"/>
      <c r="J70" s="163" t="s">
        <v>520</v>
      </c>
      <c r="K70" s="105">
        <f>IF('2.Diagnóstico_Legislación'!$D$4="Bilbao",VLOOKUP('3.Diagnóstico_Oportunidades'!J70,Elementos!$O$263:$S$472,2,FALSE),0)+IF('2.Diagnóstico_Legislación'!$D$4="Getxo",VLOOKUP('3.Diagnóstico_Oportunidades'!J70,Elementos!$O$263:$S$472,3,FALSE),0)+IF('2.Diagnóstico_Legislación'!$D$4="Sondika",VLOOKUP('3.Diagnóstico_Oportunidades'!J70,Elementos!$O$263:$S$472,4,FALSE),0)+IF('2.Diagnóstico_Legislación'!$D$4="Vitoria-Gasteiz",VLOOKUP('3.Diagnóstico_Oportunidades'!J70,Elementos!$O$263:$S$472,5,FALSE),0)</f>
        <v>855</v>
      </c>
      <c r="L70" s="68"/>
      <c r="M70" s="163" t="s">
        <v>520</v>
      </c>
      <c r="N70" s="329">
        <v>0</v>
      </c>
      <c r="O70" s="64"/>
      <c r="P70" s="64"/>
      <c r="Q70" s="68"/>
      <c r="R70" s="68"/>
      <c r="S70" s="68"/>
      <c r="T70" s="68"/>
      <c r="U70" s="68"/>
      <c r="V70" s="68"/>
      <c r="W70" s="68"/>
      <c r="X70" s="68"/>
      <c r="Y70" s="68"/>
      <c r="Z70" s="68"/>
      <c r="AA70" s="68"/>
      <c r="AB70" s="68"/>
      <c r="AC70" s="68"/>
      <c r="AD70" s="68"/>
      <c r="AE70" s="68"/>
      <c r="AF70" s="68"/>
      <c r="AG70" s="68"/>
      <c r="AH70" s="68"/>
    </row>
    <row r="71" spans="1:34">
      <c r="A71" s="68"/>
      <c r="B71" s="68"/>
      <c r="C71" s="68"/>
      <c r="D71" s="68"/>
      <c r="E71" s="68"/>
      <c r="F71" s="68"/>
      <c r="G71" s="68"/>
      <c r="H71" s="68"/>
      <c r="I71" s="68"/>
      <c r="J71" s="163" t="s">
        <v>241</v>
      </c>
      <c r="K71" s="105">
        <f>IF('2.Diagnóstico_Legislación'!$D$4="Bilbao",VLOOKUP('3.Diagnóstico_Oportunidades'!J71,Elementos!$O$263:$S$472,2,FALSE),0)+IF('2.Diagnóstico_Legislación'!$D$4="Getxo",VLOOKUP('3.Diagnóstico_Oportunidades'!J71,Elementos!$O$263:$S$472,3,FALSE),0)+IF('2.Diagnóstico_Legislación'!$D$4="Sondika",VLOOKUP('3.Diagnóstico_Oportunidades'!J71,Elementos!$O$263:$S$472,4,FALSE),0)+IF('2.Diagnóstico_Legislación'!$D$4="Vitoria-Gasteiz",VLOOKUP('3.Diagnóstico_Oportunidades'!J71,Elementos!$O$263:$S$472,5,FALSE),0)</f>
        <v>222</v>
      </c>
      <c r="L71" s="68"/>
      <c r="M71" s="163" t="s">
        <v>241</v>
      </c>
      <c r="N71" s="329">
        <v>0</v>
      </c>
      <c r="O71" s="64"/>
      <c r="P71" s="64"/>
      <c r="Q71" s="68"/>
      <c r="R71" s="68"/>
      <c r="S71" s="68"/>
      <c r="T71" s="68"/>
      <c r="U71" s="68"/>
      <c r="V71" s="68"/>
      <c r="W71" s="68"/>
      <c r="X71" s="68"/>
      <c r="Y71" s="68"/>
      <c r="Z71" s="68"/>
      <c r="AA71" s="68"/>
      <c r="AB71" s="68"/>
      <c r="AC71" s="68"/>
      <c r="AD71" s="68"/>
      <c r="AE71" s="68"/>
      <c r="AF71" s="68"/>
      <c r="AG71" s="68"/>
      <c r="AH71" s="68"/>
    </row>
    <row r="72" spans="1:34">
      <c r="A72" s="68"/>
      <c r="B72" s="68"/>
      <c r="C72" s="68"/>
      <c r="D72" s="68"/>
      <c r="E72" s="68"/>
      <c r="F72" s="68"/>
      <c r="G72" s="68"/>
      <c r="H72" s="68"/>
      <c r="I72" s="68"/>
      <c r="J72" s="163" t="s">
        <v>1190</v>
      </c>
      <c r="K72" s="105">
        <f>IF('2.Diagnóstico_Legislación'!$D$4="Bilbao",VLOOKUP('3.Diagnóstico_Oportunidades'!J72,Elementos!$O$263:$S$472,2,FALSE),0)+IF('2.Diagnóstico_Legislación'!$D$4="Getxo",VLOOKUP('3.Diagnóstico_Oportunidades'!J72,Elementos!$O$263:$S$472,3,FALSE),0)+IF('2.Diagnóstico_Legislación'!$D$4="Sondika",VLOOKUP('3.Diagnóstico_Oportunidades'!J72,Elementos!$O$263:$S$472,4,FALSE),0)+IF('2.Diagnóstico_Legislación'!$D$4="Vitoria-Gasteiz",VLOOKUP('3.Diagnóstico_Oportunidades'!J72,Elementos!$O$263:$S$472,5,FALSE),0)</f>
        <v>50</v>
      </c>
      <c r="L72" s="68"/>
      <c r="M72" s="163" t="s">
        <v>1190</v>
      </c>
      <c r="N72" s="329">
        <v>0</v>
      </c>
      <c r="O72" s="64"/>
      <c r="P72" s="64"/>
      <c r="Q72" s="68"/>
      <c r="R72" s="68"/>
      <c r="S72" s="68"/>
      <c r="T72" s="68"/>
      <c r="U72" s="68"/>
      <c r="V72" s="68"/>
      <c r="W72" s="68"/>
      <c r="X72" s="68"/>
      <c r="Y72" s="68"/>
      <c r="Z72" s="68"/>
      <c r="AA72" s="68"/>
      <c r="AB72" s="68"/>
      <c r="AC72" s="68"/>
      <c r="AD72" s="68"/>
      <c r="AE72" s="68"/>
      <c r="AF72" s="68"/>
      <c r="AG72" s="68"/>
      <c r="AH72" s="68"/>
    </row>
    <row r="73" spans="1:34">
      <c r="A73" s="68"/>
      <c r="B73" s="68"/>
      <c r="C73" s="68"/>
      <c r="D73" s="68"/>
      <c r="E73" s="68"/>
      <c r="F73" s="68"/>
      <c r="G73" s="68"/>
      <c r="H73" s="68"/>
      <c r="I73" s="68"/>
      <c r="J73" s="163" t="s">
        <v>242</v>
      </c>
      <c r="K73" s="105">
        <f>IF('2.Diagnóstico_Legislación'!$D$4="Bilbao",VLOOKUP('3.Diagnóstico_Oportunidades'!J73,Elementos!$O$263:$S$472,2,FALSE),0)+IF('2.Diagnóstico_Legislación'!$D$4="Getxo",VLOOKUP('3.Diagnóstico_Oportunidades'!J73,Elementos!$O$263:$S$472,3,FALSE),0)+IF('2.Diagnóstico_Legislación'!$D$4="Sondika",VLOOKUP('3.Diagnóstico_Oportunidades'!J73,Elementos!$O$263:$S$472,4,FALSE),0)+IF('2.Diagnóstico_Legislación'!$D$4="Vitoria-Gasteiz",VLOOKUP('3.Diagnóstico_Oportunidades'!J73,Elementos!$O$263:$S$472,5,FALSE),0)</f>
        <v>880</v>
      </c>
      <c r="L73" s="68"/>
      <c r="M73" s="163" t="s">
        <v>242</v>
      </c>
      <c r="N73" s="329">
        <v>0</v>
      </c>
      <c r="O73" s="64"/>
      <c r="P73" s="64"/>
      <c r="Q73" s="68"/>
      <c r="R73" s="68"/>
      <c r="S73" s="68"/>
      <c r="T73" s="68"/>
      <c r="U73" s="68"/>
      <c r="V73" s="68"/>
      <c r="W73" s="68"/>
      <c r="X73" s="68"/>
      <c r="Y73" s="68"/>
      <c r="Z73" s="68"/>
      <c r="AA73" s="68"/>
      <c r="AB73" s="68"/>
      <c r="AC73" s="68"/>
      <c r="AD73" s="68"/>
      <c r="AE73" s="68"/>
      <c r="AF73" s="68"/>
      <c r="AG73" s="68"/>
      <c r="AH73" s="68"/>
    </row>
    <row r="74" spans="1:34">
      <c r="A74" s="68"/>
      <c r="B74" s="68"/>
      <c r="C74" s="68"/>
      <c r="D74" s="68"/>
      <c r="E74" s="68"/>
      <c r="F74" s="68"/>
      <c r="G74" s="68"/>
      <c r="H74" s="68"/>
      <c r="I74" s="68"/>
      <c r="J74" s="165" t="s">
        <v>1122</v>
      </c>
      <c r="K74" s="105">
        <f>IF('2.Diagnóstico_Legislación'!$D$4="Bilbao",VLOOKUP('3.Diagnóstico_Oportunidades'!J74,Elementos!$O$263:$S$472,2,FALSE),0)+IF('2.Diagnóstico_Legislación'!$D$4="Getxo",VLOOKUP('3.Diagnóstico_Oportunidades'!J74,Elementos!$O$263:$S$472,3,FALSE),0)+IF('2.Diagnóstico_Legislación'!$D$4="Sondika",VLOOKUP('3.Diagnóstico_Oportunidades'!J74,Elementos!$O$263:$S$472,4,FALSE),0)+IF('2.Diagnóstico_Legislación'!$D$4="Vitoria-Gasteiz",VLOOKUP('3.Diagnóstico_Oportunidades'!J74,Elementos!$O$263:$S$472,5,FALSE),0)</f>
        <v>0</v>
      </c>
      <c r="L74" s="68"/>
      <c r="M74" s="165" t="s">
        <v>1122</v>
      </c>
      <c r="N74" s="329">
        <v>0</v>
      </c>
      <c r="O74" s="64"/>
      <c r="P74" s="64"/>
      <c r="Q74" s="68"/>
      <c r="R74" s="68"/>
      <c r="S74" s="68"/>
      <c r="T74" s="68"/>
      <c r="U74" s="68"/>
      <c r="V74" s="68"/>
      <c r="W74" s="68"/>
      <c r="X74" s="68"/>
      <c r="Y74" s="68"/>
      <c r="Z74" s="68"/>
      <c r="AA74" s="68"/>
      <c r="AB74" s="68"/>
      <c r="AC74" s="68"/>
      <c r="AD74" s="68"/>
      <c r="AE74" s="68"/>
      <c r="AF74" s="68"/>
      <c r="AG74" s="68"/>
      <c r="AH74" s="68"/>
    </row>
    <row r="75" spans="1:34">
      <c r="A75" s="68"/>
      <c r="B75" s="68"/>
      <c r="C75" s="68"/>
      <c r="D75" s="68"/>
      <c r="E75" s="68"/>
      <c r="F75" s="68"/>
      <c r="G75" s="68"/>
      <c r="H75" s="68"/>
      <c r="I75" s="68"/>
      <c r="J75" s="163" t="s">
        <v>1101</v>
      </c>
      <c r="K75" s="105">
        <f>IF('2.Diagnóstico_Legislación'!$D$4="Bilbao",VLOOKUP('3.Diagnóstico_Oportunidades'!J75,Elementos!$O$263:$S$472,2,FALSE),0)+IF('2.Diagnóstico_Legislación'!$D$4="Getxo",VLOOKUP('3.Diagnóstico_Oportunidades'!J75,Elementos!$O$263:$S$472,3,FALSE),0)+IF('2.Diagnóstico_Legislación'!$D$4="Sondika",VLOOKUP('3.Diagnóstico_Oportunidades'!J75,Elementos!$O$263:$S$472,4,FALSE),0)+IF('2.Diagnóstico_Legislación'!$D$4="Vitoria-Gasteiz",VLOOKUP('3.Diagnóstico_Oportunidades'!J75,Elementos!$O$263:$S$472,5,FALSE),0)</f>
        <v>0</v>
      </c>
      <c r="L75" s="68"/>
      <c r="M75" s="163" t="s">
        <v>1101</v>
      </c>
      <c r="N75" s="329">
        <v>0</v>
      </c>
      <c r="O75" s="64"/>
      <c r="P75" s="64"/>
      <c r="Q75" s="68"/>
      <c r="R75" s="68"/>
      <c r="S75" s="68"/>
      <c r="T75" s="68"/>
      <c r="U75" s="68"/>
      <c r="V75" s="68"/>
      <c r="W75" s="68"/>
      <c r="X75" s="68"/>
      <c r="Y75" s="68"/>
      <c r="Z75" s="68"/>
      <c r="AA75" s="68"/>
      <c r="AB75" s="68"/>
      <c r="AC75" s="68"/>
      <c r="AD75" s="68"/>
      <c r="AE75" s="68"/>
      <c r="AF75" s="68"/>
      <c r="AG75" s="68"/>
      <c r="AH75" s="68"/>
    </row>
    <row r="76" spans="1:34">
      <c r="A76" s="68"/>
      <c r="B76" s="68"/>
      <c r="C76" s="68"/>
      <c r="D76" s="68"/>
      <c r="E76" s="68"/>
      <c r="F76" s="68"/>
      <c r="G76" s="68"/>
      <c r="H76" s="68"/>
      <c r="I76" s="68"/>
      <c r="J76" s="163" t="s">
        <v>541</v>
      </c>
      <c r="K76" s="105">
        <f>IF('2.Diagnóstico_Legislación'!$D$4="Bilbao",VLOOKUP('3.Diagnóstico_Oportunidades'!J76,Elementos!$O$263:$S$472,2,FALSE),0)+IF('2.Diagnóstico_Legislación'!$D$4="Getxo",VLOOKUP('3.Diagnóstico_Oportunidades'!J76,Elementos!$O$263:$S$472,3,FALSE),0)+IF('2.Diagnóstico_Legislación'!$D$4="Sondika",VLOOKUP('3.Diagnóstico_Oportunidades'!J76,Elementos!$O$263:$S$472,4,FALSE),0)+IF('2.Diagnóstico_Legislación'!$D$4="Vitoria-Gasteiz",VLOOKUP('3.Diagnóstico_Oportunidades'!J76,Elementos!$O$263:$S$472,5,FALSE),0)</f>
        <v>1312</v>
      </c>
      <c r="L76" s="68"/>
      <c r="M76" s="163" t="s">
        <v>541</v>
      </c>
      <c r="N76" s="329">
        <v>0</v>
      </c>
      <c r="O76" s="64"/>
      <c r="P76" s="64"/>
      <c r="Q76" s="68"/>
      <c r="R76" s="68"/>
      <c r="S76" s="68"/>
      <c r="T76" s="68"/>
      <c r="U76" s="68"/>
      <c r="V76" s="68"/>
      <c r="W76" s="68"/>
      <c r="X76" s="68"/>
      <c r="Y76" s="68"/>
      <c r="Z76" s="68"/>
      <c r="AA76" s="68"/>
      <c r="AB76" s="68"/>
      <c r="AC76" s="68"/>
      <c r="AD76" s="68"/>
      <c r="AE76" s="68"/>
      <c r="AF76" s="68"/>
      <c r="AG76" s="68"/>
      <c r="AH76" s="68"/>
    </row>
    <row r="77" spans="1:34">
      <c r="A77" s="68"/>
      <c r="B77" s="68"/>
      <c r="C77" s="68"/>
      <c r="D77" s="68"/>
      <c r="E77" s="68"/>
      <c r="F77" s="68"/>
      <c r="G77" s="68"/>
      <c r="H77" s="68"/>
      <c r="I77" s="68"/>
      <c r="J77" s="167" t="s">
        <v>1204</v>
      </c>
      <c r="K77" s="105">
        <f>IF('2.Diagnóstico_Legislación'!$D$4="Bilbao",VLOOKUP('3.Diagnóstico_Oportunidades'!J77,Elementos!$O$263:$S$472,2,FALSE),0)+IF('2.Diagnóstico_Legislación'!$D$4="Getxo",VLOOKUP('3.Diagnóstico_Oportunidades'!J77,Elementos!$O$263:$S$472,3,FALSE),0)+IF('2.Diagnóstico_Legislación'!$D$4="Sondika",VLOOKUP('3.Diagnóstico_Oportunidades'!J77,Elementos!$O$263:$S$472,4,FALSE),0)+IF('2.Diagnóstico_Legislación'!$D$4="Vitoria-Gasteiz",VLOOKUP('3.Diagnóstico_Oportunidades'!J77,Elementos!$O$263:$S$472,5,FALSE),0)</f>
        <v>109</v>
      </c>
      <c r="L77" s="68"/>
      <c r="M77" s="167" t="s">
        <v>1204</v>
      </c>
      <c r="N77" s="329">
        <v>0</v>
      </c>
      <c r="O77" s="64"/>
      <c r="P77" s="64"/>
      <c r="Q77" s="68"/>
      <c r="R77" s="68"/>
      <c r="S77" s="68"/>
      <c r="T77" s="68"/>
      <c r="U77" s="68"/>
      <c r="V77" s="68"/>
      <c r="W77" s="68"/>
      <c r="X77" s="68"/>
      <c r="Y77" s="68"/>
      <c r="Z77" s="68"/>
      <c r="AA77" s="68"/>
      <c r="AB77" s="68"/>
      <c r="AC77" s="68"/>
      <c r="AD77" s="68"/>
      <c r="AE77" s="68"/>
      <c r="AF77" s="68"/>
      <c r="AG77" s="68"/>
      <c r="AH77" s="68"/>
    </row>
    <row r="78" spans="1:34">
      <c r="A78" s="68"/>
      <c r="B78" s="68"/>
      <c r="C78" s="68"/>
      <c r="D78" s="68"/>
      <c r="E78" s="68"/>
      <c r="F78" s="68"/>
      <c r="G78" s="68"/>
      <c r="H78" s="68"/>
      <c r="I78" s="68"/>
      <c r="J78" s="167" t="s">
        <v>1123</v>
      </c>
      <c r="K78" s="105">
        <f>IF('2.Diagnóstico_Legislación'!$D$4="Bilbao",VLOOKUP('3.Diagnóstico_Oportunidades'!J78,Elementos!$O$263:$S$472,2,FALSE),0)+IF('2.Diagnóstico_Legislación'!$D$4="Getxo",VLOOKUP('3.Diagnóstico_Oportunidades'!J78,Elementos!$O$263:$S$472,3,FALSE),0)+IF('2.Diagnóstico_Legislación'!$D$4="Sondika",VLOOKUP('3.Diagnóstico_Oportunidades'!J78,Elementos!$O$263:$S$472,4,FALSE),0)+IF('2.Diagnóstico_Legislación'!$D$4="Vitoria-Gasteiz",VLOOKUP('3.Diagnóstico_Oportunidades'!J78,Elementos!$O$263:$S$472,5,FALSE),0)</f>
        <v>320</v>
      </c>
      <c r="L78" s="68"/>
      <c r="M78" s="167" t="s">
        <v>1123</v>
      </c>
      <c r="N78" s="329">
        <v>0</v>
      </c>
      <c r="O78" s="64"/>
      <c r="P78" s="64"/>
      <c r="Q78" s="68"/>
      <c r="R78" s="68"/>
      <c r="S78" s="68"/>
      <c r="T78" s="68"/>
      <c r="U78" s="68"/>
      <c r="V78" s="68"/>
      <c r="W78" s="68"/>
      <c r="X78" s="68"/>
      <c r="Y78" s="68"/>
      <c r="Z78" s="68"/>
      <c r="AA78" s="68"/>
      <c r="AB78" s="68"/>
      <c r="AC78" s="68"/>
      <c r="AD78" s="68"/>
      <c r="AE78" s="68"/>
      <c r="AF78" s="68"/>
      <c r="AG78" s="68"/>
      <c r="AH78" s="68"/>
    </row>
    <row r="79" spans="1:34">
      <c r="A79" s="68"/>
      <c r="B79" s="68"/>
      <c r="C79" s="68"/>
      <c r="D79" s="68"/>
      <c r="E79" s="68"/>
      <c r="F79" s="68"/>
      <c r="G79" s="68"/>
      <c r="H79" s="68"/>
      <c r="I79" s="68"/>
      <c r="J79" s="166" t="s">
        <v>1191</v>
      </c>
      <c r="K79" s="105">
        <f>IF('2.Diagnóstico_Legislación'!$D$4="Bilbao",VLOOKUP('3.Diagnóstico_Oportunidades'!J79,Elementos!$O$263:$S$472,2,FALSE),0)+IF('2.Diagnóstico_Legislación'!$D$4="Getxo",VLOOKUP('3.Diagnóstico_Oportunidades'!J79,Elementos!$O$263:$S$472,3,FALSE),0)+IF('2.Diagnóstico_Legislación'!$D$4="Sondika",VLOOKUP('3.Diagnóstico_Oportunidades'!J79,Elementos!$O$263:$S$472,4,FALSE),0)+IF('2.Diagnóstico_Legislación'!$D$4="Vitoria-Gasteiz",VLOOKUP('3.Diagnóstico_Oportunidades'!J79,Elementos!$O$263:$S$472,5,FALSE),0)</f>
        <v>17</v>
      </c>
      <c r="L79" s="68"/>
      <c r="M79" s="166" t="s">
        <v>1191</v>
      </c>
      <c r="N79" s="329">
        <v>0</v>
      </c>
      <c r="O79" s="64"/>
      <c r="P79" s="64"/>
      <c r="Q79" s="68"/>
      <c r="R79" s="68"/>
      <c r="S79" s="68"/>
      <c r="T79" s="68"/>
      <c r="U79" s="68"/>
      <c r="V79" s="68"/>
      <c r="W79" s="68"/>
      <c r="X79" s="68"/>
      <c r="Y79" s="68"/>
      <c r="Z79" s="68"/>
      <c r="AA79" s="68"/>
      <c r="AB79" s="68"/>
      <c r="AC79" s="68"/>
      <c r="AD79" s="68"/>
      <c r="AE79" s="68"/>
      <c r="AF79" s="68"/>
      <c r="AG79" s="68"/>
      <c r="AH79" s="68"/>
    </row>
    <row r="80" spans="1:34">
      <c r="A80" s="68"/>
      <c r="B80" s="68"/>
      <c r="C80" s="68"/>
      <c r="D80" s="68"/>
      <c r="E80" s="68"/>
      <c r="F80" s="68"/>
      <c r="G80" s="68"/>
      <c r="H80" s="68"/>
      <c r="I80" s="68"/>
      <c r="J80" s="163" t="s">
        <v>243</v>
      </c>
      <c r="K80" s="105">
        <f>IF('2.Diagnóstico_Legislación'!$D$4="Bilbao",VLOOKUP('3.Diagnóstico_Oportunidades'!J80,Elementos!$O$263:$S$472,2,FALSE),0)+IF('2.Diagnóstico_Legislación'!$D$4="Getxo",VLOOKUP('3.Diagnóstico_Oportunidades'!J80,Elementos!$O$263:$S$472,3,FALSE),0)+IF('2.Diagnóstico_Legislación'!$D$4="Sondika",VLOOKUP('3.Diagnóstico_Oportunidades'!J80,Elementos!$O$263:$S$472,4,FALSE),0)+IF('2.Diagnóstico_Legislación'!$D$4="Vitoria-Gasteiz",VLOOKUP('3.Diagnóstico_Oportunidades'!J80,Elementos!$O$263:$S$472,5,FALSE),0)</f>
        <v>0</v>
      </c>
      <c r="L80" s="68"/>
      <c r="M80" s="163" t="s">
        <v>243</v>
      </c>
      <c r="N80" s="329">
        <v>0</v>
      </c>
      <c r="O80" s="64"/>
      <c r="P80" s="64"/>
      <c r="Q80" s="68"/>
      <c r="R80" s="68"/>
      <c r="S80" s="68"/>
      <c r="T80" s="68"/>
      <c r="U80" s="68"/>
      <c r="V80" s="68"/>
      <c r="W80" s="68"/>
      <c r="X80" s="68"/>
      <c r="Y80" s="68"/>
      <c r="Z80" s="68"/>
      <c r="AA80" s="68"/>
      <c r="AB80" s="68"/>
      <c r="AC80" s="68"/>
      <c r="AD80" s="68"/>
      <c r="AE80" s="68"/>
      <c r="AF80" s="68"/>
      <c r="AG80" s="68"/>
      <c r="AH80" s="68"/>
    </row>
    <row r="81" spans="1:34">
      <c r="A81" s="68"/>
      <c r="B81" s="68"/>
      <c r="C81" s="68"/>
      <c r="D81" s="68"/>
      <c r="E81" s="68"/>
      <c r="F81" s="68"/>
      <c r="G81" s="68"/>
      <c r="H81" s="68"/>
      <c r="I81" s="68"/>
      <c r="J81" s="163" t="s">
        <v>521</v>
      </c>
      <c r="K81" s="105">
        <f>IF('2.Diagnóstico_Legislación'!$D$4="Bilbao",VLOOKUP('3.Diagnóstico_Oportunidades'!J81,Elementos!$O$263:$S$472,2,FALSE),0)+IF('2.Diagnóstico_Legislación'!$D$4="Getxo",VLOOKUP('3.Diagnóstico_Oportunidades'!J81,Elementos!$O$263:$S$472,3,FALSE),0)+IF('2.Diagnóstico_Legislación'!$D$4="Sondika",VLOOKUP('3.Diagnóstico_Oportunidades'!J81,Elementos!$O$263:$S$472,4,FALSE),0)+IF('2.Diagnóstico_Legislación'!$D$4="Vitoria-Gasteiz",VLOOKUP('3.Diagnóstico_Oportunidades'!J81,Elementos!$O$263:$S$472,5,FALSE),0)</f>
        <v>0</v>
      </c>
      <c r="L81" s="68"/>
      <c r="M81" s="163" t="s">
        <v>521</v>
      </c>
      <c r="N81" s="329">
        <v>0</v>
      </c>
      <c r="O81" s="64"/>
      <c r="P81" s="64"/>
      <c r="Q81" s="68"/>
      <c r="R81" s="68"/>
      <c r="S81" s="68"/>
      <c r="T81" s="68"/>
      <c r="U81" s="68"/>
      <c r="V81" s="68"/>
      <c r="W81" s="68"/>
      <c r="X81" s="68"/>
      <c r="Y81" s="68"/>
      <c r="Z81" s="68"/>
      <c r="AA81" s="68"/>
      <c r="AB81" s="68"/>
      <c r="AC81" s="68"/>
      <c r="AD81" s="68"/>
      <c r="AE81" s="68"/>
      <c r="AF81" s="68"/>
      <c r="AG81" s="68"/>
      <c r="AH81" s="68"/>
    </row>
    <row r="82" spans="1:34">
      <c r="A82" s="68"/>
      <c r="B82" s="68"/>
      <c r="C82" s="68"/>
      <c r="D82" s="68"/>
      <c r="E82" s="68"/>
      <c r="F82" s="68"/>
      <c r="G82" s="68"/>
      <c r="H82" s="68"/>
      <c r="I82" s="68"/>
      <c r="J82" s="163" t="s">
        <v>522</v>
      </c>
      <c r="K82" s="105">
        <f>IF('2.Diagnóstico_Legislación'!$D$4="Bilbao",VLOOKUP('3.Diagnóstico_Oportunidades'!J82,Elementos!$O$263:$S$472,2,FALSE),0)+IF('2.Diagnóstico_Legislación'!$D$4="Getxo",VLOOKUP('3.Diagnóstico_Oportunidades'!J82,Elementos!$O$263:$S$472,3,FALSE),0)+IF('2.Diagnóstico_Legislación'!$D$4="Sondika",VLOOKUP('3.Diagnóstico_Oportunidades'!J82,Elementos!$O$263:$S$472,4,FALSE),0)+IF('2.Diagnóstico_Legislación'!$D$4="Vitoria-Gasteiz",VLOOKUP('3.Diagnóstico_Oportunidades'!J82,Elementos!$O$263:$S$472,5,FALSE),0)</f>
        <v>0</v>
      </c>
      <c r="L82" s="68"/>
      <c r="M82" s="163" t="s">
        <v>522</v>
      </c>
      <c r="N82" s="329">
        <v>0</v>
      </c>
      <c r="O82" s="64"/>
      <c r="P82" s="64"/>
      <c r="Q82" s="68"/>
      <c r="R82" s="68"/>
      <c r="S82" s="68"/>
      <c r="T82" s="68"/>
      <c r="U82" s="68"/>
      <c r="V82" s="68"/>
      <c r="W82" s="68"/>
      <c r="X82" s="68"/>
      <c r="Y82" s="68"/>
      <c r="Z82" s="68"/>
      <c r="AA82" s="68"/>
      <c r="AB82" s="68"/>
      <c r="AC82" s="68"/>
      <c r="AD82" s="68"/>
      <c r="AE82" s="68"/>
      <c r="AF82" s="68"/>
      <c r="AG82" s="68"/>
      <c r="AH82" s="68"/>
    </row>
    <row r="83" spans="1:34">
      <c r="A83" s="68"/>
      <c r="B83" s="68"/>
      <c r="C83" s="68"/>
      <c r="D83" s="68"/>
      <c r="E83" s="68"/>
      <c r="F83" s="68"/>
      <c r="G83" s="68"/>
      <c r="H83" s="68"/>
      <c r="I83" s="68"/>
      <c r="J83" s="163" t="s">
        <v>1102</v>
      </c>
      <c r="K83" s="105">
        <f>IF('2.Diagnóstico_Legislación'!$D$4="Bilbao",VLOOKUP('3.Diagnóstico_Oportunidades'!J83,Elementos!$O$263:$S$472,2,FALSE),0)+IF('2.Diagnóstico_Legislación'!$D$4="Getxo",VLOOKUP('3.Diagnóstico_Oportunidades'!J83,Elementos!$O$263:$S$472,3,FALSE),0)+IF('2.Diagnóstico_Legislación'!$D$4="Sondika",VLOOKUP('3.Diagnóstico_Oportunidades'!J83,Elementos!$O$263:$S$472,4,FALSE),0)+IF('2.Diagnóstico_Legislación'!$D$4="Vitoria-Gasteiz",VLOOKUP('3.Diagnóstico_Oportunidades'!J83,Elementos!$O$263:$S$472,5,FALSE),0)</f>
        <v>0</v>
      </c>
      <c r="L83" s="68"/>
      <c r="M83" s="163" t="s">
        <v>1102</v>
      </c>
      <c r="N83" s="329">
        <v>0</v>
      </c>
      <c r="O83" s="64"/>
      <c r="P83" s="64"/>
      <c r="Q83" s="68"/>
      <c r="R83" s="68"/>
      <c r="S83" s="68"/>
      <c r="T83" s="68"/>
      <c r="U83" s="68"/>
      <c r="V83" s="68"/>
      <c r="W83" s="68"/>
      <c r="X83" s="68"/>
      <c r="Y83" s="68"/>
      <c r="Z83" s="68"/>
      <c r="AA83" s="68"/>
      <c r="AB83" s="68"/>
      <c r="AC83" s="68"/>
      <c r="AD83" s="68"/>
      <c r="AE83" s="68"/>
      <c r="AF83" s="68"/>
      <c r="AG83" s="68"/>
      <c r="AH83" s="68"/>
    </row>
    <row r="84" spans="1:34">
      <c r="A84" s="68"/>
      <c r="B84" s="68"/>
      <c r="C84" s="68"/>
      <c r="D84" s="68"/>
      <c r="E84" s="68"/>
      <c r="F84" s="68"/>
      <c r="G84" s="68"/>
      <c r="H84" s="68"/>
      <c r="I84" s="68"/>
      <c r="J84" s="163" t="s">
        <v>1192</v>
      </c>
      <c r="K84" s="105">
        <f>IF('2.Diagnóstico_Legislación'!$D$4="Bilbao",VLOOKUP('3.Diagnóstico_Oportunidades'!J84,Elementos!$O$263:$S$472,2,FALSE),0)+IF('2.Diagnóstico_Legislación'!$D$4="Getxo",VLOOKUP('3.Diagnóstico_Oportunidades'!J84,Elementos!$O$263:$S$472,3,FALSE),0)+IF('2.Diagnóstico_Legislación'!$D$4="Sondika",VLOOKUP('3.Diagnóstico_Oportunidades'!J84,Elementos!$O$263:$S$472,4,FALSE),0)+IF('2.Diagnóstico_Legislación'!$D$4="Vitoria-Gasteiz",VLOOKUP('3.Diagnóstico_Oportunidades'!J84,Elementos!$O$263:$S$472,5,FALSE),0)</f>
        <v>9</v>
      </c>
      <c r="L84" s="68"/>
      <c r="M84" s="163" t="s">
        <v>1192</v>
      </c>
      <c r="N84" s="329">
        <v>0</v>
      </c>
      <c r="O84" s="64"/>
      <c r="P84" s="64"/>
      <c r="Q84" s="68"/>
      <c r="R84" s="68"/>
      <c r="S84" s="68"/>
      <c r="T84" s="68"/>
      <c r="U84" s="68"/>
      <c r="V84" s="68"/>
      <c r="W84" s="68"/>
      <c r="X84" s="68"/>
      <c r="Y84" s="68"/>
      <c r="Z84" s="68"/>
      <c r="AA84" s="68"/>
      <c r="AB84" s="68"/>
      <c r="AC84" s="68"/>
      <c r="AD84" s="68"/>
      <c r="AE84" s="68"/>
      <c r="AF84" s="68"/>
      <c r="AG84" s="68"/>
      <c r="AH84" s="68"/>
    </row>
    <row r="85" spans="1:34">
      <c r="A85" s="68"/>
      <c r="B85" s="68"/>
      <c r="C85" s="68"/>
      <c r="D85" s="68"/>
      <c r="E85" s="68"/>
      <c r="F85" s="68"/>
      <c r="G85" s="68"/>
      <c r="H85" s="68"/>
      <c r="I85" s="68"/>
      <c r="J85" s="163" t="s">
        <v>1103</v>
      </c>
      <c r="K85" s="105">
        <f>IF('2.Diagnóstico_Legislación'!$D$4="Bilbao",VLOOKUP('3.Diagnóstico_Oportunidades'!J85,Elementos!$O$263:$S$472,2,FALSE),0)+IF('2.Diagnóstico_Legislación'!$D$4="Getxo",VLOOKUP('3.Diagnóstico_Oportunidades'!J85,Elementos!$O$263:$S$472,3,FALSE),0)+IF('2.Diagnóstico_Legislación'!$D$4="Sondika",VLOOKUP('3.Diagnóstico_Oportunidades'!J85,Elementos!$O$263:$S$472,4,FALSE),0)+IF('2.Diagnóstico_Legislación'!$D$4="Vitoria-Gasteiz",VLOOKUP('3.Diagnóstico_Oportunidades'!J85,Elementos!$O$263:$S$472,5,FALSE),0)</f>
        <v>0</v>
      </c>
      <c r="L85" s="68"/>
      <c r="M85" s="163" t="s">
        <v>1103</v>
      </c>
      <c r="N85" s="329">
        <v>0</v>
      </c>
      <c r="O85" s="64"/>
      <c r="P85" s="64"/>
      <c r="Q85" s="68"/>
      <c r="R85" s="68"/>
      <c r="S85" s="68"/>
      <c r="T85" s="68"/>
      <c r="U85" s="68"/>
      <c r="V85" s="68"/>
      <c r="W85" s="68"/>
      <c r="X85" s="68"/>
      <c r="Y85" s="68"/>
      <c r="Z85" s="68"/>
      <c r="AA85" s="68"/>
      <c r="AB85" s="68"/>
      <c r="AC85" s="68"/>
      <c r="AD85" s="68"/>
      <c r="AE85" s="68"/>
      <c r="AF85" s="68"/>
      <c r="AG85" s="68"/>
      <c r="AH85" s="68"/>
    </row>
    <row r="86" spans="1:34">
      <c r="A86" s="68"/>
      <c r="B86" s="68"/>
      <c r="C86" s="68"/>
      <c r="D86" s="68"/>
      <c r="E86" s="68"/>
      <c r="F86" s="68"/>
      <c r="G86" s="68"/>
      <c r="H86" s="68"/>
      <c r="I86" s="68"/>
      <c r="J86" s="163" t="s">
        <v>1172</v>
      </c>
      <c r="K86" s="105">
        <f>IF('2.Diagnóstico_Legislación'!$D$4="Bilbao",VLOOKUP('3.Diagnóstico_Oportunidades'!J86,Elementos!$O$263:$S$472,2,FALSE),0)+IF('2.Diagnóstico_Legislación'!$D$4="Getxo",VLOOKUP('3.Diagnóstico_Oportunidades'!J86,Elementos!$O$263:$S$472,3,FALSE),0)+IF('2.Diagnóstico_Legislación'!$D$4="Sondika",VLOOKUP('3.Diagnóstico_Oportunidades'!J86,Elementos!$O$263:$S$472,4,FALSE),0)+IF('2.Diagnóstico_Legislación'!$D$4="Vitoria-Gasteiz",VLOOKUP('3.Diagnóstico_Oportunidades'!J86,Elementos!$O$263:$S$472,5,FALSE),0)</f>
        <v>192</v>
      </c>
      <c r="L86" s="68"/>
      <c r="M86" s="163" t="s">
        <v>1172</v>
      </c>
      <c r="N86" s="329">
        <v>0</v>
      </c>
      <c r="O86" s="64"/>
      <c r="P86" s="64"/>
      <c r="Q86" s="68"/>
      <c r="R86" s="68"/>
      <c r="S86" s="68"/>
      <c r="T86" s="68"/>
      <c r="U86" s="68"/>
      <c r="V86" s="68"/>
      <c r="W86" s="68"/>
      <c r="X86" s="68"/>
      <c r="Y86" s="68"/>
      <c r="Z86" s="68"/>
      <c r="AA86" s="68"/>
      <c r="AB86" s="68"/>
      <c r="AC86" s="68"/>
      <c r="AD86" s="68"/>
      <c r="AE86" s="68"/>
      <c r="AF86" s="68"/>
      <c r="AG86" s="68"/>
      <c r="AH86" s="68"/>
    </row>
    <row r="87" spans="1:34">
      <c r="A87" s="68"/>
      <c r="B87" s="68"/>
      <c r="C87" s="68"/>
      <c r="D87" s="68"/>
      <c r="E87" s="68"/>
      <c r="F87" s="68"/>
      <c r="G87" s="68"/>
      <c r="H87" s="68"/>
      <c r="I87" s="68"/>
      <c r="J87" s="163" t="s">
        <v>244</v>
      </c>
      <c r="K87" s="105">
        <f>IF('2.Diagnóstico_Legislación'!$D$4="Bilbao",VLOOKUP('3.Diagnóstico_Oportunidades'!J87,Elementos!$O$263:$S$472,2,FALSE),0)+IF('2.Diagnóstico_Legislación'!$D$4="Getxo",VLOOKUP('3.Diagnóstico_Oportunidades'!J87,Elementos!$O$263:$S$472,3,FALSE),0)+IF('2.Diagnóstico_Legislación'!$D$4="Sondika",VLOOKUP('3.Diagnóstico_Oportunidades'!J87,Elementos!$O$263:$S$472,4,FALSE),0)+IF('2.Diagnóstico_Legislación'!$D$4="Vitoria-Gasteiz",VLOOKUP('3.Diagnóstico_Oportunidades'!J87,Elementos!$O$263:$S$472,5,FALSE),0)</f>
        <v>425</v>
      </c>
      <c r="L87" s="68"/>
      <c r="M87" s="163" t="s">
        <v>244</v>
      </c>
      <c r="N87" s="329">
        <v>0</v>
      </c>
      <c r="O87" s="64"/>
      <c r="P87" s="64"/>
      <c r="Q87" s="68"/>
      <c r="R87" s="68"/>
      <c r="S87" s="68"/>
      <c r="T87" s="68"/>
      <c r="U87" s="68"/>
      <c r="V87" s="68"/>
      <c r="W87" s="68"/>
      <c r="X87" s="68"/>
      <c r="Y87" s="68"/>
      <c r="Z87" s="68"/>
      <c r="AA87" s="68"/>
      <c r="AB87" s="68"/>
      <c r="AC87" s="68"/>
      <c r="AD87" s="68"/>
      <c r="AE87" s="68"/>
      <c r="AF87" s="68"/>
      <c r="AG87" s="68"/>
      <c r="AH87" s="68"/>
    </row>
    <row r="88" spans="1:34">
      <c r="A88" s="68"/>
      <c r="B88" s="68"/>
      <c r="C88" s="68"/>
      <c r="D88" s="68"/>
      <c r="E88" s="68"/>
      <c r="F88" s="68"/>
      <c r="G88" s="68"/>
      <c r="H88" s="68"/>
      <c r="I88" s="68"/>
      <c r="J88" s="168" t="s">
        <v>1104</v>
      </c>
      <c r="K88" s="105">
        <f>IF('2.Diagnóstico_Legislación'!$D$4="Bilbao",VLOOKUP('3.Diagnóstico_Oportunidades'!J88,Elementos!$O$263:$S$472,2,FALSE),0)+IF('2.Diagnóstico_Legislación'!$D$4="Getxo",VLOOKUP('3.Diagnóstico_Oportunidades'!J88,Elementos!$O$263:$S$472,3,FALSE),0)+IF('2.Diagnóstico_Legislación'!$D$4="Sondika",VLOOKUP('3.Diagnóstico_Oportunidades'!J88,Elementos!$O$263:$S$472,4,FALSE),0)+IF('2.Diagnóstico_Legislación'!$D$4="Vitoria-Gasteiz",VLOOKUP('3.Diagnóstico_Oportunidades'!J88,Elementos!$O$263:$S$472,5,FALSE),0)</f>
        <v>2</v>
      </c>
      <c r="L88" s="68"/>
      <c r="M88" s="168" t="s">
        <v>1104</v>
      </c>
      <c r="N88" s="329">
        <v>0</v>
      </c>
      <c r="O88" s="64"/>
      <c r="P88" s="64"/>
      <c r="Q88" s="68"/>
      <c r="R88" s="68"/>
      <c r="S88" s="68"/>
      <c r="T88" s="68"/>
      <c r="U88" s="68"/>
      <c r="V88" s="68"/>
      <c r="W88" s="68"/>
      <c r="X88" s="68"/>
      <c r="Y88" s="68"/>
      <c r="Z88" s="68"/>
      <c r="AA88" s="68"/>
      <c r="AB88" s="68"/>
      <c r="AC88" s="68"/>
      <c r="AD88" s="68"/>
      <c r="AE88" s="68"/>
      <c r="AF88" s="68"/>
      <c r="AG88" s="68"/>
      <c r="AH88" s="68"/>
    </row>
    <row r="89" spans="1:34">
      <c r="A89" s="68"/>
      <c r="B89" s="68"/>
      <c r="C89" s="68"/>
      <c r="D89" s="68"/>
      <c r="E89" s="68"/>
      <c r="F89" s="68"/>
      <c r="G89" s="68"/>
      <c r="H89" s="68"/>
      <c r="I89" s="68"/>
      <c r="J89" s="163" t="s">
        <v>245</v>
      </c>
      <c r="K89" s="105">
        <f>IF('2.Diagnóstico_Legislación'!$D$4="Bilbao",VLOOKUP('3.Diagnóstico_Oportunidades'!J89,Elementos!$O$263:$S$472,2,FALSE),0)+IF('2.Diagnóstico_Legislación'!$D$4="Getxo",VLOOKUP('3.Diagnóstico_Oportunidades'!J89,Elementos!$O$263:$S$472,3,FALSE),0)+IF('2.Diagnóstico_Legislación'!$D$4="Sondika",VLOOKUP('3.Diagnóstico_Oportunidades'!J89,Elementos!$O$263:$S$472,4,FALSE),0)+IF('2.Diagnóstico_Legislación'!$D$4="Vitoria-Gasteiz",VLOOKUP('3.Diagnóstico_Oportunidades'!J89,Elementos!$O$263:$S$472,5,FALSE),0)</f>
        <v>335</v>
      </c>
      <c r="L89" s="68"/>
      <c r="M89" s="163" t="s">
        <v>245</v>
      </c>
      <c r="N89" s="329">
        <v>0</v>
      </c>
      <c r="O89" s="64"/>
      <c r="P89" s="64"/>
      <c r="Q89" s="68"/>
      <c r="R89" s="68"/>
      <c r="S89" s="68"/>
      <c r="T89" s="68"/>
      <c r="U89" s="68"/>
      <c r="V89" s="68"/>
      <c r="W89" s="68"/>
      <c r="X89" s="68"/>
      <c r="Y89" s="68"/>
      <c r="Z89" s="68"/>
      <c r="AA89" s="68"/>
      <c r="AB89" s="68"/>
      <c r="AC89" s="68"/>
      <c r="AD89" s="68"/>
      <c r="AE89" s="68"/>
      <c r="AF89" s="68"/>
      <c r="AG89" s="68"/>
      <c r="AH89" s="68"/>
    </row>
    <row r="90" spans="1:34">
      <c r="A90" s="68"/>
      <c r="B90" s="68"/>
      <c r="C90" s="68"/>
      <c r="D90" s="68"/>
      <c r="E90" s="68"/>
      <c r="F90" s="68"/>
      <c r="G90" s="68"/>
      <c r="H90" s="68"/>
      <c r="I90" s="68"/>
      <c r="J90" s="163" t="s">
        <v>1159</v>
      </c>
      <c r="K90" s="105">
        <f>IF('2.Diagnóstico_Legislación'!$D$4="Bilbao",VLOOKUP('3.Diagnóstico_Oportunidades'!J90,Elementos!$O$263:$S$472,2,FALSE),0)+IF('2.Diagnóstico_Legislación'!$D$4="Getxo",VLOOKUP('3.Diagnóstico_Oportunidades'!J90,Elementos!$O$263:$S$472,3,FALSE),0)+IF('2.Diagnóstico_Legislación'!$D$4="Sondika",VLOOKUP('3.Diagnóstico_Oportunidades'!J90,Elementos!$O$263:$S$472,4,FALSE),0)+IF('2.Diagnóstico_Legislación'!$D$4="Vitoria-Gasteiz",VLOOKUP('3.Diagnóstico_Oportunidades'!J90,Elementos!$O$263:$S$472,5,FALSE),0)</f>
        <v>164</v>
      </c>
      <c r="L90" s="68"/>
      <c r="M90" s="163" t="s">
        <v>1159</v>
      </c>
      <c r="N90" s="329">
        <v>0</v>
      </c>
      <c r="O90" s="64"/>
      <c r="P90" s="64"/>
      <c r="Q90" s="68"/>
      <c r="R90" s="68"/>
      <c r="S90" s="68"/>
      <c r="T90" s="68"/>
      <c r="U90" s="68"/>
      <c r="V90" s="68"/>
      <c r="W90" s="68"/>
      <c r="X90" s="68"/>
      <c r="Y90" s="68"/>
      <c r="Z90" s="68"/>
      <c r="AA90" s="68"/>
      <c r="AB90" s="68"/>
      <c r="AC90" s="68"/>
      <c r="AD90" s="68"/>
      <c r="AE90" s="68"/>
      <c r="AF90" s="68"/>
      <c r="AG90" s="68"/>
      <c r="AH90" s="68"/>
    </row>
    <row r="91" spans="1:34">
      <c r="A91" s="68"/>
      <c r="B91" s="68"/>
      <c r="C91" s="68"/>
      <c r="D91" s="68"/>
      <c r="E91" s="68"/>
      <c r="F91" s="68"/>
      <c r="G91" s="68"/>
      <c r="H91" s="68"/>
      <c r="I91" s="68"/>
      <c r="J91" s="163" t="s">
        <v>246</v>
      </c>
      <c r="K91" s="105">
        <f>IF('2.Diagnóstico_Legislación'!$D$4="Bilbao",VLOOKUP('3.Diagnóstico_Oportunidades'!J91,Elementos!$O$263:$S$472,2,FALSE),0)+IF('2.Diagnóstico_Legislación'!$D$4="Getxo",VLOOKUP('3.Diagnóstico_Oportunidades'!J91,Elementos!$O$263:$S$472,3,FALSE),0)+IF('2.Diagnóstico_Legislación'!$D$4="Sondika",VLOOKUP('3.Diagnóstico_Oportunidades'!J91,Elementos!$O$263:$S$472,4,FALSE),0)+IF('2.Diagnóstico_Legislación'!$D$4="Vitoria-Gasteiz",VLOOKUP('3.Diagnóstico_Oportunidades'!J91,Elementos!$O$263:$S$472,5,FALSE),0)</f>
        <v>425</v>
      </c>
      <c r="L91" s="68"/>
      <c r="M91" s="163" t="s">
        <v>246</v>
      </c>
      <c r="N91" s="329">
        <v>0</v>
      </c>
      <c r="O91" s="64"/>
      <c r="P91" s="64"/>
      <c r="Q91" s="68"/>
      <c r="R91" s="68"/>
      <c r="S91" s="68"/>
      <c r="T91" s="68"/>
      <c r="U91" s="68"/>
      <c r="V91" s="68"/>
      <c r="W91" s="68"/>
      <c r="X91" s="68"/>
      <c r="Y91" s="68"/>
      <c r="Z91" s="68"/>
      <c r="AA91" s="68"/>
      <c r="AB91" s="68"/>
      <c r="AC91" s="68"/>
      <c r="AD91" s="68"/>
      <c r="AE91" s="68"/>
      <c r="AF91" s="68"/>
      <c r="AG91" s="68"/>
      <c r="AH91" s="68"/>
    </row>
    <row r="92" spans="1:34">
      <c r="A92" s="68"/>
      <c r="B92" s="68"/>
      <c r="C92" s="68"/>
      <c r="D92" s="68"/>
      <c r="E92" s="68"/>
      <c r="F92" s="68"/>
      <c r="G92" s="68"/>
      <c r="H92" s="68"/>
      <c r="I92" s="68"/>
      <c r="J92" s="163" t="s">
        <v>1160</v>
      </c>
      <c r="K92" s="105">
        <f>IF('2.Diagnóstico_Legislación'!$D$4="Bilbao",VLOOKUP('3.Diagnóstico_Oportunidades'!J92,Elementos!$O$263:$S$472,2,FALSE),0)+IF('2.Diagnóstico_Legislación'!$D$4="Getxo",VLOOKUP('3.Diagnóstico_Oportunidades'!J92,Elementos!$O$263:$S$472,3,FALSE),0)+IF('2.Diagnóstico_Legislación'!$D$4="Sondika",VLOOKUP('3.Diagnóstico_Oportunidades'!J92,Elementos!$O$263:$S$472,4,FALSE),0)+IF('2.Diagnóstico_Legislación'!$D$4="Vitoria-Gasteiz",VLOOKUP('3.Diagnóstico_Oportunidades'!J92,Elementos!$O$263:$S$472,5,FALSE),0)</f>
        <v>1263</v>
      </c>
      <c r="L92" s="68"/>
      <c r="M92" s="163" t="s">
        <v>1160</v>
      </c>
      <c r="N92" s="329">
        <v>0</v>
      </c>
      <c r="O92" s="64"/>
      <c r="P92" s="64"/>
      <c r="Q92" s="68"/>
      <c r="R92" s="68"/>
      <c r="S92" s="68"/>
      <c r="T92" s="68"/>
      <c r="U92" s="68"/>
      <c r="V92" s="68"/>
      <c r="W92" s="68"/>
      <c r="X92" s="68"/>
      <c r="Y92" s="68"/>
      <c r="Z92" s="68"/>
      <c r="AA92" s="68"/>
      <c r="AB92" s="68"/>
      <c r="AC92" s="68"/>
      <c r="AD92" s="68"/>
      <c r="AE92" s="68"/>
      <c r="AF92" s="68"/>
      <c r="AG92" s="68"/>
      <c r="AH92" s="68"/>
    </row>
    <row r="93" spans="1:34">
      <c r="A93" s="68"/>
      <c r="B93" s="68"/>
      <c r="C93" s="68"/>
      <c r="D93" s="68"/>
      <c r="E93" s="68"/>
      <c r="F93" s="68"/>
      <c r="G93" s="68"/>
      <c r="H93" s="68"/>
      <c r="I93" s="68"/>
      <c r="J93" s="163" t="s">
        <v>1161</v>
      </c>
      <c r="K93" s="105">
        <f>IF('2.Diagnóstico_Legislación'!$D$4="Bilbao",VLOOKUP('3.Diagnóstico_Oportunidades'!J93,Elementos!$O$263:$S$472,2,FALSE),0)+IF('2.Diagnóstico_Legislación'!$D$4="Getxo",VLOOKUP('3.Diagnóstico_Oportunidades'!J93,Elementos!$O$263:$S$472,3,FALSE),0)+IF('2.Diagnóstico_Legislación'!$D$4="Sondika",VLOOKUP('3.Diagnóstico_Oportunidades'!J93,Elementos!$O$263:$S$472,4,FALSE),0)+IF('2.Diagnóstico_Legislación'!$D$4="Vitoria-Gasteiz",VLOOKUP('3.Diagnóstico_Oportunidades'!J93,Elementos!$O$263:$S$472,5,FALSE),0)</f>
        <v>33</v>
      </c>
      <c r="L93" s="68"/>
      <c r="M93" s="163" t="s">
        <v>1161</v>
      </c>
      <c r="N93" s="329">
        <v>0</v>
      </c>
      <c r="O93" s="64"/>
      <c r="P93" s="64"/>
      <c r="Q93" s="68"/>
      <c r="R93" s="68"/>
      <c r="S93" s="68"/>
      <c r="T93" s="68"/>
      <c r="U93" s="68"/>
      <c r="V93" s="68"/>
      <c r="W93" s="68"/>
      <c r="X93" s="68"/>
      <c r="Y93" s="68"/>
      <c r="Z93" s="68"/>
      <c r="AA93" s="68"/>
      <c r="AB93" s="68"/>
      <c r="AC93" s="68"/>
      <c r="AD93" s="68"/>
      <c r="AE93" s="68"/>
      <c r="AF93" s="68"/>
      <c r="AG93" s="68"/>
      <c r="AH93" s="68"/>
    </row>
    <row r="94" spans="1:34">
      <c r="A94" s="68"/>
      <c r="B94" s="68"/>
      <c r="C94" s="68"/>
      <c r="D94" s="68"/>
      <c r="E94" s="68"/>
      <c r="F94" s="68"/>
      <c r="G94" s="68"/>
      <c r="H94" s="68"/>
      <c r="I94" s="68"/>
      <c r="J94" s="163" t="s">
        <v>523</v>
      </c>
      <c r="K94" s="105">
        <f>IF('2.Diagnóstico_Legislación'!$D$4="Bilbao",VLOOKUP('3.Diagnóstico_Oportunidades'!J94,Elementos!$O$263:$S$472,2,FALSE),0)+IF('2.Diagnóstico_Legislación'!$D$4="Getxo",VLOOKUP('3.Diagnóstico_Oportunidades'!J94,Elementos!$O$263:$S$472,3,FALSE),0)+IF('2.Diagnóstico_Legislación'!$D$4="Sondika",VLOOKUP('3.Diagnóstico_Oportunidades'!J94,Elementos!$O$263:$S$472,4,FALSE),0)+IF('2.Diagnóstico_Legislación'!$D$4="Vitoria-Gasteiz",VLOOKUP('3.Diagnóstico_Oportunidades'!J94,Elementos!$O$263:$S$472,5,FALSE),0)</f>
        <v>178</v>
      </c>
      <c r="L94" s="68"/>
      <c r="M94" s="163" t="s">
        <v>523</v>
      </c>
      <c r="N94" s="329">
        <v>0</v>
      </c>
      <c r="O94" s="64"/>
      <c r="P94" s="64"/>
      <c r="Q94" s="68"/>
      <c r="R94" s="68"/>
      <c r="S94" s="68"/>
      <c r="T94" s="68"/>
      <c r="U94" s="68"/>
      <c r="V94" s="68"/>
      <c r="W94" s="68"/>
      <c r="X94" s="68"/>
      <c r="Y94" s="68"/>
      <c r="Z94" s="68"/>
      <c r="AA94" s="68"/>
      <c r="AB94" s="68"/>
      <c r="AC94" s="68"/>
      <c r="AD94" s="68"/>
      <c r="AE94" s="68"/>
      <c r="AF94" s="68"/>
      <c r="AG94" s="68"/>
      <c r="AH94" s="68"/>
    </row>
    <row r="95" spans="1:34">
      <c r="A95" s="68"/>
      <c r="B95" s="68"/>
      <c r="C95" s="68"/>
      <c r="D95" s="68"/>
      <c r="E95" s="68"/>
      <c r="F95" s="68"/>
      <c r="G95" s="68"/>
      <c r="H95" s="68"/>
      <c r="I95" s="68"/>
      <c r="J95" s="163" t="s">
        <v>247</v>
      </c>
      <c r="K95" s="105">
        <f>IF('2.Diagnóstico_Legislación'!$D$4="Bilbao",VLOOKUP('3.Diagnóstico_Oportunidades'!J95,Elementos!$O$263:$S$472,2,FALSE),0)+IF('2.Diagnóstico_Legislación'!$D$4="Getxo",VLOOKUP('3.Diagnóstico_Oportunidades'!J95,Elementos!$O$263:$S$472,3,FALSE),0)+IF('2.Diagnóstico_Legislación'!$D$4="Sondika",VLOOKUP('3.Diagnóstico_Oportunidades'!J95,Elementos!$O$263:$S$472,4,FALSE),0)+IF('2.Diagnóstico_Legislación'!$D$4="Vitoria-Gasteiz",VLOOKUP('3.Diagnóstico_Oportunidades'!J95,Elementos!$O$263:$S$472,5,FALSE),0)</f>
        <v>478</v>
      </c>
      <c r="L95" s="68"/>
      <c r="M95" s="163" t="s">
        <v>247</v>
      </c>
      <c r="N95" s="329">
        <v>0</v>
      </c>
      <c r="O95" s="64"/>
      <c r="P95" s="64"/>
      <c r="Q95" s="68"/>
      <c r="R95" s="68"/>
      <c r="S95" s="68"/>
      <c r="T95" s="68"/>
      <c r="U95" s="68"/>
      <c r="V95" s="68"/>
      <c r="W95" s="68"/>
      <c r="X95" s="68"/>
      <c r="Y95" s="68"/>
      <c r="Z95" s="68"/>
      <c r="AA95" s="68"/>
      <c r="AB95" s="68"/>
      <c r="AC95" s="68"/>
      <c r="AD95" s="68"/>
      <c r="AE95" s="68"/>
      <c r="AF95" s="68"/>
      <c r="AG95" s="68"/>
      <c r="AH95" s="68"/>
    </row>
    <row r="96" spans="1:34">
      <c r="A96" s="68"/>
      <c r="B96" s="68"/>
      <c r="C96" s="68"/>
      <c r="D96" s="68"/>
      <c r="E96" s="68"/>
      <c r="F96" s="68"/>
      <c r="G96" s="68"/>
      <c r="H96" s="68"/>
      <c r="I96" s="68"/>
      <c r="J96" s="163" t="s">
        <v>542</v>
      </c>
      <c r="K96" s="105">
        <f>IF('2.Diagnóstico_Legislación'!$D$4="Bilbao",VLOOKUP('3.Diagnóstico_Oportunidades'!J96,Elementos!$O$263:$S$472,2,FALSE),0)+IF('2.Diagnóstico_Legislación'!$D$4="Getxo",VLOOKUP('3.Diagnóstico_Oportunidades'!J96,Elementos!$O$263:$S$472,3,FALSE),0)+IF('2.Diagnóstico_Legislación'!$D$4="Sondika",VLOOKUP('3.Diagnóstico_Oportunidades'!J96,Elementos!$O$263:$S$472,4,FALSE),0)+IF('2.Diagnóstico_Legislación'!$D$4="Vitoria-Gasteiz",VLOOKUP('3.Diagnóstico_Oportunidades'!J96,Elementos!$O$263:$S$472,5,FALSE),0)</f>
        <v>4</v>
      </c>
      <c r="L96" s="68"/>
      <c r="M96" s="163" t="s">
        <v>542</v>
      </c>
      <c r="N96" s="329">
        <v>0</v>
      </c>
      <c r="O96" s="64"/>
      <c r="P96" s="64"/>
      <c r="Q96" s="68"/>
      <c r="R96" s="68"/>
      <c r="S96" s="68"/>
      <c r="T96" s="68"/>
      <c r="U96" s="68"/>
      <c r="V96" s="68"/>
      <c r="W96" s="68"/>
      <c r="X96" s="68"/>
      <c r="Y96" s="68"/>
      <c r="Z96" s="68"/>
      <c r="AA96" s="68"/>
      <c r="AB96" s="68"/>
      <c r="AC96" s="68"/>
      <c r="AD96" s="68"/>
      <c r="AE96" s="68"/>
      <c r="AF96" s="68"/>
      <c r="AG96" s="68"/>
      <c r="AH96" s="68"/>
    </row>
    <row r="97" spans="1:34">
      <c r="A97" s="68"/>
      <c r="B97" s="68"/>
      <c r="C97" s="68"/>
      <c r="D97" s="68"/>
      <c r="E97" s="68"/>
      <c r="F97" s="68"/>
      <c r="G97" s="68"/>
      <c r="H97" s="68"/>
      <c r="I97" s="68"/>
      <c r="J97" s="163" t="s">
        <v>543</v>
      </c>
      <c r="K97" s="105">
        <f>IF('2.Diagnóstico_Legislación'!$D$4="Bilbao",VLOOKUP('3.Diagnóstico_Oportunidades'!J97,Elementos!$O$263:$S$472,2,FALSE),0)+IF('2.Diagnóstico_Legislación'!$D$4="Getxo",VLOOKUP('3.Diagnóstico_Oportunidades'!J97,Elementos!$O$263:$S$472,3,FALSE),0)+IF('2.Diagnóstico_Legislación'!$D$4="Sondika",VLOOKUP('3.Diagnóstico_Oportunidades'!J97,Elementos!$O$263:$S$472,4,FALSE),0)+IF('2.Diagnóstico_Legislación'!$D$4="Vitoria-Gasteiz",VLOOKUP('3.Diagnóstico_Oportunidades'!J97,Elementos!$O$263:$S$472,5,FALSE),0)</f>
        <v>967</v>
      </c>
      <c r="L97" s="68"/>
      <c r="M97" s="163" t="s">
        <v>543</v>
      </c>
      <c r="N97" s="329">
        <v>0</v>
      </c>
      <c r="O97" s="64"/>
      <c r="P97" s="64"/>
      <c r="Q97" s="68"/>
      <c r="R97" s="68"/>
      <c r="S97" s="68"/>
      <c r="T97" s="68"/>
      <c r="U97" s="68"/>
      <c r="V97" s="68"/>
      <c r="W97" s="68"/>
      <c r="X97" s="68"/>
      <c r="Y97" s="68"/>
      <c r="Z97" s="68"/>
      <c r="AA97" s="68"/>
      <c r="AB97" s="68"/>
      <c r="AC97" s="68"/>
      <c r="AD97" s="68"/>
      <c r="AE97" s="68"/>
      <c r="AF97" s="68"/>
      <c r="AG97" s="68"/>
      <c r="AH97" s="68"/>
    </row>
    <row r="98" spans="1:34">
      <c r="A98" s="68"/>
      <c r="B98" s="68"/>
      <c r="C98" s="68"/>
      <c r="D98" s="68"/>
      <c r="E98" s="68"/>
      <c r="F98" s="68"/>
      <c r="G98" s="68"/>
      <c r="H98" s="68"/>
      <c r="I98" s="68"/>
      <c r="J98" s="163" t="s">
        <v>1105</v>
      </c>
      <c r="K98" s="105">
        <f>IF('2.Diagnóstico_Legislación'!$D$4="Bilbao",VLOOKUP('3.Diagnóstico_Oportunidades'!J98,Elementos!$O$263:$S$472,2,FALSE),0)+IF('2.Diagnóstico_Legislación'!$D$4="Getxo",VLOOKUP('3.Diagnóstico_Oportunidades'!J98,Elementos!$O$263:$S$472,3,FALSE),0)+IF('2.Diagnóstico_Legislación'!$D$4="Sondika",VLOOKUP('3.Diagnóstico_Oportunidades'!J98,Elementos!$O$263:$S$472,4,FALSE),0)+IF('2.Diagnóstico_Legislación'!$D$4="Vitoria-Gasteiz",VLOOKUP('3.Diagnóstico_Oportunidades'!J98,Elementos!$O$263:$S$472,5,FALSE),0)</f>
        <v>0</v>
      </c>
      <c r="L98" s="68"/>
      <c r="M98" s="163" t="s">
        <v>1105</v>
      </c>
      <c r="N98" s="329">
        <v>0</v>
      </c>
      <c r="O98" s="64"/>
      <c r="P98" s="64"/>
      <c r="Q98" s="68"/>
      <c r="R98" s="68"/>
      <c r="S98" s="68"/>
      <c r="T98" s="68"/>
      <c r="U98" s="68"/>
      <c r="V98" s="68"/>
      <c r="W98" s="68"/>
      <c r="X98" s="68"/>
      <c r="Y98" s="68"/>
      <c r="Z98" s="68"/>
      <c r="AA98" s="68"/>
      <c r="AB98" s="68"/>
      <c r="AC98" s="68"/>
      <c r="AD98" s="68"/>
      <c r="AE98" s="68"/>
      <c r="AF98" s="68"/>
      <c r="AG98" s="68"/>
      <c r="AH98" s="68"/>
    </row>
    <row r="99" spans="1:34">
      <c r="A99" s="68"/>
      <c r="B99" s="68"/>
      <c r="C99" s="68"/>
      <c r="D99" s="68"/>
      <c r="E99" s="68"/>
      <c r="F99" s="68"/>
      <c r="G99" s="68"/>
      <c r="H99" s="68"/>
      <c r="I99" s="68"/>
      <c r="J99" s="165" t="s">
        <v>1132</v>
      </c>
      <c r="K99" s="105">
        <f>IF('2.Diagnóstico_Legislación'!$D$4="Bilbao",VLOOKUP('3.Diagnóstico_Oportunidades'!J99,Elementos!$O$263:$S$472,2,FALSE),0)+IF('2.Diagnóstico_Legislación'!$D$4="Getxo",VLOOKUP('3.Diagnóstico_Oportunidades'!J99,Elementos!$O$263:$S$472,3,FALSE),0)+IF('2.Diagnóstico_Legislación'!$D$4="Sondika",VLOOKUP('3.Diagnóstico_Oportunidades'!J99,Elementos!$O$263:$S$472,4,FALSE),0)+IF('2.Diagnóstico_Legislación'!$D$4="Vitoria-Gasteiz",VLOOKUP('3.Diagnóstico_Oportunidades'!J99,Elementos!$O$263:$S$472,5,FALSE),0)</f>
        <v>0</v>
      </c>
      <c r="L99" s="68"/>
      <c r="M99" s="165" t="s">
        <v>1132</v>
      </c>
      <c r="N99" s="329">
        <v>0</v>
      </c>
      <c r="O99" s="64"/>
      <c r="P99" s="64"/>
      <c r="Q99" s="68"/>
      <c r="R99" s="68"/>
      <c r="S99" s="68"/>
      <c r="T99" s="68"/>
      <c r="U99" s="68"/>
      <c r="V99" s="68"/>
      <c r="W99" s="68"/>
      <c r="X99" s="68"/>
      <c r="Y99" s="68"/>
      <c r="Z99" s="68"/>
      <c r="AA99" s="68"/>
      <c r="AB99" s="68"/>
      <c r="AC99" s="68"/>
      <c r="AD99" s="68"/>
      <c r="AE99" s="68"/>
      <c r="AF99" s="68"/>
      <c r="AG99" s="68"/>
      <c r="AH99" s="68"/>
    </row>
    <row r="100" spans="1:34">
      <c r="A100" s="68"/>
      <c r="B100" s="68"/>
      <c r="C100" s="68"/>
      <c r="D100" s="68"/>
      <c r="E100" s="68"/>
      <c r="F100" s="68"/>
      <c r="G100" s="68"/>
      <c r="H100" s="68"/>
      <c r="I100" s="68"/>
      <c r="J100" s="163" t="s">
        <v>559</v>
      </c>
      <c r="K100" s="105">
        <f>IF('2.Diagnóstico_Legislación'!$D$4="Bilbao",VLOOKUP('3.Diagnóstico_Oportunidades'!J100,Elementos!$O$263:$S$472,2,FALSE),0)+IF('2.Diagnóstico_Legislación'!$D$4="Getxo",VLOOKUP('3.Diagnóstico_Oportunidades'!J100,Elementos!$O$263:$S$472,3,FALSE),0)+IF('2.Diagnóstico_Legislación'!$D$4="Sondika",VLOOKUP('3.Diagnóstico_Oportunidades'!J100,Elementos!$O$263:$S$472,4,FALSE),0)+IF('2.Diagnóstico_Legislación'!$D$4="Vitoria-Gasteiz",VLOOKUP('3.Diagnóstico_Oportunidades'!J100,Elementos!$O$263:$S$472,5,FALSE),0)</f>
        <v>93</v>
      </c>
      <c r="L100" s="68"/>
      <c r="M100" s="163" t="s">
        <v>559</v>
      </c>
      <c r="N100" s="329">
        <v>0</v>
      </c>
      <c r="O100" s="64"/>
      <c r="P100" s="64"/>
      <c r="Q100" s="68"/>
      <c r="R100" s="68"/>
      <c r="S100" s="68"/>
      <c r="T100" s="68"/>
      <c r="U100" s="68"/>
      <c r="V100" s="68"/>
      <c r="W100" s="68"/>
      <c r="X100" s="68"/>
      <c r="Y100" s="68"/>
      <c r="Z100" s="68"/>
      <c r="AA100" s="68"/>
      <c r="AB100" s="68"/>
      <c r="AC100" s="68"/>
      <c r="AD100" s="68"/>
      <c r="AE100" s="68"/>
      <c r="AF100" s="68"/>
      <c r="AG100" s="68"/>
      <c r="AH100" s="68"/>
    </row>
    <row r="101" spans="1:34">
      <c r="A101" s="68"/>
      <c r="B101" s="68"/>
      <c r="C101" s="68"/>
      <c r="D101" s="68"/>
      <c r="E101" s="68"/>
      <c r="F101" s="68"/>
      <c r="G101" s="68"/>
      <c r="H101" s="68"/>
      <c r="I101" s="68"/>
      <c r="J101" s="163" t="s">
        <v>524</v>
      </c>
      <c r="K101" s="105">
        <f>IF('2.Diagnóstico_Legislación'!$D$4="Bilbao",VLOOKUP('3.Diagnóstico_Oportunidades'!J101,Elementos!$O$263:$S$472,2,FALSE),0)+IF('2.Diagnóstico_Legislación'!$D$4="Getxo",VLOOKUP('3.Diagnóstico_Oportunidades'!J101,Elementos!$O$263:$S$472,3,FALSE),0)+IF('2.Diagnóstico_Legislación'!$D$4="Sondika",VLOOKUP('3.Diagnóstico_Oportunidades'!J101,Elementos!$O$263:$S$472,4,FALSE),0)+IF('2.Diagnóstico_Legislación'!$D$4="Vitoria-Gasteiz",VLOOKUP('3.Diagnóstico_Oportunidades'!J101,Elementos!$O$263:$S$472,5,FALSE),0)</f>
        <v>8</v>
      </c>
      <c r="L101" s="68"/>
      <c r="M101" s="163" t="s">
        <v>524</v>
      </c>
      <c r="N101" s="329">
        <v>0</v>
      </c>
      <c r="O101" s="64"/>
      <c r="P101" s="64"/>
      <c r="Q101" s="68"/>
      <c r="R101" s="68"/>
      <c r="S101" s="68"/>
      <c r="T101" s="68"/>
      <c r="U101" s="68"/>
      <c r="V101" s="68"/>
      <c r="W101" s="68"/>
      <c r="X101" s="68"/>
      <c r="Y101" s="68"/>
      <c r="Z101" s="68"/>
      <c r="AA101" s="68"/>
      <c r="AB101" s="68"/>
      <c r="AC101" s="68"/>
      <c r="AD101" s="68"/>
      <c r="AE101" s="68"/>
      <c r="AF101" s="68"/>
      <c r="AG101" s="68"/>
      <c r="AH101" s="68"/>
    </row>
    <row r="102" spans="1:34">
      <c r="A102" s="68"/>
      <c r="B102" s="68"/>
      <c r="C102" s="68"/>
      <c r="D102" s="68"/>
      <c r="E102" s="68"/>
      <c r="F102" s="68"/>
      <c r="G102" s="68"/>
      <c r="H102" s="68"/>
      <c r="I102" s="68"/>
      <c r="J102" s="165" t="s">
        <v>1125</v>
      </c>
      <c r="K102" s="105">
        <f>IF('2.Diagnóstico_Legislación'!$D$4="Bilbao",VLOOKUP('3.Diagnóstico_Oportunidades'!J102,Elementos!$O$263:$S$472,2,FALSE),0)+IF('2.Diagnóstico_Legislación'!$D$4="Getxo",VLOOKUP('3.Diagnóstico_Oportunidades'!J102,Elementos!$O$263:$S$472,3,FALSE),0)+IF('2.Diagnóstico_Legislación'!$D$4="Sondika",VLOOKUP('3.Diagnóstico_Oportunidades'!J102,Elementos!$O$263:$S$472,4,FALSE),0)+IF('2.Diagnóstico_Legislación'!$D$4="Vitoria-Gasteiz",VLOOKUP('3.Diagnóstico_Oportunidades'!J102,Elementos!$O$263:$S$472,5,FALSE),0)</f>
        <v>0</v>
      </c>
      <c r="L102" s="68"/>
      <c r="M102" s="165" t="s">
        <v>1125</v>
      </c>
      <c r="N102" s="329">
        <v>0</v>
      </c>
      <c r="O102" s="64"/>
      <c r="P102" s="64"/>
      <c r="Q102" s="68"/>
      <c r="R102" s="68"/>
      <c r="S102" s="68"/>
      <c r="T102" s="68"/>
      <c r="U102" s="68"/>
      <c r="V102" s="68"/>
      <c r="W102" s="68"/>
      <c r="X102" s="68"/>
      <c r="Y102" s="68"/>
      <c r="Z102" s="68"/>
      <c r="AA102" s="68"/>
      <c r="AB102" s="68"/>
      <c r="AC102" s="68"/>
      <c r="AD102" s="68"/>
      <c r="AE102" s="68"/>
      <c r="AF102" s="68"/>
      <c r="AG102" s="68"/>
      <c r="AH102" s="68"/>
    </row>
    <row r="103" spans="1:34">
      <c r="A103" s="68"/>
      <c r="B103" s="68"/>
      <c r="C103" s="68"/>
      <c r="D103" s="68"/>
      <c r="E103" s="68"/>
      <c r="F103" s="68"/>
      <c r="G103" s="68"/>
      <c r="H103" s="68"/>
      <c r="I103" s="68"/>
      <c r="J103" s="163" t="s">
        <v>544</v>
      </c>
      <c r="K103" s="105">
        <f>IF('2.Diagnóstico_Legislación'!$D$4="Bilbao",VLOOKUP('3.Diagnóstico_Oportunidades'!J103,Elementos!$O$263:$S$472,2,FALSE),0)+IF('2.Diagnóstico_Legislación'!$D$4="Getxo",VLOOKUP('3.Diagnóstico_Oportunidades'!J103,Elementos!$O$263:$S$472,3,FALSE),0)+IF('2.Diagnóstico_Legislación'!$D$4="Sondika",VLOOKUP('3.Diagnóstico_Oportunidades'!J103,Elementos!$O$263:$S$472,4,FALSE),0)+IF('2.Diagnóstico_Legislación'!$D$4="Vitoria-Gasteiz",VLOOKUP('3.Diagnóstico_Oportunidades'!J103,Elementos!$O$263:$S$472,5,FALSE),0)</f>
        <v>1</v>
      </c>
      <c r="L103" s="68"/>
      <c r="M103" s="163" t="s">
        <v>544</v>
      </c>
      <c r="N103" s="329">
        <v>0</v>
      </c>
      <c r="O103" s="64"/>
      <c r="P103" s="64"/>
      <c r="Q103" s="68"/>
      <c r="R103" s="68"/>
      <c r="S103" s="68"/>
      <c r="T103" s="68"/>
      <c r="U103" s="68"/>
      <c r="V103" s="68"/>
      <c r="W103" s="68"/>
      <c r="X103" s="68"/>
      <c r="Y103" s="68"/>
      <c r="Z103" s="68"/>
      <c r="AA103" s="68"/>
      <c r="AB103" s="68"/>
      <c r="AC103" s="68"/>
      <c r="AD103" s="68"/>
      <c r="AE103" s="68"/>
      <c r="AF103" s="68"/>
      <c r="AG103" s="68"/>
      <c r="AH103" s="68"/>
    </row>
    <row r="104" spans="1:34">
      <c r="A104" s="68"/>
      <c r="B104" s="68"/>
      <c r="C104" s="68"/>
      <c r="D104" s="68"/>
      <c r="E104" s="68"/>
      <c r="F104" s="68"/>
      <c r="G104" s="68"/>
      <c r="H104" s="68"/>
      <c r="I104" s="68"/>
      <c r="J104" s="165" t="s">
        <v>1126</v>
      </c>
      <c r="K104" s="105">
        <f>IF('2.Diagnóstico_Legislación'!$D$4="Bilbao",VLOOKUP('3.Diagnóstico_Oportunidades'!J104,Elementos!$O$263:$S$472,2,FALSE),0)+IF('2.Diagnóstico_Legislación'!$D$4="Getxo",VLOOKUP('3.Diagnóstico_Oportunidades'!J104,Elementos!$O$263:$S$472,3,FALSE),0)+IF('2.Diagnóstico_Legislación'!$D$4="Sondika",VLOOKUP('3.Diagnóstico_Oportunidades'!J104,Elementos!$O$263:$S$472,4,FALSE),0)+IF('2.Diagnóstico_Legislación'!$D$4="Vitoria-Gasteiz",VLOOKUP('3.Diagnóstico_Oportunidades'!J104,Elementos!$O$263:$S$472,5,FALSE),0)</f>
        <v>0</v>
      </c>
      <c r="L104" s="68"/>
      <c r="M104" s="165" t="s">
        <v>1126</v>
      </c>
      <c r="N104" s="329">
        <v>0</v>
      </c>
      <c r="O104" s="64"/>
      <c r="P104" s="64"/>
      <c r="Q104" s="68"/>
      <c r="R104" s="68"/>
      <c r="S104" s="68"/>
      <c r="T104" s="68"/>
      <c r="U104" s="68"/>
      <c r="V104" s="68"/>
      <c r="W104" s="68"/>
      <c r="X104" s="68"/>
      <c r="Y104" s="68"/>
      <c r="Z104" s="68"/>
      <c r="AA104" s="68"/>
      <c r="AB104" s="68"/>
      <c r="AC104" s="68"/>
      <c r="AD104" s="68"/>
      <c r="AE104" s="68"/>
      <c r="AF104" s="68"/>
      <c r="AG104" s="68"/>
      <c r="AH104" s="68"/>
    </row>
    <row r="105" spans="1:34">
      <c r="A105" s="68"/>
      <c r="B105" s="68"/>
      <c r="C105" s="68"/>
      <c r="D105" s="68"/>
      <c r="E105" s="68"/>
      <c r="F105" s="68"/>
      <c r="G105" s="68"/>
      <c r="H105" s="68"/>
      <c r="I105" s="68"/>
      <c r="J105" s="163" t="s">
        <v>1106</v>
      </c>
      <c r="K105" s="105">
        <f>IF('2.Diagnóstico_Legislación'!$D$4="Bilbao",VLOOKUP('3.Diagnóstico_Oportunidades'!J105,Elementos!$O$263:$S$472,2,FALSE),0)+IF('2.Diagnóstico_Legislación'!$D$4="Getxo",VLOOKUP('3.Diagnóstico_Oportunidades'!J105,Elementos!$O$263:$S$472,3,FALSE),0)+IF('2.Diagnóstico_Legislación'!$D$4="Sondika",VLOOKUP('3.Diagnóstico_Oportunidades'!J105,Elementos!$O$263:$S$472,4,FALSE),0)+IF('2.Diagnóstico_Legislación'!$D$4="Vitoria-Gasteiz",VLOOKUP('3.Diagnóstico_Oportunidades'!J105,Elementos!$O$263:$S$472,5,FALSE),0)</f>
        <v>1</v>
      </c>
      <c r="L105" s="68"/>
      <c r="M105" s="163" t="s">
        <v>1106</v>
      </c>
      <c r="N105" s="329">
        <v>0</v>
      </c>
      <c r="O105" s="64"/>
      <c r="P105" s="64"/>
      <c r="Q105" s="68"/>
      <c r="R105" s="68"/>
      <c r="S105" s="68"/>
      <c r="T105" s="68"/>
      <c r="U105" s="68"/>
      <c r="V105" s="68"/>
      <c r="W105" s="68"/>
      <c r="X105" s="68"/>
      <c r="Y105" s="68"/>
      <c r="Z105" s="68"/>
      <c r="AA105" s="68"/>
      <c r="AB105" s="68"/>
      <c r="AC105" s="68"/>
      <c r="AD105" s="68"/>
      <c r="AE105" s="68"/>
      <c r="AF105" s="68"/>
      <c r="AG105" s="68"/>
      <c r="AH105" s="68"/>
    </row>
    <row r="106" spans="1:34">
      <c r="A106" s="68"/>
      <c r="B106" s="68"/>
      <c r="C106" s="68"/>
      <c r="D106" s="68"/>
      <c r="E106" s="68"/>
      <c r="F106" s="68"/>
      <c r="G106" s="68"/>
      <c r="H106" s="68"/>
      <c r="I106" s="68"/>
      <c r="J106" s="165" t="s">
        <v>1127</v>
      </c>
      <c r="K106" s="105">
        <f>IF('2.Diagnóstico_Legislación'!$D$4="Bilbao",VLOOKUP('3.Diagnóstico_Oportunidades'!J106,Elementos!$O$263:$S$472,2,FALSE),0)+IF('2.Diagnóstico_Legislación'!$D$4="Getxo",VLOOKUP('3.Diagnóstico_Oportunidades'!J106,Elementos!$O$263:$S$472,3,FALSE),0)+IF('2.Diagnóstico_Legislación'!$D$4="Sondika",VLOOKUP('3.Diagnóstico_Oportunidades'!J106,Elementos!$O$263:$S$472,4,FALSE),0)+IF('2.Diagnóstico_Legislación'!$D$4="Vitoria-Gasteiz",VLOOKUP('3.Diagnóstico_Oportunidades'!J106,Elementos!$O$263:$S$472,5,FALSE),0)</f>
        <v>0</v>
      </c>
      <c r="L106" s="68"/>
      <c r="M106" s="165" t="s">
        <v>1127</v>
      </c>
      <c r="N106" s="329">
        <v>0</v>
      </c>
      <c r="O106" s="64"/>
      <c r="P106" s="64"/>
      <c r="Q106" s="68"/>
      <c r="R106" s="68"/>
      <c r="S106" s="68"/>
      <c r="T106" s="68"/>
      <c r="U106" s="68"/>
      <c r="V106" s="68"/>
      <c r="W106" s="68"/>
      <c r="X106" s="68"/>
      <c r="Y106" s="68"/>
      <c r="Z106" s="68"/>
      <c r="AA106" s="68"/>
      <c r="AB106" s="68"/>
      <c r="AC106" s="68"/>
      <c r="AD106" s="68"/>
      <c r="AE106" s="68"/>
      <c r="AF106" s="68"/>
      <c r="AG106" s="68"/>
      <c r="AH106" s="68"/>
    </row>
    <row r="107" spans="1:34">
      <c r="A107" s="68"/>
      <c r="B107" s="68"/>
      <c r="C107" s="68"/>
      <c r="D107" s="68"/>
      <c r="E107" s="68"/>
      <c r="F107" s="68"/>
      <c r="G107" s="68"/>
      <c r="H107" s="68"/>
      <c r="I107" s="68"/>
      <c r="J107" s="163" t="s">
        <v>1173</v>
      </c>
      <c r="K107" s="105">
        <f>IF('2.Diagnóstico_Legislación'!$D$4="Bilbao",VLOOKUP('3.Diagnóstico_Oportunidades'!J107,Elementos!$O$263:$S$472,2,FALSE),0)+IF('2.Diagnóstico_Legislación'!$D$4="Getxo",VLOOKUP('3.Diagnóstico_Oportunidades'!J107,Elementos!$O$263:$S$472,3,FALSE),0)+IF('2.Diagnóstico_Legislación'!$D$4="Sondika",VLOOKUP('3.Diagnóstico_Oportunidades'!J107,Elementos!$O$263:$S$472,4,FALSE),0)+IF('2.Diagnóstico_Legislación'!$D$4="Vitoria-Gasteiz",VLOOKUP('3.Diagnóstico_Oportunidades'!J107,Elementos!$O$263:$S$472,5,FALSE),0)</f>
        <v>1233</v>
      </c>
      <c r="L107" s="68"/>
      <c r="M107" s="163" t="s">
        <v>1173</v>
      </c>
      <c r="N107" s="329">
        <v>0</v>
      </c>
      <c r="O107" s="64"/>
      <c r="P107" s="64"/>
      <c r="Q107" s="68"/>
      <c r="R107" s="68"/>
      <c r="S107" s="68"/>
      <c r="T107" s="68"/>
      <c r="U107" s="68"/>
      <c r="V107" s="68"/>
      <c r="W107" s="68"/>
      <c r="X107" s="68"/>
      <c r="Y107" s="68"/>
      <c r="Z107" s="68"/>
      <c r="AA107" s="68"/>
      <c r="AB107" s="68"/>
      <c r="AC107" s="68"/>
      <c r="AD107" s="68"/>
      <c r="AE107" s="68"/>
      <c r="AF107" s="68"/>
      <c r="AG107" s="68"/>
      <c r="AH107" s="68"/>
    </row>
    <row r="108" spans="1:34">
      <c r="A108" s="68"/>
      <c r="B108" s="68"/>
      <c r="C108" s="68"/>
      <c r="D108" s="68"/>
      <c r="E108" s="68"/>
      <c r="F108" s="68"/>
      <c r="G108" s="68"/>
      <c r="H108" s="68"/>
      <c r="I108" s="68"/>
      <c r="J108" s="165" t="s">
        <v>1194</v>
      </c>
      <c r="K108" s="105">
        <f>IF('2.Diagnóstico_Legislación'!$D$4="Bilbao",VLOOKUP('3.Diagnóstico_Oportunidades'!J108,Elementos!$O$263:$S$472,2,FALSE),0)+IF('2.Diagnóstico_Legislación'!$D$4="Getxo",VLOOKUP('3.Diagnóstico_Oportunidades'!J108,Elementos!$O$263:$S$472,3,FALSE),0)+IF('2.Diagnóstico_Legislación'!$D$4="Sondika",VLOOKUP('3.Diagnóstico_Oportunidades'!J108,Elementos!$O$263:$S$472,4,FALSE),0)+IF('2.Diagnóstico_Legislación'!$D$4="Vitoria-Gasteiz",VLOOKUP('3.Diagnóstico_Oportunidades'!J108,Elementos!$O$263:$S$472,5,FALSE),0)</f>
        <v>0</v>
      </c>
      <c r="L108" s="68"/>
      <c r="M108" s="165" t="s">
        <v>1194</v>
      </c>
      <c r="N108" s="329">
        <v>0</v>
      </c>
      <c r="O108" s="64"/>
      <c r="P108" s="64"/>
      <c r="Q108" s="68"/>
      <c r="R108" s="68"/>
      <c r="S108" s="68"/>
      <c r="T108" s="68"/>
      <c r="U108" s="68"/>
      <c r="V108" s="68"/>
      <c r="W108" s="68"/>
      <c r="X108" s="68"/>
      <c r="Y108" s="68"/>
      <c r="Z108" s="68"/>
      <c r="AA108" s="68"/>
      <c r="AB108" s="68"/>
      <c r="AC108" s="68"/>
      <c r="AD108" s="68"/>
      <c r="AE108" s="68"/>
      <c r="AF108" s="68"/>
      <c r="AG108" s="68"/>
      <c r="AH108" s="68"/>
    </row>
    <row r="109" spans="1:34">
      <c r="A109" s="68"/>
      <c r="B109" s="68"/>
      <c r="C109" s="68"/>
      <c r="D109" s="68"/>
      <c r="E109" s="68"/>
      <c r="F109" s="68"/>
      <c r="G109" s="68"/>
      <c r="H109" s="68"/>
      <c r="I109" s="68"/>
      <c r="J109" s="163" t="s">
        <v>525</v>
      </c>
      <c r="K109" s="105">
        <f>IF('2.Diagnóstico_Legislación'!$D$4="Bilbao",VLOOKUP('3.Diagnóstico_Oportunidades'!J109,Elementos!$O$263:$S$472,2,FALSE),0)+IF('2.Diagnóstico_Legislación'!$D$4="Getxo",VLOOKUP('3.Diagnóstico_Oportunidades'!J109,Elementos!$O$263:$S$472,3,FALSE),0)+IF('2.Diagnóstico_Legislación'!$D$4="Sondika",VLOOKUP('3.Diagnóstico_Oportunidades'!J109,Elementos!$O$263:$S$472,4,FALSE),0)+IF('2.Diagnóstico_Legislación'!$D$4="Vitoria-Gasteiz",VLOOKUP('3.Diagnóstico_Oportunidades'!J109,Elementos!$O$263:$S$472,5,FALSE),0)</f>
        <v>15</v>
      </c>
      <c r="L109" s="68"/>
      <c r="M109" s="163" t="s">
        <v>525</v>
      </c>
      <c r="N109" s="329">
        <v>0</v>
      </c>
      <c r="O109" s="64"/>
      <c r="P109" s="64"/>
      <c r="Q109" s="68"/>
      <c r="R109" s="68"/>
      <c r="S109" s="68"/>
      <c r="T109" s="68"/>
      <c r="U109" s="68"/>
      <c r="V109" s="68"/>
      <c r="W109" s="68"/>
      <c r="X109" s="68"/>
      <c r="Y109" s="68"/>
      <c r="Z109" s="68"/>
      <c r="AA109" s="68"/>
      <c r="AB109" s="68"/>
      <c r="AC109" s="68"/>
      <c r="AD109" s="68"/>
      <c r="AE109" s="68"/>
      <c r="AF109" s="68"/>
      <c r="AG109" s="68"/>
      <c r="AH109" s="68"/>
    </row>
    <row r="110" spans="1:34">
      <c r="A110" s="68"/>
      <c r="B110" s="68"/>
      <c r="C110" s="68"/>
      <c r="D110" s="68"/>
      <c r="E110" s="68"/>
      <c r="F110" s="68"/>
      <c r="G110" s="68"/>
      <c r="H110" s="68"/>
      <c r="I110" s="68"/>
      <c r="J110" s="165" t="s">
        <v>1195</v>
      </c>
      <c r="K110" s="105">
        <f>IF('2.Diagnóstico_Legislación'!$D$4="Bilbao",VLOOKUP('3.Diagnóstico_Oportunidades'!J110,Elementos!$O$263:$S$472,2,FALSE),0)+IF('2.Diagnóstico_Legislación'!$D$4="Getxo",VLOOKUP('3.Diagnóstico_Oportunidades'!J110,Elementos!$O$263:$S$472,3,FALSE),0)+IF('2.Diagnóstico_Legislación'!$D$4="Sondika",VLOOKUP('3.Diagnóstico_Oportunidades'!J110,Elementos!$O$263:$S$472,4,FALSE),0)+IF('2.Diagnóstico_Legislación'!$D$4="Vitoria-Gasteiz",VLOOKUP('3.Diagnóstico_Oportunidades'!J110,Elementos!$O$263:$S$472,5,FALSE),0)</f>
        <v>1218</v>
      </c>
      <c r="L110" s="68"/>
      <c r="M110" s="165" t="s">
        <v>1195</v>
      </c>
      <c r="N110" s="329">
        <v>0</v>
      </c>
      <c r="O110" s="64"/>
      <c r="P110" s="64"/>
      <c r="Q110" s="68"/>
      <c r="R110" s="68"/>
      <c r="S110" s="68"/>
      <c r="T110" s="68"/>
      <c r="U110" s="68"/>
      <c r="V110" s="68"/>
      <c r="W110" s="68"/>
      <c r="X110" s="68"/>
      <c r="Y110" s="68"/>
      <c r="Z110" s="68"/>
      <c r="AA110" s="68"/>
      <c r="AB110" s="68"/>
      <c r="AC110" s="68"/>
      <c r="AD110" s="68"/>
      <c r="AE110" s="68"/>
      <c r="AF110" s="68"/>
      <c r="AG110" s="68"/>
      <c r="AH110" s="68"/>
    </row>
    <row r="111" spans="1:34">
      <c r="A111" s="68"/>
      <c r="B111" s="68"/>
      <c r="C111" s="68"/>
      <c r="D111" s="68"/>
      <c r="E111" s="68"/>
      <c r="F111" s="68"/>
      <c r="G111" s="68"/>
      <c r="H111" s="68"/>
      <c r="I111" s="68"/>
      <c r="J111" s="163" t="s">
        <v>1107</v>
      </c>
      <c r="K111" s="105">
        <f>IF('2.Diagnóstico_Legislación'!$D$4="Bilbao",VLOOKUP('3.Diagnóstico_Oportunidades'!J111,Elementos!$O$263:$S$472,2,FALSE),0)+IF('2.Diagnóstico_Legislación'!$D$4="Getxo",VLOOKUP('3.Diagnóstico_Oportunidades'!J111,Elementos!$O$263:$S$472,3,FALSE),0)+IF('2.Diagnóstico_Legislación'!$D$4="Sondika",VLOOKUP('3.Diagnóstico_Oportunidades'!J111,Elementos!$O$263:$S$472,4,FALSE),0)+IF('2.Diagnóstico_Legislación'!$D$4="Vitoria-Gasteiz",VLOOKUP('3.Diagnóstico_Oportunidades'!J111,Elementos!$O$263:$S$472,5,FALSE),0)</f>
        <v>0</v>
      </c>
      <c r="L111" s="68"/>
      <c r="M111" s="163" t="s">
        <v>1107</v>
      </c>
      <c r="N111" s="329">
        <v>0</v>
      </c>
      <c r="O111" s="64"/>
      <c r="P111" s="64"/>
      <c r="Q111" s="68"/>
      <c r="R111" s="68"/>
      <c r="S111" s="68"/>
      <c r="T111" s="68"/>
      <c r="U111" s="68"/>
      <c r="V111" s="68"/>
      <c r="W111" s="68"/>
      <c r="X111" s="68"/>
      <c r="Y111" s="68"/>
      <c r="Z111" s="68"/>
      <c r="AA111" s="68"/>
      <c r="AB111" s="68"/>
      <c r="AC111" s="68"/>
      <c r="AD111" s="68"/>
      <c r="AE111" s="68"/>
      <c r="AF111" s="68"/>
      <c r="AG111" s="68"/>
      <c r="AH111" s="68"/>
    </row>
    <row r="112" spans="1:34">
      <c r="A112" s="68"/>
      <c r="B112" s="68"/>
      <c r="C112" s="68"/>
      <c r="D112" s="68"/>
      <c r="E112" s="68"/>
      <c r="F112" s="68"/>
      <c r="G112" s="68"/>
      <c r="H112" s="68"/>
      <c r="I112" s="68"/>
      <c r="J112" s="163" t="s">
        <v>248</v>
      </c>
      <c r="K112" s="105">
        <f>IF('2.Diagnóstico_Legislación'!$D$4="Bilbao",VLOOKUP('3.Diagnóstico_Oportunidades'!J112,Elementos!$O$263:$S$472,2,FALSE),0)+IF('2.Diagnóstico_Legislación'!$D$4="Getxo",VLOOKUP('3.Diagnóstico_Oportunidades'!J112,Elementos!$O$263:$S$472,3,FALSE),0)+IF('2.Diagnóstico_Legislación'!$D$4="Sondika",VLOOKUP('3.Diagnóstico_Oportunidades'!J112,Elementos!$O$263:$S$472,4,FALSE),0)+IF('2.Diagnóstico_Legislación'!$D$4="Vitoria-Gasteiz",VLOOKUP('3.Diagnóstico_Oportunidades'!J112,Elementos!$O$263:$S$472,5,FALSE),0)</f>
        <v>110</v>
      </c>
      <c r="L112" s="68"/>
      <c r="M112" s="163" t="s">
        <v>248</v>
      </c>
      <c r="N112" s="329">
        <v>0</v>
      </c>
      <c r="O112" s="64"/>
      <c r="P112" s="64"/>
      <c r="Q112" s="68"/>
      <c r="R112" s="68"/>
      <c r="S112" s="68"/>
      <c r="T112" s="68"/>
      <c r="U112" s="68"/>
      <c r="V112" s="68"/>
      <c r="W112" s="68"/>
      <c r="X112" s="68"/>
      <c r="Y112" s="68"/>
      <c r="Z112" s="68"/>
      <c r="AA112" s="68"/>
      <c r="AB112" s="68"/>
      <c r="AC112" s="68"/>
      <c r="AD112" s="68"/>
      <c r="AE112" s="68"/>
      <c r="AF112" s="68"/>
      <c r="AG112" s="68"/>
      <c r="AH112" s="68"/>
    </row>
    <row r="113" spans="1:34">
      <c r="A113" s="68"/>
      <c r="B113" s="68"/>
      <c r="C113" s="68"/>
      <c r="D113" s="68"/>
      <c r="E113" s="68"/>
      <c r="F113" s="68"/>
      <c r="G113" s="68"/>
      <c r="H113" s="68"/>
      <c r="I113" s="68"/>
      <c r="J113" s="163" t="s">
        <v>1174</v>
      </c>
      <c r="K113" s="105">
        <f>IF('2.Diagnóstico_Legislación'!$D$4="Bilbao",VLOOKUP('3.Diagnóstico_Oportunidades'!J113,Elementos!$O$263:$S$472,2,FALSE),0)+IF('2.Diagnóstico_Legislación'!$D$4="Getxo",VLOOKUP('3.Diagnóstico_Oportunidades'!J113,Elementos!$O$263:$S$472,3,FALSE),0)+IF('2.Diagnóstico_Legislación'!$D$4="Sondika",VLOOKUP('3.Diagnóstico_Oportunidades'!J113,Elementos!$O$263:$S$472,4,FALSE),0)+IF('2.Diagnóstico_Legislación'!$D$4="Vitoria-Gasteiz",VLOOKUP('3.Diagnóstico_Oportunidades'!J113,Elementos!$O$263:$S$472,5,FALSE),0)</f>
        <v>5179</v>
      </c>
      <c r="L113" s="68"/>
      <c r="M113" s="163" t="s">
        <v>1174</v>
      </c>
      <c r="N113" s="329">
        <v>0</v>
      </c>
      <c r="O113" s="64"/>
      <c r="P113" s="64"/>
      <c r="Q113" s="68"/>
      <c r="R113" s="68"/>
      <c r="S113" s="68"/>
      <c r="T113" s="68"/>
      <c r="U113" s="68"/>
      <c r="V113" s="68"/>
      <c r="W113" s="68"/>
      <c r="X113" s="68"/>
      <c r="Y113" s="68"/>
      <c r="Z113" s="68"/>
      <c r="AA113" s="68"/>
      <c r="AB113" s="68"/>
      <c r="AC113" s="68"/>
      <c r="AD113" s="68"/>
      <c r="AE113" s="68"/>
      <c r="AF113" s="68"/>
      <c r="AG113" s="68"/>
      <c r="AH113" s="68"/>
    </row>
    <row r="114" spans="1:34">
      <c r="A114" s="68"/>
      <c r="B114" s="68"/>
      <c r="C114" s="68"/>
      <c r="D114" s="68"/>
      <c r="E114" s="68"/>
      <c r="F114" s="68"/>
      <c r="G114" s="68"/>
      <c r="H114" s="68"/>
      <c r="I114" s="68"/>
      <c r="J114" s="163" t="s">
        <v>545</v>
      </c>
      <c r="K114" s="105">
        <f>IF('2.Diagnóstico_Legislación'!$D$4="Bilbao",VLOOKUP('3.Diagnóstico_Oportunidades'!J114,Elementos!$O$263:$S$472,2,FALSE),0)+IF('2.Diagnóstico_Legislación'!$D$4="Getxo",VLOOKUP('3.Diagnóstico_Oportunidades'!J114,Elementos!$O$263:$S$472,3,FALSE),0)+IF('2.Diagnóstico_Legislación'!$D$4="Sondika",VLOOKUP('3.Diagnóstico_Oportunidades'!J114,Elementos!$O$263:$S$472,4,FALSE),0)+IF('2.Diagnóstico_Legislación'!$D$4="Vitoria-Gasteiz",VLOOKUP('3.Diagnóstico_Oportunidades'!J114,Elementos!$O$263:$S$472,5,FALSE),0)</f>
        <v>263</v>
      </c>
      <c r="L114" s="68"/>
      <c r="M114" s="163" t="s">
        <v>545</v>
      </c>
      <c r="N114" s="329">
        <v>0</v>
      </c>
      <c r="O114" s="64"/>
      <c r="P114" s="64"/>
      <c r="Q114" s="68"/>
      <c r="R114" s="68"/>
      <c r="S114" s="68"/>
      <c r="T114" s="68"/>
      <c r="U114" s="68"/>
      <c r="V114" s="68"/>
      <c r="W114" s="68"/>
      <c r="X114" s="68"/>
      <c r="Y114" s="68"/>
      <c r="Z114" s="68"/>
      <c r="AA114" s="68"/>
      <c r="AB114" s="68"/>
      <c r="AC114" s="68"/>
      <c r="AD114" s="68"/>
      <c r="AE114" s="68"/>
      <c r="AF114" s="68"/>
      <c r="AG114" s="68"/>
      <c r="AH114" s="68"/>
    </row>
    <row r="115" spans="1:34">
      <c r="A115" s="68"/>
      <c r="B115" s="68"/>
      <c r="C115" s="68"/>
      <c r="D115" s="68"/>
      <c r="E115" s="68"/>
      <c r="F115" s="68"/>
      <c r="G115" s="68"/>
      <c r="H115" s="68"/>
      <c r="I115" s="68"/>
      <c r="J115" s="163" t="s">
        <v>1108</v>
      </c>
      <c r="K115" s="105">
        <f>IF('2.Diagnóstico_Legislación'!$D$4="Bilbao",VLOOKUP('3.Diagnóstico_Oportunidades'!J115,Elementos!$O$263:$S$472,2,FALSE),0)+IF('2.Diagnóstico_Legislación'!$D$4="Getxo",VLOOKUP('3.Diagnóstico_Oportunidades'!J115,Elementos!$O$263:$S$472,3,FALSE),0)+IF('2.Diagnóstico_Legislación'!$D$4="Sondika",VLOOKUP('3.Diagnóstico_Oportunidades'!J115,Elementos!$O$263:$S$472,4,FALSE),0)+IF('2.Diagnóstico_Legislación'!$D$4="Vitoria-Gasteiz",VLOOKUP('3.Diagnóstico_Oportunidades'!J115,Elementos!$O$263:$S$472,5,FALSE),0)</f>
        <v>0</v>
      </c>
      <c r="L115" s="68"/>
      <c r="M115" s="163" t="s">
        <v>1108</v>
      </c>
      <c r="N115" s="329">
        <v>0</v>
      </c>
      <c r="O115" s="64"/>
      <c r="P115" s="64"/>
      <c r="Q115" s="68"/>
      <c r="R115" s="68"/>
      <c r="S115" s="68"/>
      <c r="T115" s="68"/>
      <c r="U115" s="68"/>
      <c r="V115" s="68"/>
      <c r="W115" s="68"/>
      <c r="X115" s="68"/>
      <c r="Y115" s="68"/>
      <c r="Z115" s="68"/>
      <c r="AA115" s="68"/>
      <c r="AB115" s="68"/>
      <c r="AC115" s="68"/>
      <c r="AD115" s="68"/>
      <c r="AE115" s="68"/>
      <c r="AF115" s="68"/>
      <c r="AG115" s="68"/>
      <c r="AH115" s="68"/>
    </row>
    <row r="116" spans="1:34">
      <c r="A116" s="68"/>
      <c r="B116" s="68"/>
      <c r="C116" s="68"/>
      <c r="D116" s="68"/>
      <c r="E116" s="68"/>
      <c r="F116" s="68"/>
      <c r="G116" s="68"/>
      <c r="H116" s="68"/>
      <c r="I116" s="68"/>
      <c r="J116" s="163" t="s">
        <v>249</v>
      </c>
      <c r="K116" s="105">
        <f>IF('2.Diagnóstico_Legislación'!$D$4="Bilbao",VLOOKUP('3.Diagnóstico_Oportunidades'!J116,Elementos!$O$263:$S$472,2,FALSE),0)+IF('2.Diagnóstico_Legislación'!$D$4="Getxo",VLOOKUP('3.Diagnóstico_Oportunidades'!J116,Elementos!$O$263:$S$472,3,FALSE),0)+IF('2.Diagnóstico_Legislación'!$D$4="Sondika",VLOOKUP('3.Diagnóstico_Oportunidades'!J116,Elementos!$O$263:$S$472,4,FALSE),0)+IF('2.Diagnóstico_Legislación'!$D$4="Vitoria-Gasteiz",VLOOKUP('3.Diagnóstico_Oportunidades'!J116,Elementos!$O$263:$S$472,5,FALSE),0)</f>
        <v>1264</v>
      </c>
      <c r="L116" s="68"/>
      <c r="M116" s="163" t="s">
        <v>249</v>
      </c>
      <c r="N116" s="329">
        <v>0</v>
      </c>
      <c r="O116" s="64"/>
      <c r="P116" s="64"/>
      <c r="Q116" s="68"/>
      <c r="R116" s="68"/>
      <c r="S116" s="68"/>
      <c r="T116" s="68"/>
      <c r="U116" s="68"/>
      <c r="V116" s="68"/>
      <c r="W116" s="68"/>
      <c r="X116" s="68"/>
      <c r="Y116" s="68"/>
      <c r="Z116" s="68"/>
      <c r="AA116" s="68"/>
      <c r="AB116" s="68"/>
      <c r="AC116" s="68"/>
      <c r="AD116" s="68"/>
      <c r="AE116" s="68"/>
      <c r="AF116" s="68"/>
      <c r="AG116" s="68"/>
      <c r="AH116" s="68"/>
    </row>
    <row r="117" spans="1:34">
      <c r="A117" s="68"/>
      <c r="B117" s="68"/>
      <c r="C117" s="68"/>
      <c r="D117" s="68"/>
      <c r="E117" s="68"/>
      <c r="F117" s="68"/>
      <c r="G117" s="68"/>
      <c r="H117" s="68"/>
      <c r="I117" s="68"/>
      <c r="J117" s="165" t="s">
        <v>1128</v>
      </c>
      <c r="K117" s="105">
        <f>IF('2.Diagnóstico_Legislación'!$D$4="Bilbao",VLOOKUP('3.Diagnóstico_Oportunidades'!J117,Elementos!$O$263:$S$472,2,FALSE),0)+IF('2.Diagnóstico_Legislación'!$D$4="Getxo",VLOOKUP('3.Diagnóstico_Oportunidades'!J117,Elementos!$O$263:$S$472,3,FALSE),0)+IF('2.Diagnóstico_Legislación'!$D$4="Sondika",VLOOKUP('3.Diagnóstico_Oportunidades'!J117,Elementos!$O$263:$S$472,4,FALSE),0)+IF('2.Diagnóstico_Legislación'!$D$4="Vitoria-Gasteiz",VLOOKUP('3.Diagnóstico_Oportunidades'!J117,Elementos!$O$263:$S$472,5,FALSE),0)</f>
        <v>0</v>
      </c>
      <c r="L117" s="68"/>
      <c r="M117" s="165" t="s">
        <v>1128</v>
      </c>
      <c r="N117" s="329">
        <v>0</v>
      </c>
      <c r="O117" s="64"/>
      <c r="P117" s="64"/>
      <c r="Q117" s="68"/>
      <c r="R117" s="68"/>
      <c r="S117" s="68"/>
      <c r="T117" s="68"/>
      <c r="U117" s="68"/>
      <c r="V117" s="68"/>
      <c r="W117" s="68"/>
      <c r="X117" s="68"/>
      <c r="Y117" s="68"/>
      <c r="Z117" s="68"/>
      <c r="AA117" s="68"/>
      <c r="AB117" s="68"/>
      <c r="AC117" s="68"/>
      <c r="AD117" s="68"/>
      <c r="AE117" s="68"/>
      <c r="AF117" s="68"/>
      <c r="AG117" s="68"/>
      <c r="AH117" s="68"/>
    </row>
    <row r="118" spans="1:34">
      <c r="A118" s="68"/>
      <c r="B118" s="68"/>
      <c r="C118" s="68"/>
      <c r="D118" s="68"/>
      <c r="E118" s="68"/>
      <c r="F118" s="68"/>
      <c r="G118" s="68"/>
      <c r="H118" s="68"/>
      <c r="I118" s="68"/>
      <c r="J118" s="163" t="s">
        <v>546</v>
      </c>
      <c r="K118" s="105">
        <f>IF('2.Diagnóstico_Legislación'!$D$4="Bilbao",VLOOKUP('3.Diagnóstico_Oportunidades'!J118,Elementos!$O$263:$S$472,2,FALSE),0)+IF('2.Diagnóstico_Legislación'!$D$4="Getxo",VLOOKUP('3.Diagnóstico_Oportunidades'!J118,Elementos!$O$263:$S$472,3,FALSE),0)+IF('2.Diagnóstico_Legislación'!$D$4="Sondika",VLOOKUP('3.Diagnóstico_Oportunidades'!J118,Elementos!$O$263:$S$472,4,FALSE),0)+IF('2.Diagnóstico_Legislación'!$D$4="Vitoria-Gasteiz",VLOOKUP('3.Diagnóstico_Oportunidades'!J118,Elementos!$O$263:$S$472,5,FALSE),0)</f>
        <v>34</v>
      </c>
      <c r="L118" s="68"/>
      <c r="M118" s="163" t="s">
        <v>546</v>
      </c>
      <c r="N118" s="329">
        <v>0</v>
      </c>
      <c r="O118" s="64"/>
      <c r="P118" s="64"/>
      <c r="Q118" s="68"/>
      <c r="R118" s="68"/>
      <c r="S118" s="68"/>
      <c r="T118" s="68"/>
      <c r="U118" s="68"/>
      <c r="V118" s="68"/>
      <c r="W118" s="68"/>
      <c r="X118" s="68"/>
      <c r="Y118" s="68"/>
      <c r="Z118" s="68"/>
      <c r="AA118" s="68"/>
      <c r="AB118" s="68"/>
      <c r="AC118" s="68"/>
      <c r="AD118" s="68"/>
      <c r="AE118" s="68"/>
      <c r="AF118" s="68"/>
      <c r="AG118" s="68"/>
      <c r="AH118" s="68"/>
    </row>
    <row r="119" spans="1:34">
      <c r="A119" s="68"/>
      <c r="B119" s="68"/>
      <c r="C119" s="68"/>
      <c r="D119" s="68"/>
      <c r="E119" s="68"/>
      <c r="F119" s="68"/>
      <c r="G119" s="68"/>
      <c r="H119" s="68"/>
      <c r="I119" s="68"/>
      <c r="J119" s="165" t="s">
        <v>1133</v>
      </c>
      <c r="K119" s="105">
        <f>IF('2.Diagnóstico_Legislación'!$D$4="Bilbao",VLOOKUP('3.Diagnóstico_Oportunidades'!J119,Elementos!$O$263:$S$472,2,FALSE),0)+IF('2.Diagnóstico_Legislación'!$D$4="Getxo",VLOOKUP('3.Diagnóstico_Oportunidades'!J119,Elementos!$O$263:$S$472,3,FALSE),0)+IF('2.Diagnóstico_Legislación'!$D$4="Sondika",VLOOKUP('3.Diagnóstico_Oportunidades'!J119,Elementos!$O$263:$S$472,4,FALSE),0)+IF('2.Diagnóstico_Legislación'!$D$4="Vitoria-Gasteiz",VLOOKUP('3.Diagnóstico_Oportunidades'!J119,Elementos!$O$263:$S$472,5,FALSE),0)</f>
        <v>0</v>
      </c>
      <c r="L119" s="68"/>
      <c r="M119" s="165" t="s">
        <v>1133</v>
      </c>
      <c r="N119" s="329">
        <v>0</v>
      </c>
      <c r="O119" s="64"/>
      <c r="P119" s="64"/>
      <c r="Q119" s="68"/>
      <c r="R119" s="68"/>
      <c r="S119" s="68"/>
      <c r="T119" s="68"/>
      <c r="U119" s="68"/>
      <c r="V119" s="68"/>
      <c r="W119" s="68"/>
      <c r="X119" s="68"/>
      <c r="Y119" s="68"/>
      <c r="Z119" s="68"/>
      <c r="AA119" s="68"/>
      <c r="AB119" s="68"/>
      <c r="AC119" s="68"/>
      <c r="AD119" s="68"/>
      <c r="AE119" s="68"/>
      <c r="AF119" s="68"/>
      <c r="AG119" s="68"/>
      <c r="AH119" s="68"/>
    </row>
    <row r="120" spans="1:34">
      <c r="A120" s="68"/>
      <c r="B120" s="68"/>
      <c r="C120" s="68"/>
      <c r="D120" s="68"/>
      <c r="E120" s="68"/>
      <c r="F120" s="68"/>
      <c r="G120" s="68"/>
      <c r="H120" s="68"/>
      <c r="I120" s="68"/>
      <c r="J120" s="163" t="s">
        <v>526</v>
      </c>
      <c r="K120" s="105">
        <f>IF('2.Diagnóstico_Legislación'!$D$4="Bilbao",VLOOKUP('3.Diagnóstico_Oportunidades'!J120,Elementos!$O$263:$S$472,2,FALSE),0)+IF('2.Diagnóstico_Legislación'!$D$4="Getxo",VLOOKUP('3.Diagnóstico_Oportunidades'!J120,Elementos!$O$263:$S$472,3,FALSE),0)+IF('2.Diagnóstico_Legislación'!$D$4="Sondika",VLOOKUP('3.Diagnóstico_Oportunidades'!J120,Elementos!$O$263:$S$472,4,FALSE),0)+IF('2.Diagnóstico_Legislación'!$D$4="Vitoria-Gasteiz",VLOOKUP('3.Diagnóstico_Oportunidades'!J120,Elementos!$O$263:$S$472,5,FALSE),0)</f>
        <v>846</v>
      </c>
      <c r="L120" s="68"/>
      <c r="M120" s="163" t="s">
        <v>526</v>
      </c>
      <c r="N120" s="329">
        <v>0</v>
      </c>
      <c r="O120" s="64"/>
      <c r="P120" s="64"/>
      <c r="Q120" s="68"/>
      <c r="R120" s="68"/>
      <c r="S120" s="68"/>
      <c r="T120" s="68"/>
      <c r="U120" s="68"/>
      <c r="V120" s="68"/>
      <c r="W120" s="68"/>
      <c r="X120" s="68"/>
      <c r="Y120" s="68"/>
      <c r="Z120" s="68"/>
      <c r="AA120" s="68"/>
      <c r="AB120" s="68"/>
      <c r="AC120" s="68"/>
      <c r="AD120" s="68"/>
      <c r="AE120" s="68"/>
      <c r="AF120" s="68"/>
      <c r="AG120" s="68"/>
      <c r="AH120" s="68"/>
    </row>
    <row r="121" spans="1:34">
      <c r="A121" s="68"/>
      <c r="B121" s="68"/>
      <c r="C121" s="68"/>
      <c r="D121" s="68"/>
      <c r="E121" s="68"/>
      <c r="F121" s="68"/>
      <c r="G121" s="68"/>
      <c r="H121" s="68"/>
      <c r="I121" s="68"/>
      <c r="J121" s="163" t="s">
        <v>1175</v>
      </c>
      <c r="K121" s="105">
        <f>IF('2.Diagnóstico_Legislación'!$D$4="Bilbao",VLOOKUP('3.Diagnóstico_Oportunidades'!J121,Elementos!$O$263:$S$472,2,FALSE),0)+IF('2.Diagnóstico_Legislación'!$D$4="Getxo",VLOOKUP('3.Diagnóstico_Oportunidades'!J121,Elementos!$O$263:$S$472,3,FALSE),0)+IF('2.Diagnóstico_Legislación'!$D$4="Sondika",VLOOKUP('3.Diagnóstico_Oportunidades'!J121,Elementos!$O$263:$S$472,4,FALSE),0)+IF('2.Diagnóstico_Legislación'!$D$4="Vitoria-Gasteiz",VLOOKUP('3.Diagnóstico_Oportunidades'!J121,Elementos!$O$263:$S$472,5,FALSE),0)</f>
        <v>88</v>
      </c>
      <c r="L121" s="68"/>
      <c r="M121" s="163" t="s">
        <v>1175</v>
      </c>
      <c r="N121" s="329">
        <v>0</v>
      </c>
      <c r="O121" s="64"/>
      <c r="P121" s="64"/>
      <c r="Q121" s="68"/>
      <c r="R121" s="68"/>
      <c r="S121" s="68"/>
      <c r="T121" s="68"/>
      <c r="U121" s="68"/>
      <c r="V121" s="68"/>
      <c r="W121" s="68"/>
      <c r="X121" s="68"/>
      <c r="Y121" s="68"/>
      <c r="Z121" s="68"/>
      <c r="AA121" s="68"/>
      <c r="AB121" s="68"/>
      <c r="AC121" s="68"/>
      <c r="AD121" s="68"/>
      <c r="AE121" s="68"/>
      <c r="AF121" s="68"/>
      <c r="AG121" s="68"/>
      <c r="AH121" s="68"/>
    </row>
    <row r="122" spans="1:34">
      <c r="A122" s="68"/>
      <c r="B122" s="68"/>
      <c r="C122" s="68"/>
      <c r="D122" s="68"/>
      <c r="E122" s="68"/>
      <c r="F122" s="68"/>
      <c r="G122" s="68"/>
      <c r="H122" s="68"/>
      <c r="I122" s="68"/>
      <c r="J122" s="163" t="s">
        <v>1109</v>
      </c>
      <c r="K122" s="105">
        <f>IF('2.Diagnóstico_Legislación'!$D$4="Bilbao",VLOOKUP('3.Diagnóstico_Oportunidades'!J122,Elementos!$O$263:$S$472,2,FALSE),0)+IF('2.Diagnóstico_Legislación'!$D$4="Getxo",VLOOKUP('3.Diagnóstico_Oportunidades'!J122,Elementos!$O$263:$S$472,3,FALSE),0)+IF('2.Diagnóstico_Legislación'!$D$4="Sondika",VLOOKUP('3.Diagnóstico_Oportunidades'!J122,Elementos!$O$263:$S$472,4,FALSE),0)+IF('2.Diagnóstico_Legislación'!$D$4="Vitoria-Gasteiz",VLOOKUP('3.Diagnóstico_Oportunidades'!J122,Elementos!$O$263:$S$472,5,FALSE),0)</f>
        <v>0</v>
      </c>
      <c r="L122" s="68"/>
      <c r="M122" s="163" t="s">
        <v>1109</v>
      </c>
      <c r="N122" s="329">
        <v>0</v>
      </c>
      <c r="O122" s="64"/>
      <c r="P122" s="64"/>
      <c r="Q122" s="68"/>
      <c r="R122" s="68"/>
      <c r="S122" s="68"/>
      <c r="T122" s="68"/>
      <c r="U122" s="68"/>
      <c r="V122" s="68"/>
      <c r="W122" s="68"/>
      <c r="X122" s="68"/>
      <c r="Y122" s="68"/>
      <c r="Z122" s="68"/>
      <c r="AA122" s="68"/>
      <c r="AB122" s="68"/>
      <c r="AC122" s="68"/>
      <c r="AD122" s="68"/>
      <c r="AE122" s="68"/>
      <c r="AF122" s="68"/>
      <c r="AG122" s="68"/>
      <c r="AH122" s="68"/>
    </row>
    <row r="123" spans="1:34">
      <c r="A123" s="68"/>
      <c r="B123" s="68"/>
      <c r="C123" s="68"/>
      <c r="D123" s="68"/>
      <c r="E123" s="68"/>
      <c r="F123" s="68"/>
      <c r="G123" s="68"/>
      <c r="H123" s="68"/>
      <c r="I123" s="68"/>
      <c r="J123" s="163" t="s">
        <v>547</v>
      </c>
      <c r="K123" s="105">
        <f>IF('2.Diagnóstico_Legislación'!$D$4="Bilbao",VLOOKUP('3.Diagnóstico_Oportunidades'!J123,Elementos!$O$263:$S$472,2,FALSE),0)+IF('2.Diagnóstico_Legislación'!$D$4="Getxo",VLOOKUP('3.Diagnóstico_Oportunidades'!J123,Elementos!$O$263:$S$472,3,FALSE),0)+IF('2.Diagnóstico_Legislación'!$D$4="Sondika",VLOOKUP('3.Diagnóstico_Oportunidades'!J123,Elementos!$O$263:$S$472,4,FALSE),0)+IF('2.Diagnóstico_Legislación'!$D$4="Vitoria-Gasteiz",VLOOKUP('3.Diagnóstico_Oportunidades'!J123,Elementos!$O$263:$S$472,5,FALSE),0)</f>
        <v>143</v>
      </c>
      <c r="L123" s="68"/>
      <c r="M123" s="163" t="s">
        <v>547</v>
      </c>
      <c r="N123" s="329">
        <v>0</v>
      </c>
      <c r="O123" s="64"/>
      <c r="P123" s="64"/>
      <c r="Q123" s="68"/>
      <c r="R123" s="68"/>
      <c r="S123" s="68"/>
      <c r="T123" s="68"/>
      <c r="U123" s="68"/>
      <c r="V123" s="68"/>
      <c r="W123" s="68"/>
      <c r="X123" s="68"/>
      <c r="Y123" s="68"/>
      <c r="Z123" s="68"/>
      <c r="AA123" s="68"/>
      <c r="AB123" s="68"/>
      <c r="AC123" s="68"/>
      <c r="AD123" s="68"/>
      <c r="AE123" s="68"/>
      <c r="AF123" s="68"/>
      <c r="AG123" s="68"/>
      <c r="AH123" s="68"/>
    </row>
    <row r="124" spans="1:34">
      <c r="A124" s="68"/>
      <c r="B124" s="68"/>
      <c r="C124" s="68"/>
      <c r="D124" s="68"/>
      <c r="E124" s="68"/>
      <c r="F124" s="68"/>
      <c r="G124" s="68"/>
      <c r="H124" s="68"/>
      <c r="I124" s="68"/>
      <c r="J124" s="163" t="s">
        <v>548</v>
      </c>
      <c r="K124" s="105">
        <f>IF('2.Diagnóstico_Legislación'!$D$4="Bilbao",VLOOKUP('3.Diagnóstico_Oportunidades'!J124,Elementos!$O$263:$S$472,2,FALSE),0)+IF('2.Diagnóstico_Legislación'!$D$4="Getxo",VLOOKUP('3.Diagnóstico_Oportunidades'!J124,Elementos!$O$263:$S$472,3,FALSE),0)+IF('2.Diagnóstico_Legislación'!$D$4="Sondika",VLOOKUP('3.Diagnóstico_Oportunidades'!J124,Elementos!$O$263:$S$472,4,FALSE),0)+IF('2.Diagnóstico_Legislación'!$D$4="Vitoria-Gasteiz",VLOOKUP('3.Diagnóstico_Oportunidades'!J124,Elementos!$O$263:$S$472,5,FALSE),0)</f>
        <v>148</v>
      </c>
      <c r="L124" s="68"/>
      <c r="M124" s="163" t="s">
        <v>548</v>
      </c>
      <c r="N124" s="329">
        <v>0</v>
      </c>
      <c r="O124" s="64"/>
      <c r="P124" s="64"/>
      <c r="Q124" s="68"/>
      <c r="R124" s="68"/>
      <c r="S124" s="68"/>
      <c r="T124" s="68"/>
      <c r="U124" s="68"/>
      <c r="V124" s="68"/>
      <c r="W124" s="68"/>
      <c r="X124" s="68"/>
      <c r="Y124" s="68"/>
      <c r="Z124" s="68"/>
      <c r="AA124" s="68"/>
      <c r="AB124" s="68"/>
      <c r="AC124" s="68"/>
      <c r="AD124" s="68"/>
      <c r="AE124" s="68"/>
      <c r="AF124" s="68"/>
      <c r="AG124" s="68"/>
      <c r="AH124" s="68"/>
    </row>
    <row r="125" spans="1:34">
      <c r="A125" s="68"/>
      <c r="B125" s="68"/>
      <c r="C125" s="68"/>
      <c r="D125" s="68"/>
      <c r="E125" s="68"/>
      <c r="F125" s="68"/>
      <c r="G125" s="68"/>
      <c r="H125" s="68"/>
      <c r="I125" s="68"/>
      <c r="J125" s="163" t="s">
        <v>250</v>
      </c>
      <c r="K125" s="105">
        <f>IF('2.Diagnóstico_Legislación'!$D$4="Bilbao",VLOOKUP('3.Diagnóstico_Oportunidades'!J125,Elementos!$O$263:$S$472,2,FALSE),0)+IF('2.Diagnóstico_Legislación'!$D$4="Getxo",VLOOKUP('3.Diagnóstico_Oportunidades'!J125,Elementos!$O$263:$S$472,3,FALSE),0)+IF('2.Diagnóstico_Legislación'!$D$4="Sondika",VLOOKUP('3.Diagnóstico_Oportunidades'!J125,Elementos!$O$263:$S$472,4,FALSE),0)+IF('2.Diagnóstico_Legislación'!$D$4="Vitoria-Gasteiz",VLOOKUP('3.Diagnóstico_Oportunidades'!J125,Elementos!$O$263:$S$472,5,FALSE),0)</f>
        <v>319</v>
      </c>
      <c r="L125" s="68"/>
      <c r="M125" s="163" t="s">
        <v>250</v>
      </c>
      <c r="N125" s="329">
        <v>0</v>
      </c>
      <c r="O125" s="64"/>
      <c r="P125" s="64"/>
      <c r="Q125" s="68"/>
      <c r="R125" s="68"/>
      <c r="S125" s="68"/>
      <c r="T125" s="68"/>
      <c r="U125" s="68"/>
      <c r="V125" s="68"/>
      <c r="W125" s="68"/>
      <c r="X125" s="68"/>
      <c r="Y125" s="68"/>
      <c r="Z125" s="68"/>
      <c r="AA125" s="68"/>
      <c r="AB125" s="68"/>
      <c r="AC125" s="68"/>
      <c r="AD125" s="68"/>
      <c r="AE125" s="68"/>
      <c r="AF125" s="68"/>
      <c r="AG125" s="68"/>
      <c r="AH125" s="68"/>
    </row>
    <row r="126" spans="1:34">
      <c r="A126" s="68"/>
      <c r="B126" s="68"/>
      <c r="C126" s="68"/>
      <c r="D126" s="68"/>
      <c r="E126" s="68"/>
      <c r="F126" s="68"/>
      <c r="G126" s="68"/>
      <c r="H126" s="68"/>
      <c r="I126" s="68"/>
      <c r="J126" s="163" t="s">
        <v>1110</v>
      </c>
      <c r="K126" s="105">
        <f>IF('2.Diagnóstico_Legislación'!$D$4="Bilbao",VLOOKUP('3.Diagnóstico_Oportunidades'!J126,Elementos!$O$263:$S$472,2,FALSE),0)+IF('2.Diagnóstico_Legislación'!$D$4="Getxo",VLOOKUP('3.Diagnóstico_Oportunidades'!J126,Elementos!$O$263:$S$472,3,FALSE),0)+IF('2.Diagnóstico_Legislación'!$D$4="Sondika",VLOOKUP('3.Diagnóstico_Oportunidades'!J126,Elementos!$O$263:$S$472,4,FALSE),0)+IF('2.Diagnóstico_Legislación'!$D$4="Vitoria-Gasteiz",VLOOKUP('3.Diagnóstico_Oportunidades'!J126,Elementos!$O$263:$S$472,5,FALSE),0)</f>
        <v>151</v>
      </c>
      <c r="L126" s="68"/>
      <c r="M126" s="163" t="s">
        <v>1110</v>
      </c>
      <c r="N126" s="329">
        <v>0</v>
      </c>
      <c r="O126" s="64"/>
      <c r="P126" s="64"/>
      <c r="Q126" s="68"/>
      <c r="R126" s="68"/>
      <c r="S126" s="68"/>
      <c r="T126" s="68"/>
      <c r="U126" s="68"/>
      <c r="V126" s="68"/>
      <c r="W126" s="68"/>
      <c r="X126" s="68"/>
      <c r="Y126" s="68"/>
      <c r="Z126" s="68"/>
      <c r="AA126" s="68"/>
      <c r="AB126" s="68"/>
      <c r="AC126" s="68"/>
      <c r="AD126" s="68"/>
      <c r="AE126" s="68"/>
      <c r="AF126" s="68"/>
      <c r="AG126" s="68"/>
      <c r="AH126" s="68"/>
    </row>
    <row r="127" spans="1:34">
      <c r="A127" s="68"/>
      <c r="B127" s="68"/>
      <c r="C127" s="68"/>
      <c r="D127" s="68"/>
      <c r="E127" s="68"/>
      <c r="F127" s="68"/>
      <c r="G127" s="68"/>
      <c r="H127" s="68"/>
      <c r="I127" s="68"/>
      <c r="J127" s="165" t="s">
        <v>1134</v>
      </c>
      <c r="K127" s="105">
        <f>IF('2.Diagnóstico_Legislación'!$D$4="Bilbao",VLOOKUP('3.Diagnóstico_Oportunidades'!J127,Elementos!$O$263:$S$472,2,FALSE),0)+IF('2.Diagnóstico_Legislación'!$D$4="Getxo",VLOOKUP('3.Diagnóstico_Oportunidades'!J127,Elementos!$O$263:$S$472,3,FALSE),0)+IF('2.Diagnóstico_Legislación'!$D$4="Sondika",VLOOKUP('3.Diagnóstico_Oportunidades'!J127,Elementos!$O$263:$S$472,4,FALSE),0)+IF('2.Diagnóstico_Legislación'!$D$4="Vitoria-Gasteiz",VLOOKUP('3.Diagnóstico_Oportunidades'!J127,Elementos!$O$263:$S$472,5,FALSE),0)</f>
        <v>0</v>
      </c>
      <c r="L127" s="68"/>
      <c r="M127" s="165" t="s">
        <v>1134</v>
      </c>
      <c r="N127" s="329">
        <v>0</v>
      </c>
      <c r="O127" s="64"/>
      <c r="P127" s="64"/>
      <c r="Q127" s="68"/>
      <c r="R127" s="68"/>
      <c r="S127" s="68"/>
      <c r="T127" s="68"/>
      <c r="U127" s="68"/>
      <c r="V127" s="68"/>
      <c r="W127" s="68"/>
      <c r="X127" s="68"/>
      <c r="Y127" s="68"/>
      <c r="Z127" s="68"/>
      <c r="AA127" s="68"/>
      <c r="AB127" s="68"/>
      <c r="AC127" s="68"/>
      <c r="AD127" s="68"/>
      <c r="AE127" s="68"/>
      <c r="AF127" s="68"/>
      <c r="AG127" s="68"/>
      <c r="AH127" s="68"/>
    </row>
    <row r="128" spans="1:34">
      <c r="A128" s="68"/>
      <c r="B128" s="68"/>
      <c r="C128" s="68"/>
      <c r="D128" s="68"/>
      <c r="E128" s="68"/>
      <c r="F128" s="68"/>
      <c r="G128" s="68"/>
      <c r="H128" s="68"/>
      <c r="I128" s="68"/>
      <c r="J128" s="163" t="s">
        <v>1111</v>
      </c>
      <c r="K128" s="105">
        <f>IF('2.Diagnóstico_Legislación'!$D$4="Bilbao",VLOOKUP('3.Diagnóstico_Oportunidades'!J128,Elementos!$O$263:$S$472,2,FALSE),0)+IF('2.Diagnóstico_Legislación'!$D$4="Getxo",VLOOKUP('3.Diagnóstico_Oportunidades'!J128,Elementos!$O$263:$S$472,3,FALSE),0)+IF('2.Diagnóstico_Legislación'!$D$4="Sondika",VLOOKUP('3.Diagnóstico_Oportunidades'!J128,Elementos!$O$263:$S$472,4,FALSE),0)+IF('2.Diagnóstico_Legislación'!$D$4="Vitoria-Gasteiz",VLOOKUP('3.Diagnóstico_Oportunidades'!J128,Elementos!$O$263:$S$472,5,FALSE),0)</f>
        <v>805</v>
      </c>
      <c r="L128" s="68"/>
      <c r="M128" s="163" t="s">
        <v>1111</v>
      </c>
      <c r="N128" s="329">
        <v>0</v>
      </c>
      <c r="O128" s="64"/>
      <c r="P128" s="64"/>
      <c r="Q128" s="68"/>
      <c r="R128" s="68"/>
      <c r="S128" s="68"/>
      <c r="T128" s="68"/>
      <c r="U128" s="68"/>
      <c r="V128" s="68"/>
      <c r="W128" s="68"/>
      <c r="X128" s="68"/>
      <c r="Y128" s="68"/>
      <c r="Z128" s="68"/>
      <c r="AA128" s="68"/>
      <c r="AB128" s="68"/>
      <c r="AC128" s="68"/>
      <c r="AD128" s="68"/>
      <c r="AE128" s="68"/>
      <c r="AF128" s="68"/>
      <c r="AG128" s="68"/>
      <c r="AH128" s="68"/>
    </row>
    <row r="129" spans="1:34">
      <c r="A129" s="68"/>
      <c r="B129" s="68"/>
      <c r="C129" s="68"/>
      <c r="D129" s="68"/>
      <c r="E129" s="68"/>
      <c r="F129" s="68"/>
      <c r="G129" s="68"/>
      <c r="H129" s="68"/>
      <c r="I129" s="68"/>
      <c r="J129" s="163" t="s">
        <v>527</v>
      </c>
      <c r="K129" s="105">
        <f>IF('2.Diagnóstico_Legislación'!$D$4="Bilbao",VLOOKUP('3.Diagnóstico_Oportunidades'!J129,Elementos!$O$263:$S$472,2,FALSE),0)+IF('2.Diagnóstico_Legislación'!$D$4="Getxo",VLOOKUP('3.Diagnóstico_Oportunidades'!J129,Elementos!$O$263:$S$472,3,FALSE),0)+IF('2.Diagnóstico_Legislación'!$D$4="Sondika",VLOOKUP('3.Diagnóstico_Oportunidades'!J129,Elementos!$O$263:$S$472,4,FALSE),0)+IF('2.Diagnóstico_Legislación'!$D$4="Vitoria-Gasteiz",VLOOKUP('3.Diagnóstico_Oportunidades'!J129,Elementos!$O$263:$S$472,5,FALSE),0)</f>
        <v>0</v>
      </c>
      <c r="L129" s="68"/>
      <c r="M129" s="163" t="s">
        <v>527</v>
      </c>
      <c r="N129" s="329">
        <v>0</v>
      </c>
      <c r="O129" s="64"/>
      <c r="P129" s="64"/>
      <c r="Q129" s="68"/>
      <c r="R129" s="68"/>
      <c r="S129" s="68"/>
      <c r="T129" s="68"/>
      <c r="U129" s="68"/>
      <c r="V129" s="68"/>
      <c r="W129" s="68"/>
      <c r="X129" s="68"/>
      <c r="Y129" s="68"/>
      <c r="Z129" s="68"/>
      <c r="AA129" s="68"/>
      <c r="AB129" s="68"/>
      <c r="AC129" s="68"/>
      <c r="AD129" s="68"/>
      <c r="AE129" s="68"/>
      <c r="AF129" s="68"/>
      <c r="AG129" s="68"/>
      <c r="AH129" s="68"/>
    </row>
    <row r="130" spans="1:34">
      <c r="A130" s="68"/>
      <c r="B130" s="68"/>
      <c r="C130" s="68"/>
      <c r="D130" s="68"/>
      <c r="E130" s="68"/>
      <c r="F130" s="68"/>
      <c r="G130" s="68"/>
      <c r="H130" s="68"/>
      <c r="I130" s="68"/>
      <c r="J130" s="163" t="s">
        <v>1176</v>
      </c>
      <c r="K130" s="105">
        <f>IF('2.Diagnóstico_Legislación'!$D$4="Bilbao",VLOOKUP('3.Diagnóstico_Oportunidades'!J130,Elementos!$O$263:$S$472,2,FALSE),0)+IF('2.Diagnóstico_Legislación'!$D$4="Getxo",VLOOKUP('3.Diagnóstico_Oportunidades'!J130,Elementos!$O$263:$S$472,3,FALSE),0)+IF('2.Diagnóstico_Legislación'!$D$4="Sondika",VLOOKUP('3.Diagnóstico_Oportunidades'!J130,Elementos!$O$263:$S$472,4,FALSE),0)+IF('2.Diagnóstico_Legislación'!$D$4="Vitoria-Gasteiz",VLOOKUP('3.Diagnóstico_Oportunidades'!J130,Elementos!$O$263:$S$472,5,FALSE),0)</f>
        <v>27</v>
      </c>
      <c r="L130" s="68"/>
      <c r="M130" s="163" t="s">
        <v>1176</v>
      </c>
      <c r="N130" s="329">
        <v>0</v>
      </c>
      <c r="O130" s="64"/>
      <c r="P130" s="64"/>
      <c r="Q130" s="68"/>
      <c r="R130" s="68"/>
      <c r="S130" s="68"/>
      <c r="T130" s="68"/>
      <c r="U130" s="68"/>
      <c r="V130" s="68"/>
      <c r="W130" s="68"/>
      <c r="X130" s="68"/>
      <c r="Y130" s="68"/>
      <c r="Z130" s="68"/>
      <c r="AA130" s="68"/>
      <c r="AB130" s="68"/>
      <c r="AC130" s="68"/>
      <c r="AD130" s="68"/>
      <c r="AE130" s="68"/>
      <c r="AF130" s="68"/>
      <c r="AG130" s="68"/>
      <c r="AH130" s="68"/>
    </row>
    <row r="131" spans="1:34">
      <c r="A131" s="68"/>
      <c r="B131" s="68"/>
      <c r="C131" s="68"/>
      <c r="D131" s="68"/>
      <c r="E131" s="68"/>
      <c r="F131" s="68"/>
      <c r="G131" s="68"/>
      <c r="H131" s="68"/>
      <c r="I131" s="68"/>
      <c r="J131" s="163" t="s">
        <v>1135</v>
      </c>
      <c r="K131" s="105">
        <f>IF('2.Diagnóstico_Legislación'!$D$4="Bilbao",VLOOKUP('3.Diagnóstico_Oportunidades'!J131,Elementos!$O$263:$S$472,2,FALSE),0)+IF('2.Diagnóstico_Legislación'!$D$4="Getxo",VLOOKUP('3.Diagnóstico_Oportunidades'!J131,Elementos!$O$263:$S$472,3,FALSE),0)+IF('2.Diagnóstico_Legislación'!$D$4="Sondika",VLOOKUP('3.Diagnóstico_Oportunidades'!J131,Elementos!$O$263:$S$472,4,FALSE),0)+IF('2.Diagnóstico_Legislación'!$D$4="Vitoria-Gasteiz",VLOOKUP('3.Diagnóstico_Oportunidades'!J131,Elementos!$O$263:$S$472,5,FALSE),0)</f>
        <v>1</v>
      </c>
      <c r="L131" s="68"/>
      <c r="M131" s="163" t="s">
        <v>1135</v>
      </c>
      <c r="N131" s="329">
        <v>0</v>
      </c>
      <c r="O131" s="64"/>
      <c r="P131" s="64"/>
      <c r="Q131" s="68"/>
      <c r="R131" s="68"/>
      <c r="S131" s="68"/>
      <c r="T131" s="68"/>
      <c r="U131" s="68"/>
      <c r="V131" s="68"/>
      <c r="W131" s="68"/>
      <c r="X131" s="68"/>
      <c r="Y131" s="68"/>
      <c r="Z131" s="68"/>
      <c r="AA131" s="68"/>
      <c r="AB131" s="68"/>
      <c r="AC131" s="68"/>
      <c r="AD131" s="68"/>
      <c r="AE131" s="68"/>
      <c r="AF131" s="68"/>
      <c r="AG131" s="68"/>
      <c r="AH131" s="68"/>
    </row>
    <row r="132" spans="1:34">
      <c r="A132" s="68"/>
      <c r="B132" s="68"/>
      <c r="C132" s="68"/>
      <c r="D132" s="68"/>
      <c r="E132" s="68"/>
      <c r="F132" s="68"/>
      <c r="G132" s="68"/>
      <c r="H132" s="68"/>
      <c r="I132" s="68"/>
      <c r="J132" s="163" t="s">
        <v>528</v>
      </c>
      <c r="K132" s="105">
        <f>IF('2.Diagnóstico_Legislación'!$D$4="Bilbao",VLOOKUP('3.Diagnóstico_Oportunidades'!J132,Elementos!$O$263:$S$472,2,FALSE),0)+IF('2.Diagnóstico_Legislación'!$D$4="Getxo",VLOOKUP('3.Diagnóstico_Oportunidades'!J132,Elementos!$O$263:$S$472,3,FALSE),0)+IF('2.Diagnóstico_Legislación'!$D$4="Sondika",VLOOKUP('3.Diagnóstico_Oportunidades'!J132,Elementos!$O$263:$S$472,4,FALSE),0)+IF('2.Diagnóstico_Legislación'!$D$4="Vitoria-Gasteiz",VLOOKUP('3.Diagnóstico_Oportunidades'!J132,Elementos!$O$263:$S$472,5,FALSE),0)</f>
        <v>1272</v>
      </c>
      <c r="L132" s="68"/>
      <c r="M132" s="163" t="s">
        <v>528</v>
      </c>
      <c r="N132" s="329">
        <v>0</v>
      </c>
      <c r="O132" s="64"/>
      <c r="P132" s="64"/>
      <c r="Q132" s="68"/>
      <c r="R132" s="68"/>
      <c r="S132" s="68"/>
      <c r="T132" s="68"/>
      <c r="U132" s="68"/>
      <c r="V132" s="68"/>
      <c r="W132" s="68"/>
      <c r="X132" s="68"/>
      <c r="Y132" s="68"/>
      <c r="Z132" s="68"/>
      <c r="AA132" s="68"/>
      <c r="AB132" s="68"/>
      <c r="AC132" s="68"/>
      <c r="AD132" s="68"/>
      <c r="AE132" s="68"/>
      <c r="AF132" s="68"/>
      <c r="AG132" s="68"/>
      <c r="AH132" s="68"/>
    </row>
    <row r="133" spans="1:34">
      <c r="A133" s="68"/>
      <c r="B133" s="68"/>
      <c r="C133" s="68"/>
      <c r="D133" s="68"/>
      <c r="E133" s="68"/>
      <c r="F133" s="68"/>
      <c r="G133" s="68"/>
      <c r="H133" s="68"/>
      <c r="I133" s="68"/>
      <c r="J133" s="163" t="s">
        <v>549</v>
      </c>
      <c r="K133" s="105">
        <f>IF('2.Diagnóstico_Legislación'!$D$4="Bilbao",VLOOKUP('3.Diagnóstico_Oportunidades'!J133,Elementos!$O$263:$S$472,2,FALSE),0)+IF('2.Diagnóstico_Legislación'!$D$4="Getxo",VLOOKUP('3.Diagnóstico_Oportunidades'!J133,Elementos!$O$263:$S$472,3,FALSE),0)+IF('2.Diagnóstico_Legislación'!$D$4="Sondika",VLOOKUP('3.Diagnóstico_Oportunidades'!J133,Elementos!$O$263:$S$472,4,FALSE),0)+IF('2.Diagnóstico_Legislación'!$D$4="Vitoria-Gasteiz",VLOOKUP('3.Diagnóstico_Oportunidades'!J133,Elementos!$O$263:$S$472,5,FALSE),0)</f>
        <v>3</v>
      </c>
      <c r="L133" s="68"/>
      <c r="M133" s="163" t="s">
        <v>549</v>
      </c>
      <c r="N133" s="329">
        <v>0</v>
      </c>
      <c r="O133" s="64"/>
      <c r="P133" s="64"/>
      <c r="Q133" s="68"/>
      <c r="R133" s="68"/>
      <c r="S133" s="68"/>
      <c r="T133" s="68"/>
      <c r="U133" s="68"/>
      <c r="V133" s="68"/>
      <c r="W133" s="68"/>
      <c r="X133" s="68"/>
      <c r="Y133" s="68"/>
      <c r="Z133" s="68"/>
      <c r="AA133" s="68"/>
      <c r="AB133" s="68"/>
      <c r="AC133" s="68"/>
      <c r="AD133" s="68"/>
      <c r="AE133" s="68"/>
      <c r="AF133" s="68"/>
      <c r="AG133" s="68"/>
      <c r="AH133" s="68"/>
    </row>
    <row r="134" spans="1:34">
      <c r="A134" s="68"/>
      <c r="B134" s="68"/>
      <c r="C134" s="68"/>
      <c r="D134" s="68"/>
      <c r="E134" s="68"/>
      <c r="F134" s="68"/>
      <c r="G134" s="68"/>
      <c r="H134" s="68"/>
      <c r="I134" s="68"/>
      <c r="J134" s="166" t="s">
        <v>1136</v>
      </c>
      <c r="K134" s="105">
        <f>IF('2.Diagnóstico_Legislación'!$D$4="Bilbao",VLOOKUP('3.Diagnóstico_Oportunidades'!J134,Elementos!$O$263:$S$472,2,FALSE),0)+IF('2.Diagnóstico_Legislación'!$D$4="Getxo",VLOOKUP('3.Diagnóstico_Oportunidades'!J134,Elementos!$O$263:$S$472,3,FALSE),0)+IF('2.Diagnóstico_Legislación'!$D$4="Sondika",VLOOKUP('3.Diagnóstico_Oportunidades'!J134,Elementos!$O$263:$S$472,4,FALSE),0)+IF('2.Diagnóstico_Legislación'!$D$4="Vitoria-Gasteiz",VLOOKUP('3.Diagnóstico_Oportunidades'!J134,Elementos!$O$263:$S$472,5,FALSE),0)</f>
        <v>0</v>
      </c>
      <c r="L134" s="68"/>
      <c r="M134" s="166" t="s">
        <v>1136</v>
      </c>
      <c r="N134" s="329">
        <v>0</v>
      </c>
      <c r="O134" s="64"/>
      <c r="P134" s="64"/>
      <c r="Q134" s="68"/>
      <c r="R134" s="68"/>
      <c r="S134" s="68"/>
      <c r="T134" s="68"/>
      <c r="U134" s="68"/>
      <c r="V134" s="68"/>
      <c r="W134" s="68"/>
      <c r="X134" s="68"/>
      <c r="Y134" s="68"/>
      <c r="Z134" s="68"/>
      <c r="AA134" s="68"/>
      <c r="AB134" s="68"/>
      <c r="AC134" s="68"/>
      <c r="AD134" s="68"/>
      <c r="AE134" s="68"/>
      <c r="AF134" s="68"/>
      <c r="AG134" s="68"/>
      <c r="AH134" s="68"/>
    </row>
    <row r="135" spans="1:34">
      <c r="A135" s="68"/>
      <c r="B135" s="68"/>
      <c r="C135" s="68"/>
      <c r="D135" s="68"/>
      <c r="E135" s="68"/>
      <c r="F135" s="68"/>
      <c r="G135" s="68"/>
      <c r="H135" s="68"/>
      <c r="I135" s="68"/>
      <c r="J135" s="163" t="s">
        <v>251</v>
      </c>
      <c r="K135" s="105">
        <f>IF('2.Diagnóstico_Legislación'!$D$4="Bilbao",VLOOKUP('3.Diagnóstico_Oportunidades'!J135,Elementos!$O$263:$S$472,2,FALSE),0)+IF('2.Diagnóstico_Legislación'!$D$4="Getxo",VLOOKUP('3.Diagnóstico_Oportunidades'!J135,Elementos!$O$263:$S$472,3,FALSE),0)+IF('2.Diagnóstico_Legislación'!$D$4="Sondika",VLOOKUP('3.Diagnóstico_Oportunidades'!J135,Elementos!$O$263:$S$472,4,FALSE),0)+IF('2.Diagnóstico_Legislación'!$D$4="Vitoria-Gasteiz",VLOOKUP('3.Diagnóstico_Oportunidades'!J135,Elementos!$O$263:$S$472,5,FALSE),0)</f>
        <v>2365</v>
      </c>
      <c r="L135" s="68"/>
      <c r="M135" s="163" t="s">
        <v>251</v>
      </c>
      <c r="N135" s="329">
        <v>0</v>
      </c>
      <c r="O135" s="64"/>
      <c r="P135" s="64"/>
      <c r="Q135" s="68"/>
      <c r="R135" s="68"/>
      <c r="S135" s="68"/>
      <c r="T135" s="68"/>
      <c r="U135" s="68"/>
      <c r="V135" s="68"/>
      <c r="W135" s="68"/>
      <c r="X135" s="68"/>
      <c r="Y135" s="68"/>
      <c r="Z135" s="68"/>
      <c r="AA135" s="68"/>
      <c r="AB135" s="68"/>
      <c r="AC135" s="68"/>
      <c r="AD135" s="68"/>
      <c r="AE135" s="68"/>
      <c r="AF135" s="68"/>
      <c r="AG135" s="68"/>
      <c r="AH135" s="68"/>
    </row>
    <row r="136" spans="1:34">
      <c r="A136" s="68"/>
      <c r="B136" s="68"/>
      <c r="C136" s="68"/>
      <c r="D136" s="68"/>
      <c r="E136" s="68"/>
      <c r="F136" s="68"/>
      <c r="G136" s="68"/>
      <c r="H136" s="68"/>
      <c r="I136" s="68"/>
      <c r="J136" s="163" t="s">
        <v>252</v>
      </c>
      <c r="K136" s="105">
        <f>IF('2.Diagnóstico_Legislación'!$D$4="Bilbao",VLOOKUP('3.Diagnóstico_Oportunidades'!J136,Elementos!$O$263:$S$472,2,FALSE),0)+IF('2.Diagnóstico_Legislación'!$D$4="Getxo",VLOOKUP('3.Diagnóstico_Oportunidades'!J136,Elementos!$O$263:$S$472,3,FALSE),0)+IF('2.Diagnóstico_Legislación'!$D$4="Sondika",VLOOKUP('3.Diagnóstico_Oportunidades'!J136,Elementos!$O$263:$S$472,4,FALSE),0)+IF('2.Diagnóstico_Legislación'!$D$4="Vitoria-Gasteiz",VLOOKUP('3.Diagnóstico_Oportunidades'!J136,Elementos!$O$263:$S$472,5,FALSE),0)</f>
        <v>1307</v>
      </c>
      <c r="L136" s="68"/>
      <c r="M136" s="163" t="s">
        <v>252</v>
      </c>
      <c r="N136" s="329">
        <v>0</v>
      </c>
      <c r="O136" s="64"/>
      <c r="P136" s="64"/>
      <c r="Q136" s="68"/>
      <c r="R136" s="68"/>
      <c r="S136" s="68"/>
      <c r="T136" s="68"/>
      <c r="U136" s="68"/>
      <c r="V136" s="68"/>
      <c r="W136" s="68"/>
      <c r="X136" s="68"/>
      <c r="Y136" s="68"/>
      <c r="Z136" s="68"/>
      <c r="AA136" s="68"/>
      <c r="AB136" s="68"/>
      <c r="AC136" s="68"/>
      <c r="AD136" s="68"/>
      <c r="AE136" s="68"/>
      <c r="AF136" s="68"/>
      <c r="AG136" s="68"/>
      <c r="AH136" s="68"/>
    </row>
    <row r="137" spans="1:34">
      <c r="A137" s="68"/>
      <c r="B137" s="68"/>
      <c r="C137" s="68"/>
      <c r="D137" s="68"/>
      <c r="E137" s="68"/>
      <c r="F137" s="68"/>
      <c r="G137" s="68"/>
      <c r="H137" s="68"/>
      <c r="I137" s="68"/>
      <c r="J137" s="165" t="s">
        <v>1137</v>
      </c>
      <c r="K137" s="105">
        <f>IF('2.Diagnóstico_Legislación'!$D$4="Bilbao",VLOOKUP('3.Diagnóstico_Oportunidades'!J137,Elementos!$O$263:$S$472,2,FALSE),0)+IF('2.Diagnóstico_Legislación'!$D$4="Getxo",VLOOKUP('3.Diagnóstico_Oportunidades'!J137,Elementos!$O$263:$S$472,3,FALSE),0)+IF('2.Diagnóstico_Legislación'!$D$4="Sondika",VLOOKUP('3.Diagnóstico_Oportunidades'!J137,Elementos!$O$263:$S$472,4,FALSE),0)+IF('2.Diagnóstico_Legislación'!$D$4="Vitoria-Gasteiz",VLOOKUP('3.Diagnóstico_Oportunidades'!J137,Elementos!$O$263:$S$472,5,FALSE),0)</f>
        <v>0</v>
      </c>
      <c r="L137" s="68"/>
      <c r="M137" s="165" t="s">
        <v>1137</v>
      </c>
      <c r="N137" s="329">
        <v>0</v>
      </c>
      <c r="O137" s="64"/>
      <c r="P137" s="64"/>
      <c r="Q137" s="68"/>
      <c r="R137" s="68"/>
      <c r="S137" s="68"/>
      <c r="T137" s="68"/>
      <c r="U137" s="68"/>
      <c r="V137" s="68"/>
      <c r="W137" s="68"/>
      <c r="X137" s="68"/>
      <c r="Y137" s="68"/>
      <c r="Z137" s="68"/>
      <c r="AA137" s="68"/>
      <c r="AB137" s="68"/>
      <c r="AC137" s="68"/>
      <c r="AD137" s="68"/>
      <c r="AE137" s="68"/>
      <c r="AF137" s="68"/>
      <c r="AG137" s="68"/>
      <c r="AH137" s="68"/>
    </row>
    <row r="138" spans="1:34">
      <c r="A138" s="68"/>
      <c r="B138" s="68"/>
      <c r="C138" s="68"/>
      <c r="D138" s="68"/>
      <c r="E138" s="68"/>
      <c r="F138" s="68"/>
      <c r="G138" s="68"/>
      <c r="H138" s="68"/>
      <c r="I138" s="68"/>
      <c r="J138" s="163" t="s">
        <v>229</v>
      </c>
      <c r="K138" s="105">
        <f>IF('2.Diagnóstico_Legislación'!$D$4="Bilbao",VLOOKUP('3.Diagnóstico_Oportunidades'!J138,Elementos!$O$263:$S$472,2,FALSE),0)+IF('2.Diagnóstico_Legislación'!$D$4="Getxo",VLOOKUP('3.Diagnóstico_Oportunidades'!J138,Elementos!$O$263:$S$472,3,FALSE),0)+IF('2.Diagnóstico_Legislación'!$D$4="Sondika",VLOOKUP('3.Diagnóstico_Oportunidades'!J138,Elementos!$O$263:$S$472,4,FALSE),0)+IF('2.Diagnóstico_Legislación'!$D$4="Vitoria-Gasteiz",VLOOKUP('3.Diagnóstico_Oportunidades'!J138,Elementos!$O$263:$S$472,5,FALSE),0)</f>
        <v>1032</v>
      </c>
      <c r="L138" s="68"/>
      <c r="M138" s="163" t="s">
        <v>229</v>
      </c>
      <c r="N138" s="329">
        <v>0</v>
      </c>
      <c r="O138" s="64"/>
      <c r="P138" s="64"/>
      <c r="Q138" s="68"/>
      <c r="R138" s="68"/>
      <c r="S138" s="68"/>
      <c r="T138" s="68"/>
      <c r="U138" s="68"/>
      <c r="V138" s="68"/>
      <c r="W138" s="68"/>
      <c r="X138" s="68"/>
      <c r="Y138" s="68"/>
      <c r="Z138" s="68"/>
      <c r="AA138" s="68"/>
      <c r="AB138" s="68"/>
      <c r="AC138" s="68"/>
      <c r="AD138" s="68"/>
      <c r="AE138" s="68"/>
      <c r="AF138" s="68"/>
      <c r="AG138" s="68"/>
      <c r="AH138" s="68"/>
    </row>
    <row r="139" spans="1:34">
      <c r="A139" s="68"/>
      <c r="B139" s="68"/>
      <c r="C139" s="68"/>
      <c r="D139" s="68"/>
      <c r="E139" s="68"/>
      <c r="F139" s="68"/>
      <c r="G139" s="68"/>
      <c r="H139" s="68"/>
      <c r="I139" s="68"/>
      <c r="J139" s="163" t="s">
        <v>1138</v>
      </c>
      <c r="K139" s="105">
        <f>IF('2.Diagnóstico_Legislación'!$D$4="Bilbao",VLOOKUP('3.Diagnóstico_Oportunidades'!J139,Elementos!$O$263:$S$472,2,FALSE),0)+IF('2.Diagnóstico_Legislación'!$D$4="Getxo",VLOOKUP('3.Diagnóstico_Oportunidades'!J139,Elementos!$O$263:$S$472,3,FALSE),0)+IF('2.Diagnóstico_Legislación'!$D$4="Sondika",VLOOKUP('3.Diagnóstico_Oportunidades'!J139,Elementos!$O$263:$S$472,4,FALSE),0)+IF('2.Diagnóstico_Legislación'!$D$4="Vitoria-Gasteiz",VLOOKUP('3.Diagnóstico_Oportunidades'!J139,Elementos!$O$263:$S$472,5,FALSE),0)</f>
        <v>37</v>
      </c>
      <c r="L139" s="68"/>
      <c r="M139" s="163" t="s">
        <v>1138</v>
      </c>
      <c r="N139" s="329">
        <v>0</v>
      </c>
      <c r="O139" s="64"/>
      <c r="P139" s="64"/>
      <c r="Q139" s="68"/>
      <c r="R139" s="68"/>
      <c r="S139" s="68"/>
      <c r="T139" s="68"/>
      <c r="U139" s="68"/>
      <c r="V139" s="68"/>
      <c r="W139" s="68"/>
      <c r="X139" s="68"/>
      <c r="Y139" s="68"/>
      <c r="Z139" s="68"/>
      <c r="AA139" s="68"/>
      <c r="AB139" s="68"/>
      <c r="AC139" s="68"/>
      <c r="AD139" s="68"/>
      <c r="AE139" s="68"/>
      <c r="AF139" s="68"/>
      <c r="AG139" s="68"/>
      <c r="AH139" s="68"/>
    </row>
    <row r="140" spans="1:34">
      <c r="A140" s="68"/>
      <c r="B140" s="68"/>
      <c r="C140" s="68"/>
      <c r="D140" s="68"/>
      <c r="E140" s="68"/>
      <c r="F140" s="68"/>
      <c r="G140" s="68"/>
      <c r="H140" s="68"/>
      <c r="I140" s="68"/>
      <c r="J140" s="165" t="s">
        <v>1139</v>
      </c>
      <c r="K140" s="105">
        <f>IF('2.Diagnóstico_Legislación'!$D$4="Bilbao",VLOOKUP('3.Diagnóstico_Oportunidades'!J140,Elementos!$O$263:$S$472,2,FALSE),0)+IF('2.Diagnóstico_Legislación'!$D$4="Getxo",VLOOKUP('3.Diagnóstico_Oportunidades'!J140,Elementos!$O$263:$S$472,3,FALSE),0)+IF('2.Diagnóstico_Legislación'!$D$4="Sondika",VLOOKUP('3.Diagnóstico_Oportunidades'!J140,Elementos!$O$263:$S$472,4,FALSE),0)+IF('2.Diagnóstico_Legislación'!$D$4="Vitoria-Gasteiz",VLOOKUP('3.Diagnóstico_Oportunidades'!J140,Elementos!$O$263:$S$472,5,FALSE),0)</f>
        <v>592</v>
      </c>
      <c r="L140" s="68"/>
      <c r="M140" s="165" t="s">
        <v>1139</v>
      </c>
      <c r="N140" s="329">
        <v>0</v>
      </c>
      <c r="O140" s="64"/>
      <c r="P140" s="64"/>
      <c r="Q140" s="68"/>
      <c r="R140" s="68"/>
      <c r="S140" s="68"/>
      <c r="T140" s="68"/>
      <c r="U140" s="68"/>
      <c r="V140" s="68"/>
      <c r="W140" s="68"/>
      <c r="X140" s="68"/>
      <c r="Y140" s="68"/>
      <c r="Z140" s="68"/>
      <c r="AA140" s="68"/>
      <c r="AB140" s="68"/>
      <c r="AC140" s="68"/>
      <c r="AD140" s="68"/>
      <c r="AE140" s="68"/>
      <c r="AF140" s="68"/>
      <c r="AG140" s="68"/>
      <c r="AH140" s="68"/>
    </row>
    <row r="141" spans="1:34">
      <c r="A141" s="68"/>
      <c r="B141" s="68"/>
      <c r="C141" s="68"/>
      <c r="D141" s="68"/>
      <c r="E141" s="68"/>
      <c r="F141" s="68"/>
      <c r="G141" s="68"/>
      <c r="H141" s="68"/>
      <c r="I141" s="68"/>
      <c r="J141" s="163" t="s">
        <v>550</v>
      </c>
      <c r="K141" s="105">
        <f>IF('2.Diagnóstico_Legislación'!$D$4="Bilbao",VLOOKUP('3.Diagnóstico_Oportunidades'!J141,Elementos!$O$263:$S$472,2,FALSE),0)+IF('2.Diagnóstico_Legislación'!$D$4="Getxo",VLOOKUP('3.Diagnóstico_Oportunidades'!J141,Elementos!$O$263:$S$472,3,FALSE),0)+IF('2.Diagnóstico_Legislación'!$D$4="Sondika",VLOOKUP('3.Diagnóstico_Oportunidades'!J141,Elementos!$O$263:$S$472,4,FALSE),0)+IF('2.Diagnóstico_Legislación'!$D$4="Vitoria-Gasteiz",VLOOKUP('3.Diagnóstico_Oportunidades'!J141,Elementos!$O$263:$S$472,5,FALSE),0)</f>
        <v>179</v>
      </c>
      <c r="L141" s="68"/>
      <c r="M141" s="163" t="s">
        <v>550</v>
      </c>
      <c r="N141" s="329">
        <v>0</v>
      </c>
      <c r="O141" s="64"/>
      <c r="P141" s="64"/>
      <c r="Q141" s="68"/>
      <c r="R141" s="68"/>
      <c r="S141" s="68"/>
      <c r="T141" s="68"/>
      <c r="U141" s="68"/>
      <c r="V141" s="68"/>
      <c r="W141" s="68"/>
      <c r="X141" s="68"/>
      <c r="Y141" s="68"/>
      <c r="Z141" s="68"/>
      <c r="AA141" s="68"/>
      <c r="AB141" s="68"/>
      <c r="AC141" s="68"/>
      <c r="AD141" s="68"/>
      <c r="AE141" s="68"/>
      <c r="AF141" s="68"/>
      <c r="AG141" s="68"/>
      <c r="AH141" s="68"/>
    </row>
    <row r="142" spans="1:34">
      <c r="A142" s="68"/>
      <c r="B142" s="68"/>
      <c r="C142" s="68"/>
      <c r="D142" s="68"/>
      <c r="E142" s="68"/>
      <c r="F142" s="68"/>
      <c r="G142" s="68"/>
      <c r="H142" s="68"/>
      <c r="I142" s="68"/>
      <c r="J142" s="163" t="s">
        <v>253</v>
      </c>
      <c r="K142" s="105">
        <f>IF('2.Diagnóstico_Legislación'!$D$4="Bilbao",VLOOKUP('3.Diagnóstico_Oportunidades'!J142,Elementos!$O$263:$S$472,2,FALSE),0)+IF('2.Diagnóstico_Legislación'!$D$4="Getxo",VLOOKUP('3.Diagnóstico_Oportunidades'!J142,Elementos!$O$263:$S$472,3,FALSE),0)+IF('2.Diagnóstico_Legislación'!$D$4="Sondika",VLOOKUP('3.Diagnóstico_Oportunidades'!J142,Elementos!$O$263:$S$472,4,FALSE),0)+IF('2.Diagnóstico_Legislación'!$D$4="Vitoria-Gasteiz",VLOOKUP('3.Diagnóstico_Oportunidades'!J142,Elementos!$O$263:$S$472,5,FALSE),0)</f>
        <v>276</v>
      </c>
      <c r="L142" s="68"/>
      <c r="M142" s="163" t="s">
        <v>253</v>
      </c>
      <c r="N142" s="329">
        <v>0</v>
      </c>
      <c r="O142" s="64"/>
      <c r="P142" s="64"/>
      <c r="Q142" s="68"/>
      <c r="R142" s="68"/>
      <c r="S142" s="68"/>
      <c r="T142" s="68"/>
      <c r="U142" s="68"/>
      <c r="V142" s="68"/>
      <c r="W142" s="68"/>
      <c r="X142" s="68"/>
      <c r="Y142" s="68"/>
      <c r="Z142" s="68"/>
      <c r="AA142" s="68"/>
      <c r="AB142" s="68"/>
      <c r="AC142" s="68"/>
      <c r="AD142" s="68"/>
      <c r="AE142" s="68"/>
      <c r="AF142" s="68"/>
      <c r="AG142" s="68"/>
      <c r="AH142" s="68"/>
    </row>
    <row r="143" spans="1:34">
      <c r="A143" s="68"/>
      <c r="B143" s="68"/>
      <c r="C143" s="68"/>
      <c r="D143" s="68"/>
      <c r="E143" s="68"/>
      <c r="F143" s="68"/>
      <c r="G143" s="68"/>
      <c r="H143" s="68"/>
      <c r="I143" s="68"/>
      <c r="J143" s="163" t="s">
        <v>254</v>
      </c>
      <c r="K143" s="105">
        <f>IF('2.Diagnóstico_Legislación'!$D$4="Bilbao",VLOOKUP('3.Diagnóstico_Oportunidades'!J143,Elementos!$O$263:$S$472,2,FALSE),0)+IF('2.Diagnóstico_Legislación'!$D$4="Getxo",VLOOKUP('3.Diagnóstico_Oportunidades'!J143,Elementos!$O$263:$S$472,3,FALSE),0)+IF('2.Diagnóstico_Legislación'!$D$4="Sondika",VLOOKUP('3.Diagnóstico_Oportunidades'!J143,Elementos!$O$263:$S$472,4,FALSE),0)+IF('2.Diagnóstico_Legislación'!$D$4="Vitoria-Gasteiz",VLOOKUP('3.Diagnóstico_Oportunidades'!J143,Elementos!$O$263:$S$472,5,FALSE),0)</f>
        <v>994</v>
      </c>
      <c r="L143" s="68"/>
      <c r="M143" s="163" t="s">
        <v>254</v>
      </c>
      <c r="N143" s="329">
        <v>0</v>
      </c>
      <c r="O143" s="64"/>
      <c r="P143" s="64"/>
      <c r="Q143" s="68"/>
      <c r="R143" s="68"/>
      <c r="S143" s="68"/>
      <c r="T143" s="68"/>
      <c r="U143" s="68"/>
      <c r="V143" s="68"/>
      <c r="W143" s="68"/>
      <c r="X143" s="68"/>
      <c r="Y143" s="68"/>
      <c r="Z143" s="68"/>
      <c r="AA143" s="68"/>
      <c r="AB143" s="68"/>
      <c r="AC143" s="68"/>
      <c r="AD143" s="68"/>
      <c r="AE143" s="68"/>
      <c r="AF143" s="68"/>
      <c r="AG143" s="68"/>
      <c r="AH143" s="68"/>
    </row>
    <row r="144" spans="1:34">
      <c r="A144" s="68"/>
      <c r="B144" s="68"/>
      <c r="C144" s="68"/>
      <c r="D144" s="68"/>
      <c r="E144" s="68"/>
      <c r="F144" s="68"/>
      <c r="G144" s="68"/>
      <c r="H144" s="68"/>
      <c r="I144" s="68"/>
      <c r="J144" s="163" t="s">
        <v>255</v>
      </c>
      <c r="K144" s="105">
        <f>IF('2.Diagnóstico_Legislación'!$D$4="Bilbao",VLOOKUP('3.Diagnóstico_Oportunidades'!J144,Elementos!$O$263:$S$472,2,FALSE),0)+IF('2.Diagnóstico_Legislación'!$D$4="Getxo",VLOOKUP('3.Diagnóstico_Oportunidades'!J144,Elementos!$O$263:$S$472,3,FALSE),0)+IF('2.Diagnóstico_Legislación'!$D$4="Sondika",VLOOKUP('3.Diagnóstico_Oportunidades'!J144,Elementos!$O$263:$S$472,4,FALSE),0)+IF('2.Diagnóstico_Legislación'!$D$4="Vitoria-Gasteiz",VLOOKUP('3.Diagnóstico_Oportunidades'!J144,Elementos!$O$263:$S$472,5,FALSE),0)</f>
        <v>0</v>
      </c>
      <c r="L144" s="68"/>
      <c r="M144" s="163" t="s">
        <v>255</v>
      </c>
      <c r="N144" s="329">
        <v>0</v>
      </c>
      <c r="O144" s="64"/>
      <c r="P144" s="64"/>
      <c r="Q144" s="68"/>
      <c r="R144" s="68"/>
      <c r="S144" s="68"/>
      <c r="T144" s="68"/>
      <c r="U144" s="68"/>
      <c r="V144" s="68"/>
      <c r="W144" s="68"/>
      <c r="X144" s="68"/>
      <c r="Y144" s="68"/>
      <c r="Z144" s="68"/>
      <c r="AA144" s="68"/>
      <c r="AB144" s="68"/>
      <c r="AC144" s="68"/>
      <c r="AD144" s="68"/>
      <c r="AE144" s="68"/>
      <c r="AF144" s="68"/>
      <c r="AG144" s="68"/>
      <c r="AH144" s="68"/>
    </row>
    <row r="145" spans="1:34">
      <c r="A145" s="68"/>
      <c r="B145" s="68"/>
      <c r="C145" s="68"/>
      <c r="D145" s="68"/>
      <c r="E145" s="68"/>
      <c r="F145" s="68"/>
      <c r="G145" s="68"/>
      <c r="H145" s="68"/>
      <c r="I145" s="68"/>
      <c r="J145" s="163" t="s">
        <v>256</v>
      </c>
      <c r="K145" s="105">
        <f>IF('2.Diagnóstico_Legislación'!$D$4="Bilbao",VLOOKUP('3.Diagnóstico_Oportunidades'!J145,Elementos!$O$263:$S$472,2,FALSE),0)+IF('2.Diagnóstico_Legislación'!$D$4="Getxo",VLOOKUP('3.Diagnóstico_Oportunidades'!J145,Elementos!$O$263:$S$472,3,FALSE),0)+IF('2.Diagnóstico_Legislación'!$D$4="Sondika",VLOOKUP('3.Diagnóstico_Oportunidades'!J145,Elementos!$O$263:$S$472,4,FALSE),0)+IF('2.Diagnóstico_Legislación'!$D$4="Vitoria-Gasteiz",VLOOKUP('3.Diagnóstico_Oportunidades'!J145,Elementos!$O$263:$S$472,5,FALSE),0)</f>
        <v>604</v>
      </c>
      <c r="L145" s="68"/>
      <c r="M145" s="163" t="s">
        <v>256</v>
      </c>
      <c r="N145" s="329">
        <v>0</v>
      </c>
      <c r="O145" s="64"/>
      <c r="P145" s="64"/>
      <c r="Q145" s="68"/>
      <c r="R145" s="68"/>
      <c r="S145" s="68"/>
      <c r="T145" s="68"/>
      <c r="U145" s="68"/>
      <c r="V145" s="68"/>
      <c r="W145" s="68"/>
      <c r="X145" s="68"/>
      <c r="Y145" s="68"/>
      <c r="Z145" s="68"/>
      <c r="AA145" s="68"/>
      <c r="AB145" s="68"/>
      <c r="AC145" s="68"/>
      <c r="AD145" s="68"/>
      <c r="AE145" s="68"/>
      <c r="AF145" s="68"/>
      <c r="AG145" s="68"/>
      <c r="AH145" s="68"/>
    </row>
    <row r="146" spans="1:34">
      <c r="A146" s="68"/>
      <c r="B146" s="68"/>
      <c r="C146" s="68"/>
      <c r="D146" s="68"/>
      <c r="E146" s="68"/>
      <c r="F146" s="68"/>
      <c r="G146" s="68"/>
      <c r="H146" s="68"/>
      <c r="I146" s="68"/>
      <c r="J146" s="163" t="s">
        <v>1140</v>
      </c>
      <c r="K146" s="105">
        <f>IF('2.Diagnóstico_Legislación'!$D$4="Bilbao",VLOOKUP('3.Diagnóstico_Oportunidades'!J146,Elementos!$O$263:$S$472,2,FALSE),0)+IF('2.Diagnóstico_Legislación'!$D$4="Getxo",VLOOKUP('3.Diagnóstico_Oportunidades'!J146,Elementos!$O$263:$S$472,3,FALSE),0)+IF('2.Diagnóstico_Legislación'!$D$4="Sondika",VLOOKUP('3.Diagnóstico_Oportunidades'!J146,Elementos!$O$263:$S$472,4,FALSE),0)+IF('2.Diagnóstico_Legislación'!$D$4="Vitoria-Gasteiz",VLOOKUP('3.Diagnóstico_Oportunidades'!J146,Elementos!$O$263:$S$472,5,FALSE),0)</f>
        <v>0</v>
      </c>
      <c r="L146" s="68"/>
      <c r="M146" s="163" t="s">
        <v>1140</v>
      </c>
      <c r="N146" s="329">
        <v>0</v>
      </c>
      <c r="O146" s="64"/>
      <c r="P146" s="64"/>
      <c r="Q146" s="68"/>
      <c r="R146" s="68"/>
      <c r="S146" s="68"/>
      <c r="T146" s="68"/>
      <c r="U146" s="68"/>
      <c r="V146" s="68"/>
      <c r="W146" s="68"/>
      <c r="X146" s="68"/>
      <c r="Y146" s="68"/>
      <c r="Z146" s="68"/>
      <c r="AA146" s="68"/>
      <c r="AB146" s="68"/>
      <c r="AC146" s="68"/>
      <c r="AD146" s="68"/>
      <c r="AE146" s="68"/>
      <c r="AF146" s="68"/>
      <c r="AG146" s="68"/>
      <c r="AH146" s="68"/>
    </row>
    <row r="147" spans="1:34">
      <c r="A147" s="68"/>
      <c r="B147" s="68"/>
      <c r="C147" s="68"/>
      <c r="D147" s="68"/>
      <c r="E147" s="68"/>
      <c r="F147" s="68"/>
      <c r="G147" s="68"/>
      <c r="H147" s="68"/>
      <c r="I147" s="68"/>
      <c r="J147" s="163" t="s">
        <v>257</v>
      </c>
      <c r="K147" s="105">
        <f>IF('2.Diagnóstico_Legislación'!$D$4="Bilbao",VLOOKUP('3.Diagnóstico_Oportunidades'!J147,Elementos!$O$263:$S$472,2,FALSE),0)+IF('2.Diagnóstico_Legislación'!$D$4="Getxo",VLOOKUP('3.Diagnóstico_Oportunidades'!J147,Elementos!$O$263:$S$472,3,FALSE),0)+IF('2.Diagnóstico_Legislación'!$D$4="Sondika",VLOOKUP('3.Diagnóstico_Oportunidades'!J147,Elementos!$O$263:$S$472,4,FALSE),0)+IF('2.Diagnóstico_Legislación'!$D$4="Vitoria-Gasteiz",VLOOKUP('3.Diagnóstico_Oportunidades'!J147,Elementos!$O$263:$S$472,5,FALSE),0)</f>
        <v>141</v>
      </c>
      <c r="L147" s="68"/>
      <c r="M147" s="163" t="s">
        <v>257</v>
      </c>
      <c r="N147" s="329">
        <v>0</v>
      </c>
      <c r="O147" s="64"/>
      <c r="P147" s="64"/>
      <c r="Q147" s="68"/>
      <c r="R147" s="68"/>
      <c r="S147" s="68"/>
      <c r="T147" s="68"/>
      <c r="U147" s="68"/>
      <c r="V147" s="68"/>
      <c r="W147" s="68"/>
      <c r="X147" s="68"/>
      <c r="Y147" s="68"/>
      <c r="Z147" s="68"/>
      <c r="AA147" s="68"/>
      <c r="AB147" s="68"/>
      <c r="AC147" s="68"/>
      <c r="AD147" s="68"/>
      <c r="AE147" s="68"/>
      <c r="AF147" s="68"/>
      <c r="AG147" s="68"/>
      <c r="AH147" s="68"/>
    </row>
    <row r="148" spans="1:34">
      <c r="A148" s="68"/>
      <c r="B148" s="68"/>
      <c r="C148" s="68"/>
      <c r="D148" s="68"/>
      <c r="E148" s="68"/>
      <c r="F148" s="68"/>
      <c r="G148" s="68"/>
      <c r="H148" s="68"/>
      <c r="I148" s="68"/>
      <c r="J148" s="163" t="s">
        <v>529</v>
      </c>
      <c r="K148" s="105">
        <f>IF('2.Diagnóstico_Legislación'!$D$4="Bilbao",VLOOKUP('3.Diagnóstico_Oportunidades'!J148,Elementos!$O$263:$S$472,2,FALSE),0)+IF('2.Diagnóstico_Legislación'!$D$4="Getxo",VLOOKUP('3.Diagnóstico_Oportunidades'!J148,Elementos!$O$263:$S$472,3,FALSE),0)+IF('2.Diagnóstico_Legislación'!$D$4="Sondika",VLOOKUP('3.Diagnóstico_Oportunidades'!J148,Elementos!$O$263:$S$472,4,FALSE),0)+IF('2.Diagnóstico_Legislación'!$D$4="Vitoria-Gasteiz",VLOOKUP('3.Diagnóstico_Oportunidades'!J148,Elementos!$O$263:$S$472,5,FALSE),0)</f>
        <v>0</v>
      </c>
      <c r="L148" s="68"/>
      <c r="M148" s="163" t="s">
        <v>529</v>
      </c>
      <c r="N148" s="329">
        <v>0</v>
      </c>
      <c r="O148" s="64"/>
      <c r="P148" s="64"/>
      <c r="Q148" s="68"/>
      <c r="R148" s="68"/>
      <c r="S148" s="68"/>
      <c r="T148" s="68"/>
      <c r="U148" s="68"/>
      <c r="V148" s="68"/>
      <c r="W148" s="68"/>
      <c r="X148" s="68"/>
      <c r="Y148" s="68"/>
      <c r="Z148" s="68"/>
      <c r="AA148" s="68"/>
      <c r="AB148" s="68"/>
      <c r="AC148" s="68"/>
      <c r="AD148" s="68"/>
      <c r="AE148" s="68"/>
      <c r="AF148" s="68"/>
      <c r="AG148" s="68"/>
      <c r="AH148" s="68"/>
    </row>
    <row r="149" spans="1:34">
      <c r="A149" s="68"/>
      <c r="B149" s="68"/>
      <c r="C149" s="68"/>
      <c r="D149" s="68"/>
      <c r="E149" s="68"/>
      <c r="F149" s="68"/>
      <c r="G149" s="68"/>
      <c r="H149" s="68"/>
      <c r="I149" s="68"/>
      <c r="J149" s="163" t="s">
        <v>258</v>
      </c>
      <c r="K149" s="105">
        <f>IF('2.Diagnóstico_Legislación'!$D$4="Bilbao",VLOOKUP('3.Diagnóstico_Oportunidades'!J149,Elementos!$O$263:$S$472,2,FALSE),0)+IF('2.Diagnóstico_Legislación'!$D$4="Getxo",VLOOKUP('3.Diagnóstico_Oportunidades'!J149,Elementos!$O$263:$S$472,3,FALSE),0)+IF('2.Diagnóstico_Legislación'!$D$4="Sondika",VLOOKUP('3.Diagnóstico_Oportunidades'!J149,Elementos!$O$263:$S$472,4,FALSE),0)+IF('2.Diagnóstico_Legislación'!$D$4="Vitoria-Gasteiz",VLOOKUP('3.Diagnóstico_Oportunidades'!J149,Elementos!$O$263:$S$472,5,FALSE),0)</f>
        <v>132</v>
      </c>
      <c r="L149" s="68"/>
      <c r="M149" s="163" t="s">
        <v>258</v>
      </c>
      <c r="N149" s="329">
        <v>0</v>
      </c>
      <c r="O149" s="64"/>
      <c r="P149" s="64"/>
      <c r="Q149" s="68"/>
      <c r="R149" s="68"/>
      <c r="S149" s="68"/>
      <c r="T149" s="68"/>
      <c r="U149" s="68"/>
      <c r="V149" s="68"/>
      <c r="W149" s="68"/>
      <c r="X149" s="68"/>
      <c r="Y149" s="68"/>
      <c r="Z149" s="68"/>
      <c r="AA149" s="68"/>
      <c r="AB149" s="68"/>
      <c r="AC149" s="68"/>
      <c r="AD149" s="68"/>
      <c r="AE149" s="68"/>
      <c r="AF149" s="68"/>
      <c r="AG149" s="68"/>
      <c r="AH149" s="68"/>
    </row>
    <row r="150" spans="1:34">
      <c r="A150" s="68"/>
      <c r="B150" s="68"/>
      <c r="C150" s="68"/>
      <c r="D150" s="68"/>
      <c r="E150" s="68"/>
      <c r="F150" s="68"/>
      <c r="G150" s="68"/>
      <c r="H150" s="68"/>
      <c r="I150" s="68"/>
      <c r="J150" s="163" t="s">
        <v>1112</v>
      </c>
      <c r="K150" s="105">
        <f>IF('2.Diagnóstico_Legislación'!$D$4="Bilbao",VLOOKUP('3.Diagnóstico_Oportunidades'!J150,Elementos!$O$263:$S$472,2,FALSE),0)+IF('2.Diagnóstico_Legislación'!$D$4="Getxo",VLOOKUP('3.Diagnóstico_Oportunidades'!J150,Elementos!$O$263:$S$472,3,FALSE),0)+IF('2.Diagnóstico_Legislación'!$D$4="Sondika",VLOOKUP('3.Diagnóstico_Oportunidades'!J150,Elementos!$O$263:$S$472,4,FALSE),0)+IF('2.Diagnóstico_Legislación'!$D$4="Vitoria-Gasteiz",VLOOKUP('3.Diagnóstico_Oportunidades'!J150,Elementos!$O$263:$S$472,5,FALSE),0)</f>
        <v>0</v>
      </c>
      <c r="L150" s="68"/>
      <c r="M150" s="163" t="s">
        <v>1112</v>
      </c>
      <c r="N150" s="329">
        <v>0</v>
      </c>
      <c r="O150" s="64"/>
      <c r="P150" s="64"/>
      <c r="Q150" s="68"/>
      <c r="R150" s="68"/>
      <c r="S150" s="68"/>
      <c r="T150" s="68"/>
      <c r="U150" s="68"/>
      <c r="V150" s="68"/>
      <c r="W150" s="68"/>
      <c r="X150" s="68"/>
      <c r="Y150" s="68"/>
      <c r="Z150" s="68"/>
      <c r="AA150" s="68"/>
      <c r="AB150" s="68"/>
      <c r="AC150" s="68"/>
      <c r="AD150" s="68"/>
      <c r="AE150" s="68"/>
      <c r="AF150" s="68"/>
      <c r="AG150" s="68"/>
      <c r="AH150" s="68"/>
    </row>
    <row r="151" spans="1:34">
      <c r="A151" s="68"/>
      <c r="B151" s="68"/>
      <c r="C151" s="68"/>
      <c r="D151" s="68"/>
      <c r="E151" s="68"/>
      <c r="F151" s="68"/>
      <c r="G151" s="68"/>
      <c r="H151" s="68"/>
      <c r="I151" s="68"/>
      <c r="J151" s="163" t="s">
        <v>1197</v>
      </c>
      <c r="K151" s="105">
        <f>IF('2.Diagnóstico_Legislación'!$D$4="Bilbao",VLOOKUP('3.Diagnóstico_Oportunidades'!J151,Elementos!$O$263:$S$472,2,FALSE),0)+IF('2.Diagnóstico_Legislación'!$D$4="Getxo",VLOOKUP('3.Diagnóstico_Oportunidades'!J151,Elementos!$O$263:$S$472,3,FALSE),0)+IF('2.Diagnóstico_Legislación'!$D$4="Sondika",VLOOKUP('3.Diagnóstico_Oportunidades'!J151,Elementos!$O$263:$S$472,4,FALSE),0)+IF('2.Diagnóstico_Legislación'!$D$4="Vitoria-Gasteiz",VLOOKUP('3.Diagnóstico_Oportunidades'!J151,Elementos!$O$263:$S$472,5,FALSE),0)</f>
        <v>0</v>
      </c>
      <c r="L151" s="68"/>
      <c r="M151" s="163" t="s">
        <v>1197</v>
      </c>
      <c r="N151" s="329">
        <v>0</v>
      </c>
      <c r="O151" s="64"/>
      <c r="P151" s="64"/>
      <c r="Q151" s="68"/>
      <c r="R151" s="68"/>
      <c r="S151" s="68"/>
      <c r="T151" s="68"/>
      <c r="U151" s="68"/>
      <c r="V151" s="68"/>
      <c r="W151" s="68"/>
      <c r="X151" s="68"/>
      <c r="Y151" s="68"/>
      <c r="Z151" s="68"/>
      <c r="AA151" s="68"/>
      <c r="AB151" s="68"/>
      <c r="AC151" s="68"/>
      <c r="AD151" s="68"/>
      <c r="AE151" s="68"/>
      <c r="AF151" s="68"/>
      <c r="AG151" s="68"/>
      <c r="AH151" s="68"/>
    </row>
    <row r="152" spans="1:34">
      <c r="A152" s="68"/>
      <c r="B152" s="68"/>
      <c r="C152" s="68"/>
      <c r="D152" s="68"/>
      <c r="E152" s="68"/>
      <c r="F152" s="68"/>
      <c r="G152" s="68"/>
      <c r="H152" s="68"/>
      <c r="I152" s="68"/>
      <c r="J152" s="163" t="s">
        <v>551</v>
      </c>
      <c r="K152" s="105">
        <f>IF('2.Diagnóstico_Legislación'!$D$4="Bilbao",VLOOKUP('3.Diagnóstico_Oportunidades'!J152,Elementos!$O$263:$S$472,2,FALSE),0)+IF('2.Diagnóstico_Legislación'!$D$4="Getxo",VLOOKUP('3.Diagnóstico_Oportunidades'!J152,Elementos!$O$263:$S$472,3,FALSE),0)+IF('2.Diagnóstico_Legislación'!$D$4="Sondika",VLOOKUP('3.Diagnóstico_Oportunidades'!J152,Elementos!$O$263:$S$472,4,FALSE),0)+IF('2.Diagnóstico_Legislación'!$D$4="Vitoria-Gasteiz",VLOOKUP('3.Diagnóstico_Oportunidades'!J152,Elementos!$O$263:$S$472,5,FALSE),0)</f>
        <v>173</v>
      </c>
      <c r="L152" s="68"/>
      <c r="M152" s="163" t="s">
        <v>551</v>
      </c>
      <c r="N152" s="329">
        <v>0</v>
      </c>
      <c r="O152" s="64"/>
      <c r="P152" s="64"/>
      <c r="Q152" s="68"/>
      <c r="R152" s="68"/>
      <c r="S152" s="68"/>
      <c r="T152" s="68"/>
      <c r="U152" s="68"/>
      <c r="V152" s="68"/>
      <c r="W152" s="68"/>
      <c r="X152" s="68"/>
      <c r="Y152" s="68"/>
      <c r="Z152" s="68"/>
      <c r="AA152" s="68"/>
      <c r="AB152" s="68"/>
      <c r="AC152" s="68"/>
      <c r="AD152" s="68"/>
      <c r="AE152" s="68"/>
      <c r="AF152" s="68"/>
      <c r="AG152" s="68"/>
      <c r="AH152" s="68"/>
    </row>
    <row r="153" spans="1:34">
      <c r="A153" s="68"/>
      <c r="B153" s="68"/>
      <c r="C153" s="68"/>
      <c r="D153" s="68"/>
      <c r="E153" s="68"/>
      <c r="F153" s="68"/>
      <c r="G153" s="68"/>
      <c r="H153" s="68"/>
      <c r="I153" s="68"/>
      <c r="J153" s="163" t="s">
        <v>1113</v>
      </c>
      <c r="K153" s="105">
        <f>IF('2.Diagnóstico_Legislación'!$D$4="Bilbao",VLOOKUP('3.Diagnóstico_Oportunidades'!J153,Elementos!$O$263:$S$472,2,FALSE),0)+IF('2.Diagnóstico_Legislación'!$D$4="Getxo",VLOOKUP('3.Diagnóstico_Oportunidades'!J153,Elementos!$O$263:$S$472,3,FALSE),0)+IF('2.Diagnóstico_Legislación'!$D$4="Sondika",VLOOKUP('3.Diagnóstico_Oportunidades'!J153,Elementos!$O$263:$S$472,4,FALSE),0)+IF('2.Diagnóstico_Legislación'!$D$4="Vitoria-Gasteiz",VLOOKUP('3.Diagnóstico_Oportunidades'!J153,Elementos!$O$263:$S$472,5,FALSE),0)</f>
        <v>0</v>
      </c>
      <c r="L153" s="68"/>
      <c r="M153" s="163" t="s">
        <v>1113</v>
      </c>
      <c r="N153" s="329">
        <v>0</v>
      </c>
      <c r="O153" s="64"/>
      <c r="P153" s="64"/>
      <c r="Q153" s="68"/>
      <c r="R153" s="68"/>
      <c r="S153" s="68"/>
      <c r="T153" s="68"/>
      <c r="U153" s="68"/>
      <c r="V153" s="68"/>
      <c r="W153" s="68"/>
      <c r="X153" s="68"/>
      <c r="Y153" s="68"/>
      <c r="Z153" s="68"/>
      <c r="AA153" s="68"/>
      <c r="AB153" s="68"/>
      <c r="AC153" s="68"/>
      <c r="AD153" s="68"/>
      <c r="AE153" s="68"/>
      <c r="AF153" s="68"/>
      <c r="AG153" s="68"/>
      <c r="AH153" s="68"/>
    </row>
    <row r="154" spans="1:34">
      <c r="A154" s="68"/>
      <c r="B154" s="68"/>
      <c r="C154" s="68"/>
      <c r="D154" s="68"/>
      <c r="E154" s="68"/>
      <c r="F154" s="68"/>
      <c r="G154" s="68"/>
      <c r="H154" s="68"/>
      <c r="I154" s="68"/>
      <c r="J154" s="163" t="s">
        <v>530</v>
      </c>
      <c r="K154" s="105">
        <f>IF('2.Diagnóstico_Legislación'!$D$4="Bilbao",VLOOKUP('3.Diagnóstico_Oportunidades'!J154,Elementos!$O$263:$S$472,2,FALSE),0)+IF('2.Diagnóstico_Legislación'!$D$4="Getxo",VLOOKUP('3.Diagnóstico_Oportunidades'!J154,Elementos!$O$263:$S$472,3,FALSE),0)+IF('2.Diagnóstico_Legislación'!$D$4="Sondika",VLOOKUP('3.Diagnóstico_Oportunidades'!J154,Elementos!$O$263:$S$472,4,FALSE),0)+IF('2.Diagnóstico_Legislación'!$D$4="Vitoria-Gasteiz",VLOOKUP('3.Diagnóstico_Oportunidades'!J154,Elementos!$O$263:$S$472,5,FALSE),0)</f>
        <v>1</v>
      </c>
      <c r="L154" s="68"/>
      <c r="M154" s="163" t="s">
        <v>530</v>
      </c>
      <c r="N154" s="329">
        <v>0</v>
      </c>
      <c r="O154" s="64"/>
      <c r="P154" s="64"/>
      <c r="Q154" s="68"/>
      <c r="R154" s="68"/>
      <c r="S154" s="68"/>
      <c r="T154" s="68"/>
      <c r="U154" s="68"/>
      <c r="V154" s="68"/>
      <c r="W154" s="68"/>
      <c r="X154" s="68"/>
      <c r="Y154" s="68"/>
      <c r="Z154" s="68"/>
      <c r="AA154" s="68"/>
      <c r="AB154" s="68"/>
      <c r="AC154" s="68"/>
      <c r="AD154" s="68"/>
      <c r="AE154" s="68"/>
      <c r="AF154" s="68"/>
      <c r="AG154" s="68"/>
      <c r="AH154" s="68"/>
    </row>
    <row r="155" spans="1:34">
      <c r="A155" s="68"/>
      <c r="B155" s="68"/>
      <c r="C155" s="68"/>
      <c r="D155" s="68"/>
      <c r="E155" s="68"/>
      <c r="F155" s="68"/>
      <c r="G155" s="68"/>
      <c r="H155" s="68"/>
      <c r="I155" s="68"/>
      <c r="J155" s="163" t="s">
        <v>1114</v>
      </c>
      <c r="K155" s="105">
        <f>IF('2.Diagnóstico_Legislación'!$D$4="Bilbao",VLOOKUP('3.Diagnóstico_Oportunidades'!J155,Elementos!$O$263:$S$472,2,FALSE),0)+IF('2.Diagnóstico_Legislación'!$D$4="Getxo",VLOOKUP('3.Diagnóstico_Oportunidades'!J155,Elementos!$O$263:$S$472,3,FALSE),0)+IF('2.Diagnóstico_Legislación'!$D$4="Sondika",VLOOKUP('3.Diagnóstico_Oportunidades'!J155,Elementos!$O$263:$S$472,4,FALSE),0)+IF('2.Diagnóstico_Legislación'!$D$4="Vitoria-Gasteiz",VLOOKUP('3.Diagnóstico_Oportunidades'!J155,Elementos!$O$263:$S$472,5,FALSE),0)</f>
        <v>0</v>
      </c>
      <c r="L155" s="68"/>
      <c r="M155" s="163" t="s">
        <v>1114</v>
      </c>
      <c r="N155" s="329">
        <v>0</v>
      </c>
      <c r="O155" s="64"/>
      <c r="P155" s="64"/>
      <c r="Q155" s="68"/>
      <c r="R155" s="68"/>
      <c r="S155" s="68"/>
      <c r="T155" s="68"/>
      <c r="U155" s="68"/>
      <c r="V155" s="68"/>
      <c r="W155" s="68"/>
      <c r="X155" s="68"/>
      <c r="Y155" s="68"/>
      <c r="Z155" s="68"/>
      <c r="AA155" s="68"/>
      <c r="AB155" s="68"/>
      <c r="AC155" s="68"/>
      <c r="AD155" s="68"/>
      <c r="AE155" s="68"/>
      <c r="AF155" s="68"/>
      <c r="AG155" s="68"/>
      <c r="AH155" s="68"/>
    </row>
    <row r="156" spans="1:34">
      <c r="A156" s="68"/>
      <c r="B156" s="68"/>
      <c r="C156" s="68"/>
      <c r="D156" s="68"/>
      <c r="E156" s="68"/>
      <c r="F156" s="68"/>
      <c r="G156" s="68"/>
      <c r="H156" s="68"/>
      <c r="I156" s="68"/>
      <c r="J156" s="163" t="s">
        <v>1115</v>
      </c>
      <c r="K156" s="105">
        <f>IF('2.Diagnóstico_Legislación'!$D$4="Bilbao",VLOOKUP('3.Diagnóstico_Oportunidades'!J156,Elementos!$O$263:$S$472,2,FALSE),0)+IF('2.Diagnóstico_Legislación'!$D$4="Getxo",VLOOKUP('3.Diagnóstico_Oportunidades'!J156,Elementos!$O$263:$S$472,3,FALSE),0)+IF('2.Diagnóstico_Legislación'!$D$4="Sondika",VLOOKUP('3.Diagnóstico_Oportunidades'!J156,Elementos!$O$263:$S$472,4,FALSE),0)+IF('2.Diagnóstico_Legislación'!$D$4="Vitoria-Gasteiz",VLOOKUP('3.Diagnóstico_Oportunidades'!J156,Elementos!$O$263:$S$472,5,FALSE),0)</f>
        <v>0</v>
      </c>
      <c r="L156" s="68"/>
      <c r="M156" s="163" t="s">
        <v>1115</v>
      </c>
      <c r="N156" s="329">
        <v>0</v>
      </c>
      <c r="O156" s="64"/>
      <c r="P156" s="64"/>
      <c r="Q156" s="68"/>
      <c r="R156" s="68"/>
      <c r="S156" s="68"/>
      <c r="T156" s="68"/>
      <c r="U156" s="68"/>
      <c r="V156" s="68"/>
      <c r="W156" s="68"/>
      <c r="X156" s="68"/>
      <c r="Y156" s="68"/>
      <c r="Z156" s="68"/>
      <c r="AA156" s="68"/>
      <c r="AB156" s="68"/>
      <c r="AC156" s="68"/>
      <c r="AD156" s="68"/>
      <c r="AE156" s="68"/>
      <c r="AF156" s="68"/>
      <c r="AG156" s="68"/>
      <c r="AH156" s="68"/>
    </row>
    <row r="157" spans="1:34">
      <c r="A157" s="68"/>
      <c r="B157" s="68"/>
      <c r="C157" s="68"/>
      <c r="D157" s="68"/>
      <c r="E157" s="68"/>
      <c r="F157" s="68"/>
      <c r="G157" s="68"/>
      <c r="H157" s="68"/>
      <c r="I157" s="68"/>
      <c r="J157" s="165" t="s">
        <v>1142</v>
      </c>
      <c r="K157" s="105">
        <f>IF('2.Diagnóstico_Legislación'!$D$4="Bilbao",VLOOKUP('3.Diagnóstico_Oportunidades'!J157,Elementos!$O$263:$S$472,2,FALSE),0)+IF('2.Diagnóstico_Legislación'!$D$4="Getxo",VLOOKUP('3.Diagnóstico_Oportunidades'!J157,Elementos!$O$263:$S$472,3,FALSE),0)+IF('2.Diagnóstico_Legislación'!$D$4="Sondika",VLOOKUP('3.Diagnóstico_Oportunidades'!J157,Elementos!$O$263:$S$472,4,FALSE),0)+IF('2.Diagnóstico_Legislación'!$D$4="Vitoria-Gasteiz",VLOOKUP('3.Diagnóstico_Oportunidades'!J157,Elementos!$O$263:$S$472,5,FALSE),0)</f>
        <v>109</v>
      </c>
      <c r="L157" s="68"/>
      <c r="M157" s="165" t="s">
        <v>1142</v>
      </c>
      <c r="N157" s="329">
        <v>0</v>
      </c>
      <c r="O157" s="64"/>
      <c r="P157" s="64"/>
      <c r="Q157" s="68"/>
      <c r="R157" s="68"/>
      <c r="S157" s="68"/>
      <c r="T157" s="68"/>
      <c r="U157" s="68"/>
      <c r="V157" s="68"/>
      <c r="W157" s="68"/>
      <c r="X157" s="68"/>
      <c r="Y157" s="68"/>
      <c r="Z157" s="68"/>
      <c r="AA157" s="68"/>
      <c r="AB157" s="68"/>
      <c r="AC157" s="68"/>
      <c r="AD157" s="68"/>
      <c r="AE157" s="68"/>
      <c r="AF157" s="68"/>
      <c r="AG157" s="68"/>
      <c r="AH157" s="68"/>
    </row>
    <row r="158" spans="1:34">
      <c r="A158" s="68"/>
      <c r="B158" s="68"/>
      <c r="C158" s="68"/>
      <c r="D158" s="68"/>
      <c r="E158" s="68"/>
      <c r="F158" s="68"/>
      <c r="G158" s="68"/>
      <c r="H158" s="68"/>
      <c r="I158" s="68"/>
      <c r="J158" s="163" t="s">
        <v>531</v>
      </c>
      <c r="K158" s="105">
        <f>IF('2.Diagnóstico_Legislación'!$D$4="Bilbao",VLOOKUP('3.Diagnóstico_Oportunidades'!J158,Elementos!$O$263:$S$472,2,FALSE),0)+IF('2.Diagnóstico_Legislación'!$D$4="Getxo",VLOOKUP('3.Diagnóstico_Oportunidades'!J158,Elementos!$O$263:$S$472,3,FALSE),0)+IF('2.Diagnóstico_Legislación'!$D$4="Sondika",VLOOKUP('3.Diagnóstico_Oportunidades'!J158,Elementos!$O$263:$S$472,4,FALSE),0)+IF('2.Diagnóstico_Legislación'!$D$4="Vitoria-Gasteiz",VLOOKUP('3.Diagnóstico_Oportunidades'!J158,Elementos!$O$263:$S$472,5,FALSE),0)</f>
        <v>83</v>
      </c>
      <c r="L158" s="68"/>
      <c r="M158" s="163" t="s">
        <v>531</v>
      </c>
      <c r="N158" s="329">
        <v>0</v>
      </c>
      <c r="O158" s="64"/>
      <c r="P158" s="64"/>
      <c r="Q158" s="68"/>
      <c r="R158" s="68"/>
      <c r="S158" s="68"/>
      <c r="T158" s="68"/>
      <c r="U158" s="68"/>
      <c r="V158" s="68"/>
      <c r="W158" s="68"/>
      <c r="X158" s="68"/>
      <c r="Y158" s="68"/>
      <c r="Z158" s="68"/>
      <c r="AA158" s="68"/>
      <c r="AB158" s="68"/>
      <c r="AC158" s="68"/>
      <c r="AD158" s="68"/>
      <c r="AE158" s="68"/>
      <c r="AF158" s="68"/>
      <c r="AG158" s="68"/>
      <c r="AH158" s="68"/>
    </row>
    <row r="159" spans="1:34">
      <c r="A159" s="68"/>
      <c r="B159" s="68"/>
      <c r="C159" s="68"/>
      <c r="D159" s="68"/>
      <c r="E159" s="68"/>
      <c r="F159" s="68"/>
      <c r="G159" s="68"/>
      <c r="H159" s="68"/>
      <c r="I159" s="68"/>
      <c r="J159" s="163" t="s">
        <v>1198</v>
      </c>
      <c r="K159" s="105">
        <f>IF('2.Diagnóstico_Legislación'!$D$4="Bilbao",VLOOKUP('3.Diagnóstico_Oportunidades'!J159,Elementos!$O$263:$S$472,2,FALSE),0)+IF('2.Diagnóstico_Legislación'!$D$4="Getxo",VLOOKUP('3.Diagnóstico_Oportunidades'!J159,Elementos!$O$263:$S$472,3,FALSE),0)+IF('2.Diagnóstico_Legislación'!$D$4="Sondika",VLOOKUP('3.Diagnóstico_Oportunidades'!J159,Elementos!$O$263:$S$472,4,FALSE),0)+IF('2.Diagnóstico_Legislación'!$D$4="Vitoria-Gasteiz",VLOOKUP('3.Diagnóstico_Oportunidades'!J159,Elementos!$O$263:$S$472,5,FALSE),0)</f>
        <v>3</v>
      </c>
      <c r="L159" s="68"/>
      <c r="M159" s="163" t="s">
        <v>1198</v>
      </c>
      <c r="N159" s="329">
        <v>0</v>
      </c>
      <c r="O159" s="64"/>
      <c r="P159" s="64"/>
      <c r="Q159" s="68"/>
      <c r="R159" s="68"/>
      <c r="S159" s="68"/>
      <c r="T159" s="68"/>
      <c r="U159" s="68"/>
      <c r="V159" s="68"/>
      <c r="W159" s="68"/>
      <c r="X159" s="68"/>
      <c r="Y159" s="68"/>
      <c r="Z159" s="68"/>
      <c r="AA159" s="68"/>
      <c r="AB159" s="68"/>
      <c r="AC159" s="68"/>
      <c r="AD159" s="68"/>
      <c r="AE159" s="68"/>
      <c r="AF159" s="68"/>
      <c r="AG159" s="68"/>
      <c r="AH159" s="68"/>
    </row>
    <row r="160" spans="1:34">
      <c r="A160" s="68"/>
      <c r="B160" s="68"/>
      <c r="C160" s="68"/>
      <c r="D160" s="68"/>
      <c r="E160" s="68"/>
      <c r="F160" s="68"/>
      <c r="G160" s="68"/>
      <c r="H160" s="68"/>
      <c r="I160" s="68"/>
      <c r="J160" s="163" t="s">
        <v>283</v>
      </c>
      <c r="K160" s="105">
        <f>IF('2.Diagnóstico_Legislación'!$D$4="Bilbao",VLOOKUP('3.Diagnóstico_Oportunidades'!J160,Elementos!$O$263:$S$472,2,FALSE),0)+IF('2.Diagnóstico_Legislación'!$D$4="Getxo",VLOOKUP('3.Diagnóstico_Oportunidades'!J160,Elementos!$O$263:$S$472,3,FALSE),0)+IF('2.Diagnóstico_Legislación'!$D$4="Sondika",VLOOKUP('3.Diagnóstico_Oportunidades'!J160,Elementos!$O$263:$S$472,4,FALSE),0)+IF('2.Diagnóstico_Legislación'!$D$4="Vitoria-Gasteiz",VLOOKUP('3.Diagnóstico_Oportunidades'!J160,Elementos!$O$263:$S$472,5,FALSE),0)</f>
        <v>504</v>
      </c>
      <c r="L160" s="68"/>
      <c r="M160" s="163" t="s">
        <v>283</v>
      </c>
      <c r="N160" s="329">
        <v>0</v>
      </c>
      <c r="O160" s="64"/>
      <c r="P160" s="64"/>
      <c r="Q160" s="68"/>
      <c r="R160" s="68"/>
      <c r="S160" s="68"/>
      <c r="T160" s="68"/>
      <c r="U160" s="68"/>
      <c r="V160" s="68"/>
      <c r="W160" s="68"/>
      <c r="X160" s="68"/>
      <c r="Y160" s="68"/>
      <c r="Z160" s="68"/>
      <c r="AA160" s="68"/>
      <c r="AB160" s="68"/>
      <c r="AC160" s="68"/>
      <c r="AD160" s="68"/>
      <c r="AE160" s="68"/>
      <c r="AF160" s="68"/>
      <c r="AG160" s="68"/>
      <c r="AH160" s="68"/>
    </row>
    <row r="161" spans="1:34">
      <c r="A161" s="68"/>
      <c r="B161" s="68"/>
      <c r="C161" s="68"/>
      <c r="D161" s="68"/>
      <c r="E161" s="68"/>
      <c r="F161" s="68"/>
      <c r="G161" s="68"/>
      <c r="H161" s="68"/>
      <c r="I161" s="68"/>
      <c r="J161" s="163" t="s">
        <v>259</v>
      </c>
      <c r="K161" s="105">
        <f>IF('2.Diagnóstico_Legislación'!$D$4="Bilbao",VLOOKUP('3.Diagnóstico_Oportunidades'!J161,Elementos!$O$263:$S$472,2,FALSE),0)+IF('2.Diagnóstico_Legislación'!$D$4="Getxo",VLOOKUP('3.Diagnóstico_Oportunidades'!J161,Elementos!$O$263:$S$472,3,FALSE),0)+IF('2.Diagnóstico_Legislación'!$D$4="Sondika",VLOOKUP('3.Diagnóstico_Oportunidades'!J161,Elementos!$O$263:$S$472,4,FALSE),0)+IF('2.Diagnóstico_Legislación'!$D$4="Vitoria-Gasteiz",VLOOKUP('3.Diagnóstico_Oportunidades'!J161,Elementos!$O$263:$S$472,5,FALSE),0)</f>
        <v>90</v>
      </c>
      <c r="L161" s="68"/>
      <c r="M161" s="163" t="s">
        <v>259</v>
      </c>
      <c r="N161" s="329">
        <v>0</v>
      </c>
      <c r="O161" s="64"/>
      <c r="P161" s="64"/>
      <c r="Q161" s="68"/>
      <c r="R161" s="68"/>
      <c r="S161" s="68"/>
      <c r="T161" s="68"/>
      <c r="U161" s="68"/>
      <c r="V161" s="68"/>
      <c r="W161" s="68"/>
      <c r="X161" s="68"/>
      <c r="Y161" s="68"/>
      <c r="Z161" s="68"/>
      <c r="AA161" s="68"/>
      <c r="AB161" s="68"/>
      <c r="AC161" s="68"/>
      <c r="AD161" s="68"/>
      <c r="AE161" s="68"/>
      <c r="AF161" s="68"/>
      <c r="AG161" s="68"/>
      <c r="AH161" s="68"/>
    </row>
    <row r="162" spans="1:34">
      <c r="A162" s="68"/>
      <c r="B162" s="68"/>
      <c r="C162" s="68"/>
      <c r="D162" s="68"/>
      <c r="E162" s="68"/>
      <c r="F162" s="68"/>
      <c r="G162" s="68"/>
      <c r="H162" s="68"/>
      <c r="I162" s="68"/>
      <c r="J162" s="165" t="s">
        <v>1143</v>
      </c>
      <c r="K162" s="105">
        <f>IF('2.Diagnóstico_Legislación'!$D$4="Bilbao",VLOOKUP('3.Diagnóstico_Oportunidades'!J162,Elementos!$O$263:$S$472,2,FALSE),0)+IF('2.Diagnóstico_Legislación'!$D$4="Getxo",VLOOKUP('3.Diagnóstico_Oportunidades'!J162,Elementos!$O$263:$S$472,3,FALSE),0)+IF('2.Diagnóstico_Legislación'!$D$4="Sondika",VLOOKUP('3.Diagnóstico_Oportunidades'!J162,Elementos!$O$263:$S$472,4,FALSE),0)+IF('2.Diagnóstico_Legislación'!$D$4="Vitoria-Gasteiz",VLOOKUP('3.Diagnóstico_Oportunidades'!J162,Elementos!$O$263:$S$472,5,FALSE),0)</f>
        <v>148</v>
      </c>
      <c r="L162" s="68"/>
      <c r="M162" s="165" t="s">
        <v>1143</v>
      </c>
      <c r="N162" s="329">
        <v>0</v>
      </c>
      <c r="O162" s="64"/>
      <c r="P162" s="64"/>
      <c r="Q162" s="68"/>
      <c r="R162" s="68"/>
      <c r="S162" s="68"/>
      <c r="T162" s="68"/>
      <c r="U162" s="68"/>
      <c r="V162" s="68"/>
      <c r="W162" s="68"/>
      <c r="X162" s="68"/>
      <c r="Y162" s="68"/>
      <c r="Z162" s="68"/>
      <c r="AA162" s="68"/>
      <c r="AB162" s="68"/>
      <c r="AC162" s="68"/>
      <c r="AD162" s="68"/>
      <c r="AE162" s="68"/>
      <c r="AF162" s="68"/>
      <c r="AG162" s="68"/>
      <c r="AH162" s="68"/>
    </row>
    <row r="163" spans="1:34">
      <c r="A163" s="68"/>
      <c r="B163" s="68"/>
      <c r="C163" s="68"/>
      <c r="D163" s="68"/>
      <c r="E163" s="68"/>
      <c r="F163" s="68"/>
      <c r="G163" s="68"/>
      <c r="H163" s="68"/>
      <c r="I163" s="68"/>
      <c r="J163" s="163" t="s">
        <v>1169</v>
      </c>
      <c r="K163" s="105">
        <f>IF('2.Diagnóstico_Legislación'!$D$4="Bilbao",VLOOKUP('3.Diagnóstico_Oportunidades'!J163,Elementos!$O$263:$S$472,2,FALSE),0)+IF('2.Diagnóstico_Legislación'!$D$4="Getxo",VLOOKUP('3.Diagnóstico_Oportunidades'!J163,Elementos!$O$263:$S$472,3,FALSE),0)+IF('2.Diagnóstico_Legislación'!$D$4="Sondika",VLOOKUP('3.Diagnóstico_Oportunidades'!J163,Elementos!$O$263:$S$472,4,FALSE),0)+IF('2.Diagnóstico_Legislación'!$D$4="Vitoria-Gasteiz",VLOOKUP('3.Diagnóstico_Oportunidades'!J163,Elementos!$O$263:$S$472,5,FALSE),0)</f>
        <v>2</v>
      </c>
      <c r="L163" s="68"/>
      <c r="M163" s="163" t="s">
        <v>1169</v>
      </c>
      <c r="N163" s="329">
        <v>0</v>
      </c>
      <c r="O163" s="64"/>
      <c r="P163" s="64"/>
      <c r="Q163" s="68"/>
      <c r="R163" s="68"/>
      <c r="S163" s="68"/>
      <c r="T163" s="68"/>
      <c r="U163" s="68"/>
      <c r="V163" s="68"/>
      <c r="W163" s="68"/>
      <c r="X163" s="68"/>
      <c r="Y163" s="68"/>
      <c r="Z163" s="68"/>
      <c r="AA163" s="68"/>
      <c r="AB163" s="68"/>
      <c r="AC163" s="68"/>
      <c r="AD163" s="68"/>
      <c r="AE163" s="68"/>
      <c r="AF163" s="68"/>
      <c r="AG163" s="68"/>
      <c r="AH163" s="68"/>
    </row>
    <row r="164" spans="1:34">
      <c r="A164" s="68"/>
      <c r="B164" s="68"/>
      <c r="C164" s="68"/>
      <c r="D164" s="68"/>
      <c r="E164" s="68"/>
      <c r="F164" s="68"/>
      <c r="G164" s="68"/>
      <c r="H164" s="68"/>
      <c r="I164" s="68"/>
      <c r="J164" s="163" t="s">
        <v>260</v>
      </c>
      <c r="K164" s="105">
        <f>IF('2.Diagnóstico_Legislación'!$D$4="Bilbao",VLOOKUP('3.Diagnóstico_Oportunidades'!J164,Elementos!$O$263:$S$472,2,FALSE),0)+IF('2.Diagnóstico_Legislación'!$D$4="Getxo",VLOOKUP('3.Diagnóstico_Oportunidades'!J164,Elementos!$O$263:$S$472,3,FALSE),0)+IF('2.Diagnóstico_Legislación'!$D$4="Sondika",VLOOKUP('3.Diagnóstico_Oportunidades'!J164,Elementos!$O$263:$S$472,4,FALSE),0)+IF('2.Diagnóstico_Legislación'!$D$4="Vitoria-Gasteiz",VLOOKUP('3.Diagnóstico_Oportunidades'!J164,Elementos!$O$263:$S$472,5,FALSE),0)</f>
        <v>480</v>
      </c>
      <c r="L164" s="68"/>
      <c r="M164" s="163" t="s">
        <v>260</v>
      </c>
      <c r="N164" s="329">
        <v>0</v>
      </c>
      <c r="O164" s="64"/>
      <c r="P164" s="64"/>
      <c r="Q164" s="68"/>
      <c r="R164" s="68"/>
      <c r="S164" s="68"/>
      <c r="T164" s="68"/>
      <c r="U164" s="68"/>
      <c r="V164" s="68"/>
      <c r="W164" s="68"/>
      <c r="X164" s="68"/>
      <c r="Y164" s="68"/>
      <c r="Z164" s="68"/>
      <c r="AA164" s="68"/>
      <c r="AB164" s="68"/>
      <c r="AC164" s="68"/>
      <c r="AD164" s="68"/>
      <c r="AE164" s="68"/>
      <c r="AF164" s="68"/>
      <c r="AG164" s="68"/>
      <c r="AH164" s="68"/>
    </row>
    <row r="165" spans="1:34">
      <c r="A165" s="68"/>
      <c r="B165" s="68"/>
      <c r="C165" s="68"/>
      <c r="D165" s="68"/>
      <c r="E165" s="68"/>
      <c r="F165" s="68"/>
      <c r="G165" s="68"/>
      <c r="H165" s="68"/>
      <c r="I165" s="68"/>
      <c r="J165" s="163" t="s">
        <v>261</v>
      </c>
      <c r="K165" s="105">
        <f>IF('2.Diagnóstico_Legislación'!$D$4="Bilbao",VLOOKUP('3.Diagnóstico_Oportunidades'!J165,Elementos!$O$263:$S$472,2,FALSE),0)+IF('2.Diagnóstico_Legislación'!$D$4="Getxo",VLOOKUP('3.Diagnóstico_Oportunidades'!J165,Elementos!$O$263:$S$472,3,FALSE),0)+IF('2.Diagnóstico_Legislación'!$D$4="Sondika",VLOOKUP('3.Diagnóstico_Oportunidades'!J165,Elementos!$O$263:$S$472,4,FALSE),0)+IF('2.Diagnóstico_Legislación'!$D$4="Vitoria-Gasteiz",VLOOKUP('3.Diagnóstico_Oportunidades'!J165,Elementos!$O$263:$S$472,5,FALSE),0)</f>
        <v>339</v>
      </c>
      <c r="L165" s="68"/>
      <c r="M165" s="163" t="s">
        <v>261</v>
      </c>
      <c r="N165" s="329">
        <v>0</v>
      </c>
      <c r="O165" s="64"/>
      <c r="P165" s="64"/>
      <c r="Q165" s="68"/>
      <c r="R165" s="68"/>
      <c r="S165" s="68"/>
      <c r="T165" s="68"/>
      <c r="U165" s="68"/>
      <c r="V165" s="68"/>
      <c r="W165" s="68"/>
      <c r="X165" s="68"/>
      <c r="Y165" s="68"/>
      <c r="Z165" s="68"/>
      <c r="AA165" s="68"/>
      <c r="AB165" s="68"/>
      <c r="AC165" s="68"/>
      <c r="AD165" s="68"/>
      <c r="AE165" s="68"/>
      <c r="AF165" s="68"/>
      <c r="AG165" s="68"/>
      <c r="AH165" s="68"/>
    </row>
    <row r="166" spans="1:34">
      <c r="A166" s="68"/>
      <c r="B166" s="68"/>
      <c r="C166" s="68"/>
      <c r="D166" s="68"/>
      <c r="E166" s="68"/>
      <c r="F166" s="68"/>
      <c r="G166" s="68"/>
      <c r="H166" s="68"/>
      <c r="I166" s="68"/>
      <c r="J166" s="163" t="s">
        <v>1116</v>
      </c>
      <c r="K166" s="105">
        <f>IF('2.Diagnóstico_Legislación'!$D$4="Bilbao",VLOOKUP('3.Diagnóstico_Oportunidades'!J166,Elementos!$O$263:$S$472,2,FALSE),0)+IF('2.Diagnóstico_Legislación'!$D$4="Getxo",VLOOKUP('3.Diagnóstico_Oportunidades'!J166,Elementos!$O$263:$S$472,3,FALSE),0)+IF('2.Diagnóstico_Legislación'!$D$4="Sondika",VLOOKUP('3.Diagnóstico_Oportunidades'!J166,Elementos!$O$263:$S$472,4,FALSE),0)+IF('2.Diagnóstico_Legislación'!$D$4="Vitoria-Gasteiz",VLOOKUP('3.Diagnóstico_Oportunidades'!J166,Elementos!$O$263:$S$472,5,FALSE),0)</f>
        <v>0</v>
      </c>
      <c r="L166" s="68"/>
      <c r="M166" s="163" t="s">
        <v>1116</v>
      </c>
      <c r="N166" s="329">
        <v>0</v>
      </c>
      <c r="O166" s="64"/>
      <c r="P166" s="64"/>
      <c r="Q166" s="68"/>
      <c r="R166" s="68"/>
      <c r="S166" s="68"/>
      <c r="T166" s="68"/>
      <c r="U166" s="68"/>
      <c r="V166" s="68"/>
      <c r="W166" s="68"/>
      <c r="X166" s="68"/>
      <c r="Y166" s="68"/>
      <c r="Z166" s="68"/>
      <c r="AA166" s="68"/>
      <c r="AB166" s="68"/>
      <c r="AC166" s="68"/>
      <c r="AD166" s="68"/>
      <c r="AE166" s="68"/>
      <c r="AF166" s="68"/>
      <c r="AG166" s="68"/>
      <c r="AH166" s="68"/>
    </row>
    <row r="167" spans="1:34">
      <c r="A167" s="68"/>
      <c r="B167" s="68"/>
      <c r="C167" s="68"/>
      <c r="D167" s="68"/>
      <c r="E167" s="68"/>
      <c r="F167" s="68"/>
      <c r="G167" s="68"/>
      <c r="H167" s="68"/>
      <c r="I167" s="68"/>
      <c r="J167" s="163" t="s">
        <v>1196</v>
      </c>
      <c r="K167" s="105">
        <f>IF('2.Diagnóstico_Legislación'!$D$4="Bilbao",VLOOKUP('3.Diagnóstico_Oportunidades'!J167,Elementos!$O$263:$S$472,2,FALSE),0)+IF('2.Diagnóstico_Legislación'!$D$4="Getxo",VLOOKUP('3.Diagnóstico_Oportunidades'!J167,Elementos!$O$263:$S$472,3,FALSE),0)+IF('2.Diagnóstico_Legislación'!$D$4="Sondika",VLOOKUP('3.Diagnóstico_Oportunidades'!J167,Elementos!$O$263:$S$472,4,FALSE),0)+IF('2.Diagnóstico_Legislación'!$D$4="Vitoria-Gasteiz",VLOOKUP('3.Diagnóstico_Oportunidades'!J167,Elementos!$O$263:$S$472,5,FALSE),0)</f>
        <v>8</v>
      </c>
      <c r="L167" s="68"/>
      <c r="M167" s="163" t="s">
        <v>1196</v>
      </c>
      <c r="N167" s="329">
        <v>0</v>
      </c>
      <c r="O167" s="64"/>
      <c r="P167" s="64"/>
      <c r="Q167" s="68"/>
      <c r="R167" s="68"/>
      <c r="S167" s="68"/>
      <c r="T167" s="68"/>
      <c r="U167" s="68"/>
      <c r="V167" s="68"/>
      <c r="W167" s="68"/>
      <c r="X167" s="68"/>
      <c r="Y167" s="68"/>
      <c r="Z167" s="68"/>
      <c r="AA167" s="68"/>
      <c r="AB167" s="68"/>
      <c r="AC167" s="68"/>
      <c r="AD167" s="68"/>
      <c r="AE167" s="68"/>
      <c r="AF167" s="68"/>
      <c r="AG167" s="68"/>
      <c r="AH167" s="68"/>
    </row>
    <row r="168" spans="1:34">
      <c r="A168" s="68"/>
      <c r="B168" s="68"/>
      <c r="C168" s="68"/>
      <c r="D168" s="68"/>
      <c r="E168" s="68"/>
      <c r="F168" s="68"/>
      <c r="G168" s="68"/>
      <c r="H168" s="68"/>
      <c r="I168" s="68"/>
      <c r="J168" s="163" t="s">
        <v>1170</v>
      </c>
      <c r="K168" s="105">
        <f>IF('2.Diagnóstico_Legislación'!$D$4="Bilbao",VLOOKUP('3.Diagnóstico_Oportunidades'!J168,Elementos!$O$263:$S$472,2,FALSE),0)+IF('2.Diagnóstico_Legislación'!$D$4="Getxo",VLOOKUP('3.Diagnóstico_Oportunidades'!J168,Elementos!$O$263:$S$472,3,FALSE),0)+IF('2.Diagnóstico_Legislación'!$D$4="Sondika",VLOOKUP('3.Diagnóstico_Oportunidades'!J168,Elementos!$O$263:$S$472,4,FALSE),0)+IF('2.Diagnóstico_Legislación'!$D$4="Vitoria-Gasteiz",VLOOKUP('3.Diagnóstico_Oportunidades'!J168,Elementos!$O$263:$S$472,5,FALSE),0)</f>
        <v>7270</v>
      </c>
      <c r="L168" s="68"/>
      <c r="M168" s="163" t="s">
        <v>1170</v>
      </c>
      <c r="N168" s="329">
        <v>0</v>
      </c>
      <c r="O168" s="64"/>
      <c r="P168" s="64"/>
      <c r="Q168" s="68"/>
      <c r="R168" s="68"/>
      <c r="S168" s="68"/>
      <c r="T168" s="68"/>
      <c r="U168" s="68"/>
      <c r="V168" s="68"/>
      <c r="W168" s="68"/>
      <c r="X168" s="68"/>
      <c r="Y168" s="68"/>
      <c r="Z168" s="68"/>
      <c r="AA168" s="68"/>
      <c r="AB168" s="68"/>
      <c r="AC168" s="68"/>
      <c r="AD168" s="68"/>
      <c r="AE168" s="68"/>
      <c r="AF168" s="68"/>
      <c r="AG168" s="68"/>
      <c r="AH168" s="68"/>
    </row>
    <row r="169" spans="1:34">
      <c r="A169" s="68"/>
      <c r="B169" s="68"/>
      <c r="C169" s="68"/>
      <c r="D169" s="68"/>
      <c r="E169" s="68"/>
      <c r="F169" s="68"/>
      <c r="G169" s="68"/>
      <c r="H169" s="68"/>
      <c r="I169" s="68"/>
      <c r="J169" s="165" t="s">
        <v>1130</v>
      </c>
      <c r="K169" s="105">
        <f>IF('2.Diagnóstico_Legislación'!$D$4="Bilbao",VLOOKUP('3.Diagnóstico_Oportunidades'!J169,Elementos!$O$263:$S$472,2,FALSE),0)+IF('2.Diagnóstico_Legislación'!$D$4="Getxo",VLOOKUP('3.Diagnóstico_Oportunidades'!J169,Elementos!$O$263:$S$472,3,FALSE),0)+IF('2.Diagnóstico_Legislación'!$D$4="Sondika",VLOOKUP('3.Diagnóstico_Oportunidades'!J169,Elementos!$O$263:$S$472,4,FALSE),0)+IF('2.Diagnóstico_Legislación'!$D$4="Vitoria-Gasteiz",VLOOKUP('3.Diagnóstico_Oportunidades'!J169,Elementos!$O$263:$S$472,5,FALSE),0)</f>
        <v>690</v>
      </c>
      <c r="L169" s="68"/>
      <c r="M169" s="165" t="s">
        <v>1130</v>
      </c>
      <c r="N169" s="329">
        <v>0</v>
      </c>
      <c r="O169" s="64"/>
      <c r="P169" s="64"/>
      <c r="Q169" s="68"/>
      <c r="R169" s="68"/>
      <c r="S169" s="68"/>
      <c r="T169" s="68"/>
      <c r="U169" s="68"/>
      <c r="V169" s="68"/>
      <c r="W169" s="68"/>
      <c r="X169" s="68"/>
      <c r="Y169" s="68"/>
      <c r="Z169" s="68"/>
      <c r="AA169" s="68"/>
      <c r="AB169" s="68"/>
      <c r="AC169" s="68"/>
      <c r="AD169" s="68"/>
      <c r="AE169" s="68"/>
      <c r="AF169" s="68"/>
      <c r="AG169" s="68"/>
      <c r="AH169" s="68"/>
    </row>
    <row r="170" spans="1:34">
      <c r="A170" s="68"/>
      <c r="B170" s="68"/>
      <c r="C170" s="68"/>
      <c r="D170" s="68"/>
      <c r="E170" s="68"/>
      <c r="F170" s="68"/>
      <c r="G170" s="68"/>
      <c r="H170" s="68"/>
      <c r="I170" s="68"/>
      <c r="J170" s="163" t="s">
        <v>262</v>
      </c>
      <c r="K170" s="105">
        <f>IF('2.Diagnóstico_Legislación'!$D$4="Bilbao",VLOOKUP('3.Diagnóstico_Oportunidades'!J170,Elementos!$O$263:$S$472,2,FALSE),0)+IF('2.Diagnóstico_Legislación'!$D$4="Getxo",VLOOKUP('3.Diagnóstico_Oportunidades'!J170,Elementos!$O$263:$S$472,3,FALSE),0)+IF('2.Diagnóstico_Legislación'!$D$4="Sondika",VLOOKUP('3.Diagnóstico_Oportunidades'!J170,Elementos!$O$263:$S$472,4,FALSE),0)+IF('2.Diagnóstico_Legislación'!$D$4="Vitoria-Gasteiz",VLOOKUP('3.Diagnóstico_Oportunidades'!J170,Elementos!$O$263:$S$472,5,FALSE),0)</f>
        <v>3115</v>
      </c>
      <c r="L170" s="68"/>
      <c r="M170" s="163" t="s">
        <v>262</v>
      </c>
      <c r="N170" s="329">
        <v>0</v>
      </c>
      <c r="O170" s="64"/>
      <c r="P170" s="64"/>
      <c r="Q170" s="68"/>
      <c r="R170" s="68"/>
      <c r="S170" s="68"/>
      <c r="T170" s="68"/>
      <c r="U170" s="68"/>
      <c r="V170" s="68"/>
      <c r="W170" s="68"/>
      <c r="X170" s="68"/>
      <c r="Y170" s="68"/>
      <c r="Z170" s="68"/>
      <c r="AA170" s="68"/>
      <c r="AB170" s="68"/>
      <c r="AC170" s="68"/>
      <c r="AD170" s="68"/>
      <c r="AE170" s="68"/>
      <c r="AF170" s="68"/>
      <c r="AG170" s="68"/>
      <c r="AH170" s="68"/>
    </row>
    <row r="171" spans="1:34">
      <c r="A171" s="68"/>
      <c r="B171" s="68"/>
      <c r="C171" s="68"/>
      <c r="D171" s="68"/>
      <c r="E171" s="68"/>
      <c r="F171" s="68"/>
      <c r="G171" s="68"/>
      <c r="H171" s="68"/>
      <c r="I171" s="68"/>
      <c r="J171" s="163" t="s">
        <v>1131</v>
      </c>
      <c r="K171" s="105">
        <f>IF('2.Diagnóstico_Legislación'!$D$4="Bilbao",VLOOKUP('3.Diagnóstico_Oportunidades'!J171,Elementos!$O$263:$S$472,2,FALSE),0)+IF('2.Diagnóstico_Legislación'!$D$4="Getxo",VLOOKUP('3.Diagnóstico_Oportunidades'!J171,Elementos!$O$263:$S$472,3,FALSE),0)+IF('2.Diagnóstico_Legislación'!$D$4="Sondika",VLOOKUP('3.Diagnóstico_Oportunidades'!J171,Elementos!$O$263:$S$472,4,FALSE),0)+IF('2.Diagnóstico_Legislación'!$D$4="Vitoria-Gasteiz",VLOOKUP('3.Diagnóstico_Oportunidades'!J171,Elementos!$O$263:$S$472,5,FALSE),0)</f>
        <v>1428</v>
      </c>
      <c r="L171" s="68"/>
      <c r="M171" s="163" t="s">
        <v>1131</v>
      </c>
      <c r="N171" s="329">
        <v>0</v>
      </c>
      <c r="O171" s="64"/>
      <c r="P171" s="64"/>
      <c r="Q171" s="68"/>
      <c r="R171" s="68"/>
      <c r="S171" s="68"/>
      <c r="T171" s="68"/>
      <c r="U171" s="68"/>
      <c r="V171" s="68"/>
      <c r="W171" s="68"/>
      <c r="X171" s="68"/>
      <c r="Y171" s="68"/>
      <c r="Z171" s="68"/>
      <c r="AA171" s="68"/>
      <c r="AB171" s="68"/>
      <c r="AC171" s="68"/>
      <c r="AD171" s="68"/>
      <c r="AE171" s="68"/>
      <c r="AF171" s="68"/>
      <c r="AG171" s="68"/>
      <c r="AH171" s="68"/>
    </row>
    <row r="172" spans="1:34">
      <c r="A172" s="68"/>
      <c r="B172" s="68"/>
      <c r="C172" s="68"/>
      <c r="D172" s="68"/>
      <c r="E172" s="68"/>
      <c r="F172" s="68"/>
      <c r="G172" s="68"/>
      <c r="H172" s="68"/>
      <c r="I172" s="68"/>
      <c r="J172" s="163" t="s">
        <v>1177</v>
      </c>
      <c r="K172" s="105">
        <f>IF('2.Diagnóstico_Legislación'!$D$4="Bilbao",VLOOKUP('3.Diagnóstico_Oportunidades'!J172,Elementos!$O$263:$S$472,2,FALSE),0)+IF('2.Diagnóstico_Legislación'!$D$4="Getxo",VLOOKUP('3.Diagnóstico_Oportunidades'!J172,Elementos!$O$263:$S$472,3,FALSE),0)+IF('2.Diagnóstico_Legislación'!$D$4="Sondika",VLOOKUP('3.Diagnóstico_Oportunidades'!J172,Elementos!$O$263:$S$472,4,FALSE),0)+IF('2.Diagnóstico_Legislación'!$D$4="Vitoria-Gasteiz",VLOOKUP('3.Diagnóstico_Oportunidades'!J172,Elementos!$O$263:$S$472,5,FALSE),0)</f>
        <v>1323</v>
      </c>
      <c r="L172" s="68"/>
      <c r="M172" s="163" t="s">
        <v>1177</v>
      </c>
      <c r="N172" s="329">
        <v>0</v>
      </c>
      <c r="O172" s="64"/>
      <c r="P172" s="64"/>
      <c r="Q172" s="68"/>
      <c r="R172" s="68"/>
      <c r="S172" s="68"/>
      <c r="T172" s="68"/>
      <c r="U172" s="68"/>
      <c r="V172" s="68"/>
      <c r="W172" s="68"/>
      <c r="X172" s="68"/>
      <c r="Y172" s="68"/>
      <c r="Z172" s="68"/>
      <c r="AA172" s="68"/>
      <c r="AB172" s="68"/>
      <c r="AC172" s="68"/>
      <c r="AD172" s="68"/>
      <c r="AE172" s="68"/>
      <c r="AF172" s="68"/>
      <c r="AG172" s="68"/>
      <c r="AH172" s="68"/>
    </row>
    <row r="173" spans="1:34">
      <c r="A173" s="68"/>
      <c r="B173" s="68"/>
      <c r="C173" s="68"/>
      <c r="D173" s="68"/>
      <c r="E173" s="68"/>
      <c r="F173" s="68"/>
      <c r="G173" s="68"/>
      <c r="H173" s="68"/>
      <c r="I173" s="68"/>
      <c r="J173" s="165" t="s">
        <v>1124</v>
      </c>
      <c r="K173" s="105">
        <f>IF('2.Diagnóstico_Legislación'!$D$4="Bilbao",VLOOKUP('3.Diagnóstico_Oportunidades'!J173,Elementos!$O$263:$S$472,2,FALSE),0)+IF('2.Diagnóstico_Legislación'!$D$4="Getxo",VLOOKUP('3.Diagnóstico_Oportunidades'!J173,Elementos!$O$263:$S$472,3,FALSE),0)+IF('2.Diagnóstico_Legislación'!$D$4="Sondika",VLOOKUP('3.Diagnóstico_Oportunidades'!J173,Elementos!$O$263:$S$472,4,FALSE),0)+IF('2.Diagnóstico_Legislación'!$D$4="Vitoria-Gasteiz",VLOOKUP('3.Diagnóstico_Oportunidades'!J173,Elementos!$O$263:$S$472,5,FALSE),0)</f>
        <v>35</v>
      </c>
      <c r="L173" s="68"/>
      <c r="M173" s="165" t="s">
        <v>1124</v>
      </c>
      <c r="N173" s="329">
        <v>0</v>
      </c>
      <c r="O173" s="64"/>
      <c r="P173" s="64"/>
      <c r="Q173" s="68"/>
      <c r="R173" s="68"/>
      <c r="S173" s="68"/>
      <c r="T173" s="68"/>
      <c r="U173" s="68"/>
      <c r="V173" s="68"/>
      <c r="W173" s="68"/>
      <c r="X173" s="68"/>
      <c r="Y173" s="68"/>
      <c r="Z173" s="68"/>
      <c r="AA173" s="68"/>
      <c r="AB173" s="68"/>
      <c r="AC173" s="68"/>
      <c r="AD173" s="68"/>
      <c r="AE173" s="68"/>
      <c r="AF173" s="68"/>
      <c r="AG173" s="68"/>
      <c r="AH173" s="68"/>
    </row>
    <row r="174" spans="1:34">
      <c r="A174" s="68"/>
      <c r="B174" s="68"/>
      <c r="C174" s="68"/>
      <c r="D174" s="68"/>
      <c r="E174" s="68"/>
      <c r="F174" s="68"/>
      <c r="G174" s="68"/>
      <c r="H174" s="68"/>
      <c r="I174" s="68"/>
      <c r="J174" s="163" t="s">
        <v>1178</v>
      </c>
      <c r="K174" s="105">
        <f>IF('2.Diagnóstico_Legislación'!$D$4="Bilbao",VLOOKUP('3.Diagnóstico_Oportunidades'!J174,Elementos!$O$263:$S$472,2,FALSE),0)+IF('2.Diagnóstico_Legislación'!$D$4="Getxo",VLOOKUP('3.Diagnóstico_Oportunidades'!J174,Elementos!$O$263:$S$472,3,FALSE),0)+IF('2.Diagnóstico_Legislación'!$D$4="Sondika",VLOOKUP('3.Diagnóstico_Oportunidades'!J174,Elementos!$O$263:$S$472,4,FALSE),0)+IF('2.Diagnóstico_Legislación'!$D$4="Vitoria-Gasteiz",VLOOKUP('3.Diagnóstico_Oportunidades'!J174,Elementos!$O$263:$S$472,5,FALSE),0)</f>
        <v>347</v>
      </c>
      <c r="L174" s="68"/>
      <c r="M174" s="163" t="s">
        <v>1178</v>
      </c>
      <c r="N174" s="329">
        <v>0</v>
      </c>
      <c r="O174" s="64"/>
      <c r="P174" s="64"/>
      <c r="Q174" s="68"/>
      <c r="R174" s="68"/>
      <c r="S174" s="68"/>
      <c r="T174" s="68"/>
      <c r="U174" s="68"/>
      <c r="V174" s="68"/>
      <c r="W174" s="68"/>
      <c r="X174" s="68"/>
      <c r="Y174" s="68"/>
      <c r="Z174" s="68"/>
      <c r="AA174" s="68"/>
      <c r="AB174" s="68"/>
      <c r="AC174" s="68"/>
      <c r="AD174" s="68"/>
      <c r="AE174" s="68"/>
      <c r="AF174" s="68"/>
      <c r="AG174" s="68"/>
      <c r="AH174" s="68"/>
    </row>
    <row r="175" spans="1:34">
      <c r="A175" s="68"/>
      <c r="B175" s="68"/>
      <c r="C175" s="68"/>
      <c r="D175" s="68"/>
      <c r="E175" s="68"/>
      <c r="F175" s="68"/>
      <c r="G175" s="68"/>
      <c r="H175" s="68"/>
      <c r="I175" s="68"/>
      <c r="J175" s="163" t="s">
        <v>1145</v>
      </c>
      <c r="K175" s="105">
        <f>IF('2.Diagnóstico_Legislación'!$D$4="Bilbao",VLOOKUP('3.Diagnóstico_Oportunidades'!J175,Elementos!$O$263:$S$472,2,FALSE),0)+IF('2.Diagnóstico_Legislación'!$D$4="Getxo",VLOOKUP('3.Diagnóstico_Oportunidades'!J175,Elementos!$O$263:$S$472,3,FALSE),0)+IF('2.Diagnóstico_Legislación'!$D$4="Sondika",VLOOKUP('3.Diagnóstico_Oportunidades'!J175,Elementos!$O$263:$S$472,4,FALSE),0)+IF('2.Diagnóstico_Legislación'!$D$4="Vitoria-Gasteiz",VLOOKUP('3.Diagnóstico_Oportunidades'!J175,Elementos!$O$263:$S$472,5,FALSE),0)</f>
        <v>5294</v>
      </c>
      <c r="L175" s="68"/>
      <c r="M175" s="163" t="s">
        <v>1145</v>
      </c>
      <c r="N175" s="329">
        <v>0</v>
      </c>
      <c r="O175" s="64"/>
      <c r="P175" s="64"/>
      <c r="Q175" s="68"/>
      <c r="R175" s="68"/>
      <c r="S175" s="68"/>
      <c r="T175" s="68"/>
      <c r="U175" s="68"/>
      <c r="V175" s="68"/>
      <c r="W175" s="68"/>
      <c r="X175" s="68"/>
      <c r="Y175" s="68"/>
      <c r="Z175" s="68"/>
      <c r="AA175" s="68"/>
      <c r="AB175" s="68"/>
      <c r="AC175" s="68"/>
      <c r="AD175" s="68"/>
      <c r="AE175" s="68"/>
      <c r="AF175" s="68"/>
      <c r="AG175" s="68"/>
      <c r="AH175" s="68"/>
    </row>
    <row r="176" spans="1:34">
      <c r="A176" s="68"/>
      <c r="B176" s="68"/>
      <c r="C176" s="68"/>
      <c r="D176" s="68"/>
      <c r="E176" s="68"/>
      <c r="F176" s="68"/>
      <c r="G176" s="68"/>
      <c r="H176" s="68"/>
      <c r="I176" s="68"/>
      <c r="J176" s="163" t="s">
        <v>552</v>
      </c>
      <c r="K176" s="105">
        <f>IF('2.Diagnóstico_Legislación'!$D$4="Bilbao",VLOOKUP('3.Diagnóstico_Oportunidades'!J176,Elementos!$O$263:$S$472,2,FALSE),0)+IF('2.Diagnóstico_Legislación'!$D$4="Getxo",VLOOKUP('3.Diagnóstico_Oportunidades'!J176,Elementos!$O$263:$S$472,3,FALSE),0)+IF('2.Diagnóstico_Legislación'!$D$4="Sondika",VLOOKUP('3.Diagnóstico_Oportunidades'!J176,Elementos!$O$263:$S$472,4,FALSE),0)+IF('2.Diagnóstico_Legislación'!$D$4="Vitoria-Gasteiz",VLOOKUP('3.Diagnóstico_Oportunidades'!J176,Elementos!$O$263:$S$472,5,FALSE),0)</f>
        <v>161</v>
      </c>
      <c r="L176" s="68"/>
      <c r="M176" s="163" t="s">
        <v>552</v>
      </c>
      <c r="N176" s="329">
        <v>0</v>
      </c>
      <c r="O176" s="64"/>
      <c r="P176" s="64"/>
      <c r="Q176" s="68"/>
      <c r="R176" s="68"/>
      <c r="S176" s="68"/>
      <c r="T176" s="68"/>
      <c r="U176" s="68"/>
      <c r="V176" s="68"/>
      <c r="W176" s="68"/>
      <c r="X176" s="68"/>
      <c r="Y176" s="68"/>
      <c r="Z176" s="68"/>
      <c r="AA176" s="68"/>
      <c r="AB176" s="68"/>
      <c r="AC176" s="68"/>
      <c r="AD176" s="68"/>
      <c r="AE176" s="68"/>
      <c r="AF176" s="68"/>
      <c r="AG176" s="68"/>
      <c r="AH176" s="68"/>
    </row>
    <row r="177" spans="1:34">
      <c r="A177" s="68"/>
      <c r="B177" s="68"/>
      <c r="C177" s="68"/>
      <c r="D177" s="68"/>
      <c r="E177" s="68"/>
      <c r="F177" s="68"/>
      <c r="G177" s="68"/>
      <c r="H177" s="68"/>
      <c r="I177" s="68"/>
      <c r="J177" s="163" t="s">
        <v>553</v>
      </c>
      <c r="K177" s="105">
        <f>IF('2.Diagnóstico_Legislación'!$D$4="Bilbao",VLOOKUP('3.Diagnóstico_Oportunidades'!J177,Elementos!$O$263:$S$472,2,FALSE),0)+IF('2.Diagnóstico_Legislación'!$D$4="Getxo",VLOOKUP('3.Diagnóstico_Oportunidades'!J177,Elementos!$O$263:$S$472,3,FALSE),0)+IF('2.Diagnóstico_Legislación'!$D$4="Sondika",VLOOKUP('3.Diagnóstico_Oportunidades'!J177,Elementos!$O$263:$S$472,4,FALSE),0)+IF('2.Diagnóstico_Legislación'!$D$4="Vitoria-Gasteiz",VLOOKUP('3.Diagnóstico_Oportunidades'!J177,Elementos!$O$263:$S$472,5,FALSE),0)</f>
        <v>86</v>
      </c>
      <c r="L177" s="68"/>
      <c r="M177" s="163" t="s">
        <v>553</v>
      </c>
      <c r="N177" s="329">
        <v>0</v>
      </c>
      <c r="O177" s="64"/>
      <c r="P177" s="64"/>
      <c r="Q177" s="68"/>
      <c r="R177" s="68"/>
      <c r="S177" s="68"/>
      <c r="T177" s="68"/>
      <c r="U177" s="68"/>
      <c r="V177" s="68"/>
      <c r="W177" s="68"/>
      <c r="X177" s="68"/>
      <c r="Y177" s="68"/>
      <c r="Z177" s="68"/>
      <c r="AA177" s="68"/>
      <c r="AB177" s="68"/>
      <c r="AC177" s="68"/>
      <c r="AD177" s="68"/>
      <c r="AE177" s="68"/>
      <c r="AF177" s="68"/>
      <c r="AG177" s="68"/>
      <c r="AH177" s="68"/>
    </row>
    <row r="178" spans="1:34">
      <c r="A178" s="68"/>
      <c r="B178" s="68"/>
      <c r="C178" s="68"/>
      <c r="D178" s="68"/>
      <c r="E178" s="68"/>
      <c r="F178" s="68"/>
      <c r="G178" s="68"/>
      <c r="H178" s="68"/>
      <c r="I178" s="68"/>
      <c r="J178" s="163" t="s">
        <v>1146</v>
      </c>
      <c r="K178" s="105">
        <f>IF('2.Diagnóstico_Legislación'!$D$4="Bilbao",VLOOKUP('3.Diagnóstico_Oportunidades'!J178,Elementos!$O$263:$S$472,2,FALSE),0)+IF('2.Diagnóstico_Legislación'!$D$4="Getxo",VLOOKUP('3.Diagnóstico_Oportunidades'!J178,Elementos!$O$263:$S$472,3,FALSE),0)+IF('2.Diagnóstico_Legislación'!$D$4="Sondika",VLOOKUP('3.Diagnóstico_Oportunidades'!J178,Elementos!$O$263:$S$472,4,FALSE),0)+IF('2.Diagnóstico_Legislación'!$D$4="Vitoria-Gasteiz",VLOOKUP('3.Diagnóstico_Oportunidades'!J178,Elementos!$O$263:$S$472,5,FALSE),0)</f>
        <v>23</v>
      </c>
      <c r="L178" s="68"/>
      <c r="M178" s="163" t="s">
        <v>1146</v>
      </c>
      <c r="N178" s="329">
        <v>0</v>
      </c>
      <c r="O178" s="64"/>
      <c r="P178" s="64"/>
      <c r="Q178" s="68"/>
      <c r="R178" s="68"/>
      <c r="S178" s="68"/>
      <c r="T178" s="68"/>
      <c r="U178" s="68"/>
      <c r="V178" s="68"/>
      <c r="W178" s="68"/>
      <c r="X178" s="68"/>
      <c r="Y178" s="68"/>
      <c r="Z178" s="68"/>
      <c r="AA178" s="68"/>
      <c r="AB178" s="68"/>
      <c r="AC178" s="68"/>
      <c r="AD178" s="68"/>
      <c r="AE178" s="68"/>
      <c r="AF178" s="68"/>
      <c r="AG178" s="68"/>
      <c r="AH178" s="68"/>
    </row>
    <row r="179" spans="1:34">
      <c r="A179" s="68"/>
      <c r="B179" s="68"/>
      <c r="C179" s="68"/>
      <c r="D179" s="68"/>
      <c r="E179" s="68"/>
      <c r="F179" s="68"/>
      <c r="G179" s="68"/>
      <c r="H179" s="68"/>
      <c r="I179" s="68"/>
      <c r="J179" s="163" t="s">
        <v>263</v>
      </c>
      <c r="K179" s="105">
        <f>IF('2.Diagnóstico_Legislación'!$D$4="Bilbao",VLOOKUP('3.Diagnóstico_Oportunidades'!J179,Elementos!$O$263:$S$472,2,FALSE),0)+IF('2.Diagnóstico_Legislación'!$D$4="Getxo",VLOOKUP('3.Diagnóstico_Oportunidades'!J179,Elementos!$O$263:$S$472,3,FALSE),0)+IF('2.Diagnóstico_Legislación'!$D$4="Sondika",VLOOKUP('3.Diagnóstico_Oportunidades'!J179,Elementos!$O$263:$S$472,4,FALSE),0)+IF('2.Diagnóstico_Legislación'!$D$4="Vitoria-Gasteiz",VLOOKUP('3.Diagnóstico_Oportunidades'!J179,Elementos!$O$263:$S$472,5,FALSE),0)</f>
        <v>3334</v>
      </c>
      <c r="L179" s="68"/>
      <c r="M179" s="163" t="s">
        <v>263</v>
      </c>
      <c r="N179" s="329">
        <v>0</v>
      </c>
      <c r="O179" s="64"/>
      <c r="P179" s="64"/>
      <c r="Q179" s="68"/>
      <c r="R179" s="68"/>
      <c r="S179" s="68"/>
      <c r="T179" s="68"/>
      <c r="U179" s="68"/>
      <c r="V179" s="68"/>
      <c r="W179" s="68"/>
      <c r="X179" s="68"/>
      <c r="Y179" s="68"/>
      <c r="Z179" s="68"/>
      <c r="AA179" s="68"/>
      <c r="AB179" s="68"/>
      <c r="AC179" s="68"/>
      <c r="AD179" s="68"/>
      <c r="AE179" s="68"/>
      <c r="AF179" s="68"/>
      <c r="AG179" s="68"/>
      <c r="AH179" s="68"/>
    </row>
    <row r="180" spans="1:34">
      <c r="A180" s="68"/>
      <c r="B180" s="68"/>
      <c r="C180" s="68"/>
      <c r="D180" s="68"/>
      <c r="E180" s="68"/>
      <c r="F180" s="68"/>
      <c r="G180" s="68"/>
      <c r="H180" s="68"/>
      <c r="I180" s="68"/>
      <c r="J180" s="163" t="s">
        <v>1147</v>
      </c>
      <c r="K180" s="105">
        <f>IF('2.Diagnóstico_Legislación'!$D$4="Bilbao",VLOOKUP('3.Diagnóstico_Oportunidades'!J180,Elementos!$O$263:$S$472,2,FALSE),0)+IF('2.Diagnóstico_Legislación'!$D$4="Getxo",VLOOKUP('3.Diagnóstico_Oportunidades'!J180,Elementos!$O$263:$S$472,3,FALSE),0)+IF('2.Diagnóstico_Legislación'!$D$4="Sondika",VLOOKUP('3.Diagnóstico_Oportunidades'!J180,Elementos!$O$263:$S$472,4,FALSE),0)+IF('2.Diagnóstico_Legislación'!$D$4="Vitoria-Gasteiz",VLOOKUP('3.Diagnóstico_Oportunidades'!J180,Elementos!$O$263:$S$472,5,FALSE),0)</f>
        <v>0</v>
      </c>
      <c r="L180" s="68"/>
      <c r="M180" s="163" t="s">
        <v>1147</v>
      </c>
      <c r="N180" s="329">
        <v>0</v>
      </c>
      <c r="O180" s="64"/>
      <c r="P180" s="64"/>
      <c r="Q180" s="68"/>
      <c r="R180" s="68"/>
      <c r="S180" s="68"/>
      <c r="T180" s="68"/>
      <c r="U180" s="68"/>
      <c r="V180" s="68"/>
      <c r="W180" s="68"/>
      <c r="X180" s="68"/>
      <c r="Y180" s="68"/>
      <c r="Z180" s="68"/>
      <c r="AA180" s="68"/>
      <c r="AB180" s="68"/>
      <c r="AC180" s="68"/>
      <c r="AD180" s="68"/>
      <c r="AE180" s="68"/>
      <c r="AF180" s="68"/>
      <c r="AG180" s="68"/>
      <c r="AH180" s="68"/>
    </row>
    <row r="181" spans="1:34">
      <c r="A181" s="68"/>
      <c r="B181" s="68"/>
      <c r="C181" s="68"/>
      <c r="D181" s="68"/>
      <c r="E181" s="68"/>
      <c r="F181" s="68"/>
      <c r="G181" s="68"/>
      <c r="H181" s="68"/>
      <c r="I181" s="68"/>
      <c r="J181" s="163" t="s">
        <v>1148</v>
      </c>
      <c r="K181" s="105">
        <f>IF('2.Diagnóstico_Legislación'!$D$4="Bilbao",VLOOKUP('3.Diagnóstico_Oportunidades'!J181,Elementos!$O$263:$S$472,2,FALSE),0)+IF('2.Diagnóstico_Legislación'!$D$4="Getxo",VLOOKUP('3.Diagnóstico_Oportunidades'!J181,Elementos!$O$263:$S$472,3,FALSE),0)+IF('2.Diagnóstico_Legislación'!$D$4="Sondika",VLOOKUP('3.Diagnóstico_Oportunidades'!J181,Elementos!$O$263:$S$472,4,FALSE),0)+IF('2.Diagnóstico_Legislación'!$D$4="Vitoria-Gasteiz",VLOOKUP('3.Diagnóstico_Oportunidades'!J181,Elementos!$O$263:$S$472,5,FALSE),0)</f>
        <v>0</v>
      </c>
      <c r="L181" s="68"/>
      <c r="M181" s="163" t="s">
        <v>1148</v>
      </c>
      <c r="N181" s="329">
        <v>0</v>
      </c>
      <c r="O181" s="64"/>
      <c r="P181" s="64"/>
      <c r="Q181" s="68"/>
      <c r="R181" s="68"/>
      <c r="S181" s="68"/>
      <c r="T181" s="68"/>
      <c r="U181" s="68"/>
      <c r="V181" s="68"/>
      <c r="W181" s="68"/>
      <c r="X181" s="68"/>
      <c r="Y181" s="68"/>
      <c r="Z181" s="68"/>
      <c r="AA181" s="68"/>
      <c r="AB181" s="68"/>
      <c r="AC181" s="68"/>
      <c r="AD181" s="68"/>
      <c r="AE181" s="68"/>
      <c r="AF181" s="68"/>
      <c r="AG181" s="68"/>
      <c r="AH181" s="68"/>
    </row>
    <row r="182" spans="1:34">
      <c r="A182" s="68"/>
      <c r="B182" s="68"/>
      <c r="C182" s="68"/>
      <c r="D182" s="68"/>
      <c r="E182" s="68"/>
      <c r="F182" s="68"/>
      <c r="G182" s="68"/>
      <c r="H182" s="68"/>
      <c r="I182" s="68"/>
      <c r="J182" s="163" t="s">
        <v>554</v>
      </c>
      <c r="K182" s="105">
        <f>IF('2.Diagnóstico_Legislación'!$D$4="Bilbao",VLOOKUP('3.Diagnóstico_Oportunidades'!J182,Elementos!$O$263:$S$472,2,FALSE),0)+IF('2.Diagnóstico_Legislación'!$D$4="Getxo",VLOOKUP('3.Diagnóstico_Oportunidades'!J182,Elementos!$O$263:$S$472,3,FALSE),0)+IF('2.Diagnóstico_Legislación'!$D$4="Sondika",VLOOKUP('3.Diagnóstico_Oportunidades'!J182,Elementos!$O$263:$S$472,4,FALSE),0)+IF('2.Diagnóstico_Legislación'!$D$4="Vitoria-Gasteiz",VLOOKUP('3.Diagnóstico_Oportunidades'!J182,Elementos!$O$263:$S$472,5,FALSE),0)</f>
        <v>0</v>
      </c>
      <c r="L182" s="68"/>
      <c r="M182" s="163" t="s">
        <v>554</v>
      </c>
      <c r="N182" s="329">
        <v>0</v>
      </c>
      <c r="O182" s="64"/>
      <c r="P182" s="64"/>
      <c r="Q182" s="68"/>
      <c r="R182" s="68"/>
      <c r="S182" s="68"/>
      <c r="T182" s="68"/>
      <c r="U182" s="68"/>
      <c r="V182" s="68"/>
      <c r="W182" s="68"/>
      <c r="X182" s="68"/>
      <c r="Y182" s="68"/>
      <c r="Z182" s="68"/>
      <c r="AA182" s="68"/>
      <c r="AB182" s="68"/>
      <c r="AC182" s="68"/>
      <c r="AD182" s="68"/>
      <c r="AE182" s="68"/>
      <c r="AF182" s="68"/>
      <c r="AG182" s="68"/>
      <c r="AH182" s="68"/>
    </row>
    <row r="183" spans="1:34">
      <c r="A183" s="68"/>
      <c r="B183" s="68"/>
      <c r="C183" s="68"/>
      <c r="D183" s="68"/>
      <c r="E183" s="68"/>
      <c r="F183" s="68"/>
      <c r="G183" s="68"/>
      <c r="H183" s="68"/>
      <c r="I183" s="68"/>
      <c r="J183" s="163" t="s">
        <v>1144</v>
      </c>
      <c r="K183" s="105">
        <f>IF('2.Diagnóstico_Legislación'!$D$4="Bilbao",VLOOKUP('3.Diagnóstico_Oportunidades'!J183,Elementos!$O$263:$S$472,2,FALSE),0)+IF('2.Diagnóstico_Legislación'!$D$4="Getxo",VLOOKUP('3.Diagnóstico_Oportunidades'!J183,Elementos!$O$263:$S$472,3,FALSE),0)+IF('2.Diagnóstico_Legislación'!$D$4="Sondika",VLOOKUP('3.Diagnóstico_Oportunidades'!J183,Elementos!$O$263:$S$472,4,FALSE),0)+IF('2.Diagnóstico_Legislación'!$D$4="Vitoria-Gasteiz",VLOOKUP('3.Diagnóstico_Oportunidades'!J183,Elementos!$O$263:$S$472,5,FALSE),0)</f>
        <v>0</v>
      </c>
      <c r="L183" s="68"/>
      <c r="M183" s="163" t="s">
        <v>1144</v>
      </c>
      <c r="N183" s="329">
        <v>0</v>
      </c>
      <c r="O183" s="64"/>
      <c r="P183" s="64"/>
      <c r="Q183" s="68"/>
      <c r="R183" s="68"/>
      <c r="S183" s="68"/>
      <c r="T183" s="68"/>
      <c r="U183" s="68"/>
      <c r="V183" s="68"/>
      <c r="W183" s="68"/>
      <c r="X183" s="68"/>
      <c r="Y183" s="68"/>
      <c r="Z183" s="68"/>
      <c r="AA183" s="68"/>
      <c r="AB183" s="68"/>
      <c r="AC183" s="68"/>
      <c r="AD183" s="68"/>
      <c r="AE183" s="68"/>
      <c r="AF183" s="68"/>
      <c r="AG183" s="68"/>
      <c r="AH183" s="68"/>
    </row>
    <row r="184" spans="1:34">
      <c r="A184" s="68"/>
      <c r="B184" s="68"/>
      <c r="C184" s="68"/>
      <c r="D184" s="68"/>
      <c r="E184" s="68"/>
      <c r="F184" s="68"/>
      <c r="G184" s="68"/>
      <c r="H184" s="68"/>
      <c r="I184" s="68"/>
      <c r="J184" s="163" t="s">
        <v>264</v>
      </c>
      <c r="K184" s="105">
        <f>IF('2.Diagnóstico_Legislación'!$D$4="Bilbao",VLOOKUP('3.Diagnóstico_Oportunidades'!J184,Elementos!$O$263:$S$472,2,FALSE),0)+IF('2.Diagnóstico_Legislación'!$D$4="Getxo",VLOOKUP('3.Diagnóstico_Oportunidades'!J184,Elementos!$O$263:$S$472,3,FALSE),0)+IF('2.Diagnóstico_Legislación'!$D$4="Sondika",VLOOKUP('3.Diagnóstico_Oportunidades'!J184,Elementos!$O$263:$S$472,4,FALSE),0)+IF('2.Diagnóstico_Legislación'!$D$4="Vitoria-Gasteiz",VLOOKUP('3.Diagnóstico_Oportunidades'!J184,Elementos!$O$263:$S$472,5,FALSE),0)</f>
        <v>789</v>
      </c>
      <c r="L184" s="68"/>
      <c r="M184" s="163" t="s">
        <v>264</v>
      </c>
      <c r="N184" s="329">
        <v>0</v>
      </c>
      <c r="O184" s="64"/>
      <c r="P184" s="64"/>
      <c r="Q184" s="68"/>
      <c r="R184" s="68"/>
      <c r="S184" s="68"/>
      <c r="T184" s="68"/>
      <c r="U184" s="68"/>
      <c r="V184" s="68"/>
      <c r="W184" s="68"/>
      <c r="X184" s="68"/>
      <c r="Y184" s="68"/>
      <c r="Z184" s="68"/>
      <c r="AA184" s="68"/>
      <c r="AB184" s="68"/>
      <c r="AC184" s="68"/>
      <c r="AD184" s="68"/>
      <c r="AE184" s="68"/>
      <c r="AF184" s="68"/>
      <c r="AG184" s="68"/>
      <c r="AH184" s="68"/>
    </row>
    <row r="185" spans="1:34">
      <c r="A185" s="68"/>
      <c r="B185" s="68"/>
      <c r="C185" s="68"/>
      <c r="D185" s="68"/>
      <c r="E185" s="68"/>
      <c r="F185" s="68"/>
      <c r="G185" s="68"/>
      <c r="H185" s="68"/>
      <c r="I185" s="68"/>
      <c r="J185" s="163" t="s">
        <v>555</v>
      </c>
      <c r="K185" s="105">
        <f>IF('2.Diagnóstico_Legislación'!$D$4="Bilbao",VLOOKUP('3.Diagnóstico_Oportunidades'!J185,Elementos!$O$263:$S$472,2,FALSE),0)+IF('2.Diagnóstico_Legislación'!$D$4="Getxo",VLOOKUP('3.Diagnóstico_Oportunidades'!J185,Elementos!$O$263:$S$472,3,FALSE),0)+IF('2.Diagnóstico_Legislación'!$D$4="Sondika",VLOOKUP('3.Diagnóstico_Oportunidades'!J185,Elementos!$O$263:$S$472,4,FALSE),0)+IF('2.Diagnóstico_Legislación'!$D$4="Vitoria-Gasteiz",VLOOKUP('3.Diagnóstico_Oportunidades'!J185,Elementos!$O$263:$S$472,5,FALSE),0)</f>
        <v>155</v>
      </c>
      <c r="L185" s="68"/>
      <c r="M185" s="163" t="s">
        <v>555</v>
      </c>
      <c r="N185" s="329">
        <v>0</v>
      </c>
      <c r="O185" s="64"/>
      <c r="P185" s="64"/>
      <c r="Q185" s="68"/>
      <c r="R185" s="68"/>
      <c r="S185" s="68"/>
      <c r="T185" s="68"/>
      <c r="U185" s="68"/>
      <c r="V185" s="68"/>
      <c r="W185" s="68"/>
      <c r="X185" s="68"/>
      <c r="Y185" s="68"/>
      <c r="Z185" s="68"/>
      <c r="AA185" s="68"/>
      <c r="AB185" s="68"/>
      <c r="AC185" s="68"/>
      <c r="AD185" s="68"/>
      <c r="AE185" s="68"/>
      <c r="AF185" s="68"/>
      <c r="AG185" s="68"/>
      <c r="AH185" s="68"/>
    </row>
    <row r="186" spans="1:34">
      <c r="A186" s="68"/>
      <c r="B186" s="68"/>
      <c r="C186" s="68"/>
      <c r="D186" s="68"/>
      <c r="E186" s="68"/>
      <c r="F186" s="68"/>
      <c r="G186" s="68"/>
      <c r="H186" s="68"/>
      <c r="I186" s="68"/>
      <c r="J186" s="163" t="s">
        <v>1193</v>
      </c>
      <c r="K186" s="105">
        <f>IF('2.Diagnóstico_Legislación'!$D$4="Bilbao",VLOOKUP('3.Diagnóstico_Oportunidades'!J186,Elementos!$O$263:$S$472,2,FALSE),0)+IF('2.Diagnóstico_Legislación'!$D$4="Getxo",VLOOKUP('3.Diagnóstico_Oportunidades'!J186,Elementos!$O$263:$S$472,3,FALSE),0)+IF('2.Diagnóstico_Legislación'!$D$4="Sondika",VLOOKUP('3.Diagnóstico_Oportunidades'!J186,Elementos!$O$263:$S$472,4,FALSE),0)+IF('2.Diagnóstico_Legislación'!$D$4="Vitoria-Gasteiz",VLOOKUP('3.Diagnóstico_Oportunidades'!J186,Elementos!$O$263:$S$472,5,FALSE),0)</f>
        <v>6</v>
      </c>
      <c r="L186" s="68"/>
      <c r="M186" s="163" t="s">
        <v>1193</v>
      </c>
      <c r="N186" s="329">
        <v>0</v>
      </c>
      <c r="O186" s="64"/>
      <c r="P186" s="64"/>
      <c r="Q186" s="68"/>
      <c r="R186" s="68"/>
      <c r="S186" s="68"/>
      <c r="T186" s="68"/>
      <c r="U186" s="68"/>
      <c r="V186" s="68"/>
      <c r="W186" s="68"/>
      <c r="X186" s="68"/>
      <c r="Y186" s="68"/>
      <c r="Z186" s="68"/>
      <c r="AA186" s="68"/>
      <c r="AB186" s="68"/>
      <c r="AC186" s="68"/>
      <c r="AD186" s="68"/>
      <c r="AE186" s="68"/>
      <c r="AF186" s="68"/>
      <c r="AG186" s="68"/>
      <c r="AH186" s="68"/>
    </row>
    <row r="187" spans="1:34">
      <c r="A187" s="68"/>
      <c r="B187" s="68"/>
      <c r="C187" s="68"/>
      <c r="D187" s="68"/>
      <c r="E187" s="68"/>
      <c r="F187" s="68"/>
      <c r="G187" s="68"/>
      <c r="H187" s="68"/>
      <c r="I187" s="68"/>
      <c r="J187" s="163" t="s">
        <v>265</v>
      </c>
      <c r="K187" s="105">
        <f>IF('2.Diagnóstico_Legislación'!$D$4="Bilbao",VLOOKUP('3.Diagnóstico_Oportunidades'!J187,Elementos!$O$263:$S$472,2,FALSE),0)+IF('2.Diagnóstico_Legislación'!$D$4="Getxo",VLOOKUP('3.Diagnóstico_Oportunidades'!J187,Elementos!$O$263:$S$472,3,FALSE),0)+IF('2.Diagnóstico_Legislación'!$D$4="Sondika",VLOOKUP('3.Diagnóstico_Oportunidades'!J187,Elementos!$O$263:$S$472,4,FALSE),0)+IF('2.Diagnóstico_Legislación'!$D$4="Vitoria-Gasteiz",VLOOKUP('3.Diagnóstico_Oportunidades'!J187,Elementos!$O$263:$S$472,5,FALSE),0)</f>
        <v>41</v>
      </c>
      <c r="L187" s="68"/>
      <c r="M187" s="163" t="s">
        <v>265</v>
      </c>
      <c r="N187" s="329">
        <v>0</v>
      </c>
      <c r="O187" s="64"/>
      <c r="P187" s="64"/>
      <c r="Q187" s="68"/>
      <c r="R187" s="68"/>
      <c r="S187" s="68"/>
      <c r="T187" s="68"/>
      <c r="U187" s="68"/>
      <c r="V187" s="68"/>
      <c r="W187" s="68"/>
      <c r="X187" s="68"/>
      <c r="Y187" s="68"/>
      <c r="Z187" s="68"/>
      <c r="AA187" s="68"/>
      <c r="AB187" s="68"/>
      <c r="AC187" s="68"/>
      <c r="AD187" s="68"/>
      <c r="AE187" s="68"/>
      <c r="AF187" s="68"/>
      <c r="AG187" s="68"/>
      <c r="AH187" s="68"/>
    </row>
    <row r="188" spans="1:34">
      <c r="A188" s="68"/>
      <c r="B188" s="68"/>
      <c r="C188" s="68"/>
      <c r="D188" s="68"/>
      <c r="E188" s="68"/>
      <c r="F188" s="68"/>
      <c r="G188" s="68"/>
      <c r="H188" s="68"/>
      <c r="I188" s="68"/>
      <c r="J188" s="163" t="s">
        <v>1179</v>
      </c>
      <c r="K188" s="105">
        <f>IF('2.Diagnóstico_Legislación'!$D$4="Bilbao",VLOOKUP('3.Diagnóstico_Oportunidades'!J188,Elementos!$O$263:$S$472,2,FALSE),0)+IF('2.Diagnóstico_Legislación'!$D$4="Getxo",VLOOKUP('3.Diagnóstico_Oportunidades'!J188,Elementos!$O$263:$S$472,3,FALSE),0)+IF('2.Diagnóstico_Legislación'!$D$4="Sondika",VLOOKUP('3.Diagnóstico_Oportunidades'!J188,Elementos!$O$263:$S$472,4,FALSE),0)+IF('2.Diagnóstico_Legislación'!$D$4="Vitoria-Gasteiz",VLOOKUP('3.Diagnóstico_Oportunidades'!J188,Elementos!$O$263:$S$472,5,FALSE),0)</f>
        <v>596</v>
      </c>
      <c r="L188" s="68"/>
      <c r="M188" s="163" t="s">
        <v>1179</v>
      </c>
      <c r="N188" s="329">
        <v>0</v>
      </c>
      <c r="O188" s="64"/>
      <c r="P188" s="64"/>
      <c r="Q188" s="68"/>
      <c r="R188" s="68"/>
      <c r="S188" s="68"/>
      <c r="T188" s="68"/>
      <c r="U188" s="68"/>
      <c r="V188" s="68"/>
      <c r="W188" s="68"/>
      <c r="X188" s="68"/>
      <c r="Y188" s="68"/>
      <c r="Z188" s="68"/>
      <c r="AA188" s="68"/>
      <c r="AB188" s="68"/>
      <c r="AC188" s="68"/>
      <c r="AD188" s="68"/>
      <c r="AE188" s="68"/>
      <c r="AF188" s="68"/>
      <c r="AG188" s="68"/>
      <c r="AH188" s="68"/>
    </row>
    <row r="189" spans="1:34">
      <c r="A189" s="68"/>
      <c r="B189" s="68"/>
      <c r="C189" s="68"/>
      <c r="D189" s="68"/>
      <c r="E189" s="68"/>
      <c r="F189" s="68"/>
      <c r="G189" s="68"/>
      <c r="H189" s="68"/>
      <c r="I189" s="68"/>
      <c r="J189" s="163" t="s">
        <v>1180</v>
      </c>
      <c r="K189" s="105">
        <f>IF('2.Diagnóstico_Legislación'!$D$4="Bilbao",VLOOKUP('3.Diagnóstico_Oportunidades'!J189,Elementos!$O$263:$S$472,2,FALSE),0)+IF('2.Diagnóstico_Legislación'!$D$4="Getxo",VLOOKUP('3.Diagnóstico_Oportunidades'!J189,Elementos!$O$263:$S$472,3,FALSE),0)+IF('2.Diagnóstico_Legislación'!$D$4="Sondika",VLOOKUP('3.Diagnóstico_Oportunidades'!J189,Elementos!$O$263:$S$472,4,FALSE),0)+IF('2.Diagnóstico_Legislación'!$D$4="Vitoria-Gasteiz",VLOOKUP('3.Diagnóstico_Oportunidades'!J189,Elementos!$O$263:$S$472,5,FALSE),0)</f>
        <v>1686</v>
      </c>
      <c r="L189" s="68"/>
      <c r="M189" s="163" t="s">
        <v>1180</v>
      </c>
      <c r="N189" s="329">
        <v>0</v>
      </c>
      <c r="O189" s="64"/>
      <c r="P189" s="64"/>
      <c r="Q189" s="68"/>
      <c r="R189" s="68"/>
      <c r="S189" s="68"/>
      <c r="T189" s="68"/>
      <c r="U189" s="68"/>
      <c r="V189" s="68"/>
      <c r="W189" s="68"/>
      <c r="X189" s="68"/>
      <c r="Y189" s="68"/>
      <c r="Z189" s="68"/>
      <c r="AA189" s="68"/>
      <c r="AB189" s="68"/>
      <c r="AC189" s="68"/>
      <c r="AD189" s="68"/>
      <c r="AE189" s="68"/>
      <c r="AF189" s="68"/>
      <c r="AG189" s="68"/>
      <c r="AH189" s="68"/>
    </row>
    <row r="190" spans="1:34">
      <c r="A190" s="68"/>
      <c r="B190" s="68"/>
      <c r="C190" s="68"/>
      <c r="D190" s="68"/>
      <c r="E190" s="68"/>
      <c r="F190" s="68"/>
      <c r="G190" s="68"/>
      <c r="H190" s="68"/>
      <c r="I190" s="68"/>
      <c r="J190" s="163" t="s">
        <v>266</v>
      </c>
      <c r="K190" s="105">
        <f>IF('2.Diagnóstico_Legislación'!$D$4="Bilbao",VLOOKUP('3.Diagnóstico_Oportunidades'!J190,Elementos!$O$263:$S$472,2,FALSE),0)+IF('2.Diagnóstico_Legislación'!$D$4="Getxo",VLOOKUP('3.Diagnóstico_Oportunidades'!J190,Elementos!$O$263:$S$472,3,FALSE),0)+IF('2.Diagnóstico_Legislación'!$D$4="Sondika",VLOOKUP('3.Diagnóstico_Oportunidades'!J190,Elementos!$O$263:$S$472,4,FALSE),0)+IF('2.Diagnóstico_Legislación'!$D$4="Vitoria-Gasteiz",VLOOKUP('3.Diagnóstico_Oportunidades'!J190,Elementos!$O$263:$S$472,5,FALSE),0)</f>
        <v>0</v>
      </c>
      <c r="L190" s="68"/>
      <c r="M190" s="163" t="s">
        <v>266</v>
      </c>
      <c r="N190" s="329">
        <v>0</v>
      </c>
      <c r="O190" s="64"/>
      <c r="P190" s="64"/>
      <c r="Q190" s="68"/>
      <c r="R190" s="68"/>
      <c r="S190" s="68"/>
      <c r="T190" s="68"/>
      <c r="U190" s="68"/>
      <c r="V190" s="68"/>
      <c r="W190" s="68"/>
      <c r="X190" s="68"/>
      <c r="Y190" s="68"/>
      <c r="Z190" s="68"/>
      <c r="AA190" s="68"/>
      <c r="AB190" s="68"/>
      <c r="AC190" s="68"/>
      <c r="AD190" s="68"/>
      <c r="AE190" s="68"/>
      <c r="AF190" s="68"/>
      <c r="AG190" s="68"/>
      <c r="AH190" s="68"/>
    </row>
    <row r="191" spans="1:34">
      <c r="A191" s="68"/>
      <c r="B191" s="68"/>
      <c r="C191" s="68"/>
      <c r="D191" s="68"/>
      <c r="E191" s="68"/>
      <c r="F191" s="68"/>
      <c r="G191" s="68"/>
      <c r="H191" s="68"/>
      <c r="I191" s="68"/>
      <c r="J191" s="163" t="s">
        <v>1181</v>
      </c>
      <c r="K191" s="105">
        <f>IF('2.Diagnóstico_Legislación'!$D$4="Bilbao",VLOOKUP('3.Diagnóstico_Oportunidades'!J191,Elementos!$O$263:$S$472,2,FALSE),0)+IF('2.Diagnóstico_Legislación'!$D$4="Getxo",VLOOKUP('3.Diagnóstico_Oportunidades'!J191,Elementos!$O$263:$S$472,3,FALSE),0)+IF('2.Diagnóstico_Legislación'!$D$4="Sondika",VLOOKUP('3.Diagnóstico_Oportunidades'!J191,Elementos!$O$263:$S$472,4,FALSE),0)+IF('2.Diagnóstico_Legislación'!$D$4="Vitoria-Gasteiz",VLOOKUP('3.Diagnóstico_Oportunidades'!J191,Elementos!$O$263:$S$472,5,FALSE),0)</f>
        <v>2444</v>
      </c>
      <c r="L191" s="68"/>
      <c r="M191" s="163" t="s">
        <v>1181</v>
      </c>
      <c r="N191" s="329">
        <v>0</v>
      </c>
      <c r="O191" s="64"/>
      <c r="P191" s="64"/>
      <c r="Q191" s="68"/>
      <c r="R191" s="68"/>
      <c r="S191" s="68"/>
      <c r="T191" s="68"/>
      <c r="U191" s="68"/>
      <c r="V191" s="68"/>
      <c r="W191" s="68"/>
      <c r="X191" s="68"/>
      <c r="Y191" s="68"/>
      <c r="Z191" s="68"/>
      <c r="AA191" s="68"/>
      <c r="AB191" s="68"/>
      <c r="AC191" s="68"/>
      <c r="AD191" s="68"/>
      <c r="AE191" s="68"/>
      <c r="AF191" s="68"/>
      <c r="AG191" s="68"/>
      <c r="AH191" s="68"/>
    </row>
    <row r="192" spans="1:34">
      <c r="A192" s="68"/>
      <c r="B192" s="68"/>
      <c r="C192" s="68"/>
      <c r="D192" s="68"/>
      <c r="E192" s="68"/>
      <c r="F192" s="68"/>
      <c r="G192" s="68"/>
      <c r="H192" s="68"/>
      <c r="I192" s="68"/>
      <c r="J192" s="163" t="s">
        <v>556</v>
      </c>
      <c r="K192" s="105">
        <f>IF('2.Diagnóstico_Legislación'!$D$4="Bilbao",VLOOKUP('3.Diagnóstico_Oportunidades'!J192,Elementos!$O$263:$S$472,2,FALSE),0)+IF('2.Diagnóstico_Legislación'!$D$4="Getxo",VLOOKUP('3.Diagnóstico_Oportunidades'!J192,Elementos!$O$263:$S$472,3,FALSE),0)+IF('2.Diagnóstico_Legislación'!$D$4="Sondika",VLOOKUP('3.Diagnóstico_Oportunidades'!J192,Elementos!$O$263:$S$472,4,FALSE),0)+IF('2.Diagnóstico_Legislación'!$D$4="Vitoria-Gasteiz",VLOOKUP('3.Diagnóstico_Oportunidades'!J192,Elementos!$O$263:$S$472,5,FALSE),0)</f>
        <v>646</v>
      </c>
      <c r="L192" s="68"/>
      <c r="M192" s="163" t="s">
        <v>556</v>
      </c>
      <c r="N192" s="329">
        <v>0</v>
      </c>
      <c r="O192" s="64"/>
      <c r="P192" s="64"/>
      <c r="Q192" s="68"/>
      <c r="R192" s="68"/>
      <c r="S192" s="68"/>
      <c r="T192" s="68"/>
      <c r="U192" s="68"/>
      <c r="V192" s="68"/>
      <c r="W192" s="68"/>
      <c r="X192" s="68"/>
      <c r="Y192" s="68"/>
      <c r="Z192" s="68"/>
      <c r="AA192" s="68"/>
      <c r="AB192" s="68"/>
      <c r="AC192" s="68"/>
      <c r="AD192" s="68"/>
      <c r="AE192" s="68"/>
      <c r="AF192" s="68"/>
      <c r="AG192" s="68"/>
      <c r="AH192" s="68"/>
    </row>
    <row r="193" spans="1:34">
      <c r="A193" s="68"/>
      <c r="B193" s="68"/>
      <c r="C193" s="68"/>
      <c r="D193" s="68"/>
      <c r="E193" s="68"/>
      <c r="F193" s="68"/>
      <c r="G193" s="68"/>
      <c r="H193" s="68"/>
      <c r="I193" s="68"/>
      <c r="J193" s="163" t="s">
        <v>1199</v>
      </c>
      <c r="K193" s="105">
        <f>IF('2.Diagnóstico_Legislación'!$D$4="Bilbao",VLOOKUP('3.Diagnóstico_Oportunidades'!J193,Elementos!$O$263:$S$472,2,FALSE),0)+IF('2.Diagnóstico_Legislación'!$D$4="Getxo",VLOOKUP('3.Diagnóstico_Oportunidades'!J193,Elementos!$O$263:$S$472,3,FALSE),0)+IF('2.Diagnóstico_Legislación'!$D$4="Sondika",VLOOKUP('3.Diagnóstico_Oportunidades'!J193,Elementos!$O$263:$S$472,4,FALSE),0)+IF('2.Diagnóstico_Legislación'!$D$4="Vitoria-Gasteiz",VLOOKUP('3.Diagnóstico_Oportunidades'!J193,Elementos!$O$263:$S$472,5,FALSE),0)</f>
        <v>0</v>
      </c>
      <c r="L193" s="68"/>
      <c r="M193" s="163" t="s">
        <v>1199</v>
      </c>
      <c r="N193" s="329">
        <v>0</v>
      </c>
      <c r="O193" s="64"/>
      <c r="P193" s="64"/>
      <c r="Q193" s="68"/>
      <c r="R193" s="68"/>
      <c r="S193" s="68"/>
      <c r="T193" s="68"/>
      <c r="U193" s="68"/>
      <c r="V193" s="68"/>
      <c r="W193" s="68"/>
      <c r="X193" s="68"/>
      <c r="Y193" s="68"/>
      <c r="Z193" s="68"/>
      <c r="AA193" s="68"/>
      <c r="AB193" s="68"/>
      <c r="AC193" s="68"/>
      <c r="AD193" s="68"/>
      <c r="AE193" s="68"/>
      <c r="AF193" s="68"/>
      <c r="AG193" s="68"/>
      <c r="AH193" s="68"/>
    </row>
    <row r="194" spans="1:34">
      <c r="A194" s="68"/>
      <c r="B194" s="68"/>
      <c r="C194" s="68"/>
      <c r="D194" s="68"/>
      <c r="E194" s="68"/>
      <c r="F194" s="68"/>
      <c r="G194" s="68"/>
      <c r="H194" s="68"/>
      <c r="I194" s="68"/>
      <c r="J194" s="163" t="s">
        <v>1171</v>
      </c>
      <c r="K194" s="105">
        <f>IF('2.Diagnóstico_Legislación'!$D$4="Bilbao",VLOOKUP('3.Diagnóstico_Oportunidades'!J194,Elementos!$O$263:$S$472,2,FALSE),0)+IF('2.Diagnóstico_Legislación'!$D$4="Getxo",VLOOKUP('3.Diagnóstico_Oportunidades'!J194,Elementos!$O$263:$S$472,3,FALSE),0)+IF('2.Diagnóstico_Legislación'!$D$4="Sondika",VLOOKUP('3.Diagnóstico_Oportunidades'!J194,Elementos!$O$263:$S$472,4,FALSE),0)+IF('2.Diagnóstico_Legislación'!$D$4="Vitoria-Gasteiz",VLOOKUP('3.Diagnóstico_Oportunidades'!J194,Elementos!$O$263:$S$472,5,FALSE),0)</f>
        <v>3154</v>
      </c>
      <c r="L194" s="68"/>
      <c r="M194" s="163" t="s">
        <v>1171</v>
      </c>
      <c r="N194" s="329">
        <v>0</v>
      </c>
      <c r="O194" s="64"/>
      <c r="P194" s="64"/>
      <c r="Q194" s="68"/>
      <c r="R194" s="68"/>
      <c r="S194" s="68"/>
      <c r="T194" s="68"/>
      <c r="U194" s="68"/>
      <c r="V194" s="68"/>
      <c r="W194" s="68"/>
      <c r="X194" s="68"/>
      <c r="Y194" s="68"/>
      <c r="Z194" s="68"/>
      <c r="AA194" s="68"/>
      <c r="AB194" s="68"/>
      <c r="AC194" s="68"/>
      <c r="AD194" s="68"/>
      <c r="AE194" s="68"/>
      <c r="AF194" s="68"/>
      <c r="AG194" s="68"/>
      <c r="AH194" s="68"/>
    </row>
    <row r="195" spans="1:34">
      <c r="A195" s="68"/>
      <c r="B195" s="68"/>
      <c r="C195" s="68"/>
      <c r="D195" s="68"/>
      <c r="E195" s="68"/>
      <c r="F195" s="68"/>
      <c r="G195" s="68"/>
      <c r="H195" s="68"/>
      <c r="I195" s="68"/>
      <c r="J195" s="163" t="s">
        <v>1149</v>
      </c>
      <c r="K195" s="105">
        <f>IF('2.Diagnóstico_Legislación'!$D$4="Bilbao",VLOOKUP('3.Diagnóstico_Oportunidades'!J195,Elementos!$O$263:$S$472,2,FALSE),0)+IF('2.Diagnóstico_Legislación'!$D$4="Getxo",VLOOKUP('3.Diagnóstico_Oportunidades'!J195,Elementos!$O$263:$S$472,3,FALSE),0)+IF('2.Diagnóstico_Legislación'!$D$4="Sondika",VLOOKUP('3.Diagnóstico_Oportunidades'!J195,Elementos!$O$263:$S$472,4,FALSE),0)+IF('2.Diagnóstico_Legislación'!$D$4="Vitoria-Gasteiz",VLOOKUP('3.Diagnóstico_Oportunidades'!J195,Elementos!$O$263:$S$472,5,FALSE),0)</f>
        <v>20</v>
      </c>
      <c r="L195" s="68"/>
      <c r="M195" s="163" t="s">
        <v>1149</v>
      </c>
      <c r="N195" s="329">
        <v>0</v>
      </c>
      <c r="O195" s="64"/>
      <c r="P195" s="64"/>
      <c r="Q195" s="68"/>
      <c r="R195" s="68"/>
      <c r="S195" s="68"/>
      <c r="T195" s="68"/>
      <c r="U195" s="68"/>
      <c r="V195" s="68"/>
      <c r="W195" s="68"/>
      <c r="X195" s="68"/>
      <c r="Y195" s="68"/>
      <c r="Z195" s="68"/>
      <c r="AA195" s="68"/>
      <c r="AB195" s="68"/>
      <c r="AC195" s="68"/>
      <c r="AD195" s="68"/>
      <c r="AE195" s="68"/>
      <c r="AF195" s="68"/>
      <c r="AG195" s="68"/>
      <c r="AH195" s="68"/>
    </row>
    <row r="196" spans="1:34">
      <c r="A196" s="68"/>
      <c r="B196" s="68"/>
      <c r="C196" s="68"/>
      <c r="D196" s="68"/>
      <c r="E196" s="68"/>
      <c r="F196" s="68"/>
      <c r="G196" s="68"/>
      <c r="H196" s="68"/>
      <c r="I196" s="68"/>
      <c r="J196" s="163" t="s">
        <v>267</v>
      </c>
      <c r="K196" s="105">
        <f>IF('2.Diagnóstico_Legislación'!$D$4="Bilbao",VLOOKUP('3.Diagnóstico_Oportunidades'!J196,Elementos!$O$263:$S$472,2,FALSE),0)+IF('2.Diagnóstico_Legislación'!$D$4="Getxo",VLOOKUP('3.Diagnóstico_Oportunidades'!J196,Elementos!$O$263:$S$472,3,FALSE),0)+IF('2.Diagnóstico_Legislación'!$D$4="Sondika",VLOOKUP('3.Diagnóstico_Oportunidades'!J196,Elementos!$O$263:$S$472,4,FALSE),0)+IF('2.Diagnóstico_Legislación'!$D$4="Vitoria-Gasteiz",VLOOKUP('3.Diagnóstico_Oportunidades'!J196,Elementos!$O$263:$S$472,5,FALSE),0)</f>
        <v>252</v>
      </c>
      <c r="L196" s="68"/>
      <c r="M196" s="163" t="s">
        <v>267</v>
      </c>
      <c r="N196" s="329">
        <v>0</v>
      </c>
      <c r="O196" s="64"/>
      <c r="P196" s="64"/>
      <c r="Q196" s="68"/>
      <c r="R196" s="68"/>
      <c r="S196" s="68"/>
      <c r="T196" s="68"/>
      <c r="U196" s="68"/>
      <c r="V196" s="68"/>
      <c r="W196" s="68"/>
      <c r="X196" s="68"/>
      <c r="Y196" s="68"/>
      <c r="Z196" s="68"/>
      <c r="AA196" s="68"/>
      <c r="AB196" s="68"/>
      <c r="AC196" s="68"/>
      <c r="AD196" s="68"/>
      <c r="AE196" s="68"/>
      <c r="AF196" s="68"/>
      <c r="AG196" s="68"/>
      <c r="AH196" s="68"/>
    </row>
    <row r="197" spans="1:34">
      <c r="A197" s="68"/>
      <c r="B197" s="68"/>
      <c r="C197" s="68"/>
      <c r="D197" s="68"/>
      <c r="E197" s="68"/>
      <c r="F197" s="68"/>
      <c r="G197" s="68"/>
      <c r="H197" s="68"/>
      <c r="I197" s="68"/>
      <c r="J197" s="163" t="s">
        <v>1182</v>
      </c>
      <c r="K197" s="105">
        <f>IF('2.Diagnóstico_Legislación'!$D$4="Bilbao",VLOOKUP('3.Diagnóstico_Oportunidades'!J197,Elementos!$O$263:$S$472,2,FALSE),0)+IF('2.Diagnóstico_Legislación'!$D$4="Getxo",VLOOKUP('3.Diagnóstico_Oportunidades'!J197,Elementos!$O$263:$S$472,3,FALSE),0)+IF('2.Diagnóstico_Legislación'!$D$4="Sondika",VLOOKUP('3.Diagnóstico_Oportunidades'!J197,Elementos!$O$263:$S$472,4,FALSE),0)+IF('2.Diagnóstico_Legislación'!$D$4="Vitoria-Gasteiz",VLOOKUP('3.Diagnóstico_Oportunidades'!J197,Elementos!$O$263:$S$472,5,FALSE),0)</f>
        <v>18</v>
      </c>
      <c r="L197" s="68"/>
      <c r="M197" s="163" t="s">
        <v>1182</v>
      </c>
      <c r="N197" s="329">
        <v>0</v>
      </c>
      <c r="O197" s="64"/>
      <c r="P197" s="64"/>
      <c r="Q197" s="68"/>
      <c r="R197" s="68"/>
      <c r="S197" s="68"/>
      <c r="T197" s="68"/>
      <c r="U197" s="68"/>
      <c r="V197" s="68"/>
      <c r="W197" s="68"/>
      <c r="X197" s="68"/>
      <c r="Y197" s="68"/>
      <c r="Z197" s="68"/>
      <c r="AA197" s="68"/>
      <c r="AB197" s="68"/>
      <c r="AC197" s="68"/>
      <c r="AD197" s="68"/>
      <c r="AE197" s="68"/>
      <c r="AF197" s="68"/>
      <c r="AG197" s="68"/>
      <c r="AH197" s="68"/>
    </row>
    <row r="198" spans="1:34">
      <c r="A198" s="68"/>
      <c r="B198" s="68"/>
      <c r="C198" s="68"/>
      <c r="D198" s="68"/>
      <c r="E198" s="68"/>
      <c r="F198" s="68"/>
      <c r="G198" s="68"/>
      <c r="H198" s="68"/>
      <c r="I198" s="68"/>
      <c r="J198" s="163" t="s">
        <v>557</v>
      </c>
      <c r="K198" s="105">
        <f>IF('2.Diagnóstico_Legislación'!$D$4="Bilbao",VLOOKUP('3.Diagnóstico_Oportunidades'!J198,Elementos!$O$263:$S$472,2,FALSE),0)+IF('2.Diagnóstico_Legislación'!$D$4="Getxo",VLOOKUP('3.Diagnóstico_Oportunidades'!J198,Elementos!$O$263:$S$472,3,FALSE),0)+IF('2.Diagnóstico_Legislación'!$D$4="Sondika",VLOOKUP('3.Diagnóstico_Oportunidades'!J198,Elementos!$O$263:$S$472,4,FALSE),0)+IF('2.Diagnóstico_Legislación'!$D$4="Vitoria-Gasteiz",VLOOKUP('3.Diagnóstico_Oportunidades'!J198,Elementos!$O$263:$S$472,5,FALSE),0)</f>
        <v>974</v>
      </c>
      <c r="L198" s="68"/>
      <c r="M198" s="163" t="s">
        <v>557</v>
      </c>
      <c r="N198" s="329">
        <v>0</v>
      </c>
      <c r="O198" s="64"/>
      <c r="P198" s="64"/>
      <c r="Q198" s="68"/>
      <c r="R198" s="68"/>
      <c r="S198" s="68"/>
      <c r="T198" s="68"/>
      <c r="U198" s="68"/>
      <c r="V198" s="68"/>
      <c r="W198" s="68"/>
      <c r="X198" s="68"/>
      <c r="Y198" s="68"/>
      <c r="Z198" s="68"/>
      <c r="AA198" s="68"/>
      <c r="AB198" s="68"/>
      <c r="AC198" s="68"/>
      <c r="AD198" s="68"/>
      <c r="AE198" s="68"/>
      <c r="AF198" s="68"/>
      <c r="AG198" s="68"/>
      <c r="AH198" s="68"/>
    </row>
    <row r="199" spans="1:34">
      <c r="A199" s="68"/>
      <c r="B199" s="68"/>
      <c r="C199" s="68"/>
      <c r="D199" s="68"/>
      <c r="E199" s="68"/>
      <c r="F199" s="68"/>
      <c r="G199" s="68"/>
      <c r="H199" s="68"/>
      <c r="I199" s="68"/>
      <c r="J199" s="163" t="s">
        <v>532</v>
      </c>
      <c r="K199" s="105">
        <f>IF('2.Diagnóstico_Legislación'!$D$4="Bilbao",VLOOKUP('3.Diagnóstico_Oportunidades'!J199,Elementos!$O$263:$S$472,2,FALSE),0)+IF('2.Diagnóstico_Legislación'!$D$4="Getxo",VLOOKUP('3.Diagnóstico_Oportunidades'!J199,Elementos!$O$263:$S$472,3,FALSE),0)+IF('2.Diagnóstico_Legislación'!$D$4="Sondika",VLOOKUP('3.Diagnóstico_Oportunidades'!J199,Elementos!$O$263:$S$472,4,FALSE),0)+IF('2.Diagnóstico_Legislación'!$D$4="Vitoria-Gasteiz",VLOOKUP('3.Diagnóstico_Oportunidades'!J199,Elementos!$O$263:$S$472,5,FALSE),0)</f>
        <v>14</v>
      </c>
      <c r="L199" s="68"/>
      <c r="M199" s="163" t="s">
        <v>532</v>
      </c>
      <c r="N199" s="329">
        <v>0</v>
      </c>
      <c r="O199" s="64"/>
      <c r="P199" s="64"/>
      <c r="Q199" s="68"/>
      <c r="R199" s="68"/>
      <c r="S199" s="68"/>
      <c r="T199" s="68"/>
      <c r="U199" s="68"/>
      <c r="V199" s="68"/>
      <c r="W199" s="68"/>
      <c r="X199" s="68"/>
      <c r="Y199" s="68"/>
      <c r="Z199" s="68"/>
      <c r="AA199" s="68"/>
      <c r="AB199" s="68"/>
      <c r="AC199" s="68"/>
      <c r="AD199" s="68"/>
      <c r="AE199" s="68"/>
      <c r="AF199" s="68"/>
      <c r="AG199" s="68"/>
      <c r="AH199" s="68"/>
    </row>
    <row r="200" spans="1:34">
      <c r="A200" s="68"/>
      <c r="B200" s="68"/>
      <c r="C200" s="68"/>
      <c r="D200" s="68"/>
      <c r="E200" s="68"/>
      <c r="F200" s="68"/>
      <c r="G200" s="68"/>
      <c r="H200" s="68"/>
      <c r="I200" s="68"/>
      <c r="J200" s="163" t="s">
        <v>533</v>
      </c>
      <c r="K200" s="105">
        <f>IF('2.Diagnóstico_Legislación'!$D$4="Bilbao",VLOOKUP('3.Diagnóstico_Oportunidades'!J200,Elementos!$O$263:$S$472,2,FALSE),0)+IF('2.Diagnóstico_Legislación'!$D$4="Getxo",VLOOKUP('3.Diagnóstico_Oportunidades'!J200,Elementos!$O$263:$S$472,3,FALSE),0)+IF('2.Diagnóstico_Legislación'!$D$4="Sondika",VLOOKUP('3.Diagnóstico_Oportunidades'!J200,Elementos!$O$263:$S$472,4,FALSE),0)+IF('2.Diagnóstico_Legislación'!$D$4="Vitoria-Gasteiz",VLOOKUP('3.Diagnóstico_Oportunidades'!J200,Elementos!$O$263:$S$472,5,FALSE),0)</f>
        <v>42</v>
      </c>
      <c r="L200" s="68"/>
      <c r="M200" s="163" t="s">
        <v>533</v>
      </c>
      <c r="N200" s="329">
        <v>0</v>
      </c>
      <c r="O200" s="64"/>
      <c r="P200" s="64"/>
      <c r="Q200" s="68"/>
      <c r="R200" s="68"/>
      <c r="S200" s="68"/>
      <c r="T200" s="68"/>
      <c r="U200" s="68"/>
      <c r="V200" s="68"/>
      <c r="W200" s="68"/>
      <c r="X200" s="68"/>
      <c r="Y200" s="68"/>
      <c r="Z200" s="68"/>
      <c r="AA200" s="68"/>
      <c r="AB200" s="68"/>
      <c r="AC200" s="68"/>
      <c r="AD200" s="68"/>
      <c r="AE200" s="68"/>
      <c r="AF200" s="68"/>
      <c r="AG200" s="68"/>
      <c r="AH200" s="68"/>
    </row>
    <row r="201" spans="1:34">
      <c r="A201" s="68"/>
      <c r="B201" s="68"/>
      <c r="C201" s="68"/>
      <c r="D201" s="68"/>
      <c r="E201" s="68"/>
      <c r="F201" s="68"/>
      <c r="G201" s="68"/>
      <c r="H201" s="68"/>
      <c r="I201" s="68"/>
      <c r="J201" s="163" t="s">
        <v>534</v>
      </c>
      <c r="K201" s="105">
        <f>IF('2.Diagnóstico_Legislación'!$D$4="Bilbao",VLOOKUP('3.Diagnóstico_Oportunidades'!J201,Elementos!$O$263:$S$472,2,FALSE),0)+IF('2.Diagnóstico_Legislación'!$D$4="Getxo",VLOOKUP('3.Diagnóstico_Oportunidades'!J201,Elementos!$O$263:$S$472,3,FALSE),0)+IF('2.Diagnóstico_Legislación'!$D$4="Sondika",VLOOKUP('3.Diagnóstico_Oportunidades'!J201,Elementos!$O$263:$S$472,4,FALSE),0)+IF('2.Diagnóstico_Legislación'!$D$4="Vitoria-Gasteiz",VLOOKUP('3.Diagnóstico_Oportunidades'!J201,Elementos!$O$263:$S$472,5,FALSE),0)</f>
        <v>506</v>
      </c>
      <c r="L201" s="68"/>
      <c r="M201" s="163" t="s">
        <v>534</v>
      </c>
      <c r="N201" s="329">
        <v>0</v>
      </c>
      <c r="O201" s="64"/>
      <c r="P201" s="64"/>
      <c r="Q201" s="68"/>
      <c r="R201" s="68"/>
      <c r="S201" s="68"/>
      <c r="T201" s="68"/>
      <c r="U201" s="68"/>
      <c r="V201" s="68"/>
      <c r="W201" s="68"/>
      <c r="X201" s="68"/>
      <c r="Y201" s="68"/>
      <c r="Z201" s="68"/>
      <c r="AA201" s="68"/>
      <c r="AB201" s="68"/>
      <c r="AC201" s="68"/>
      <c r="AD201" s="68"/>
      <c r="AE201" s="68"/>
      <c r="AF201" s="68"/>
      <c r="AG201" s="68"/>
      <c r="AH201" s="68"/>
    </row>
    <row r="202" spans="1:34">
      <c r="A202" s="68"/>
      <c r="B202" s="68"/>
      <c r="C202" s="68"/>
      <c r="D202" s="68"/>
      <c r="E202" s="68"/>
      <c r="F202" s="68"/>
      <c r="G202" s="68"/>
      <c r="H202" s="68"/>
      <c r="I202" s="68"/>
      <c r="J202" s="163" t="s">
        <v>535</v>
      </c>
      <c r="K202" s="105">
        <f>IF('2.Diagnóstico_Legislación'!$D$4="Bilbao",VLOOKUP('3.Diagnóstico_Oportunidades'!J202,Elementos!$O$263:$S$472,2,FALSE),0)+IF('2.Diagnóstico_Legislación'!$D$4="Getxo",VLOOKUP('3.Diagnóstico_Oportunidades'!J202,Elementos!$O$263:$S$472,3,FALSE),0)+IF('2.Diagnóstico_Legislación'!$D$4="Sondika",VLOOKUP('3.Diagnóstico_Oportunidades'!J202,Elementos!$O$263:$S$472,4,FALSE),0)+IF('2.Diagnóstico_Legislación'!$D$4="Vitoria-Gasteiz",VLOOKUP('3.Diagnóstico_Oportunidades'!J202,Elementos!$O$263:$S$472,5,FALSE),0)</f>
        <v>521</v>
      </c>
      <c r="L202" s="68"/>
      <c r="M202" s="163" t="s">
        <v>535</v>
      </c>
      <c r="N202" s="329">
        <v>0</v>
      </c>
      <c r="O202" s="64"/>
      <c r="P202" s="64"/>
      <c r="Q202" s="68"/>
      <c r="R202" s="68"/>
      <c r="S202" s="68"/>
      <c r="T202" s="68"/>
      <c r="U202" s="68"/>
      <c r="V202" s="68"/>
      <c r="W202" s="68"/>
      <c r="X202" s="68"/>
      <c r="Y202" s="68"/>
      <c r="Z202" s="68"/>
      <c r="AA202" s="68"/>
      <c r="AB202" s="68"/>
      <c r="AC202" s="68"/>
      <c r="AD202" s="68"/>
      <c r="AE202" s="68"/>
      <c r="AF202" s="68"/>
      <c r="AG202" s="68"/>
      <c r="AH202" s="68"/>
    </row>
    <row r="203" spans="1:34">
      <c r="A203" s="68"/>
      <c r="B203" s="68"/>
      <c r="C203" s="68"/>
      <c r="D203" s="68"/>
      <c r="E203" s="68"/>
      <c r="F203" s="68"/>
      <c r="G203" s="68"/>
      <c r="H203" s="68"/>
      <c r="I203" s="68"/>
      <c r="J203" s="163" t="s">
        <v>1200</v>
      </c>
      <c r="K203" s="105">
        <f>IF('2.Diagnóstico_Legislación'!$D$4="Bilbao",VLOOKUP('3.Diagnóstico_Oportunidades'!J203,Elementos!$O$263:$S$472,2,FALSE),0)+IF('2.Diagnóstico_Legislación'!$D$4="Getxo",VLOOKUP('3.Diagnóstico_Oportunidades'!J203,Elementos!$O$263:$S$472,3,FALSE),0)+IF('2.Diagnóstico_Legislación'!$D$4="Sondika",VLOOKUP('3.Diagnóstico_Oportunidades'!J203,Elementos!$O$263:$S$472,4,FALSE),0)+IF('2.Diagnóstico_Legislación'!$D$4="Vitoria-Gasteiz",VLOOKUP('3.Diagnóstico_Oportunidades'!J203,Elementos!$O$263:$S$472,5,FALSE),0)</f>
        <v>147</v>
      </c>
      <c r="L203" s="68"/>
      <c r="M203" s="163" t="s">
        <v>1200</v>
      </c>
      <c r="N203" s="329">
        <v>0</v>
      </c>
      <c r="O203" s="64"/>
      <c r="P203" s="64"/>
      <c r="Q203" s="68"/>
      <c r="R203" s="68"/>
      <c r="S203" s="68"/>
      <c r="T203" s="68"/>
      <c r="U203" s="68"/>
      <c r="V203" s="68"/>
      <c r="W203" s="68"/>
      <c r="X203" s="68"/>
      <c r="Y203" s="68"/>
      <c r="Z203" s="68"/>
      <c r="AA203" s="68"/>
      <c r="AB203" s="68"/>
      <c r="AC203" s="68"/>
      <c r="AD203" s="68"/>
      <c r="AE203" s="68"/>
      <c r="AF203" s="68"/>
      <c r="AG203" s="68"/>
      <c r="AH203" s="68"/>
    </row>
    <row r="204" spans="1:34">
      <c r="A204" s="68"/>
      <c r="B204" s="68"/>
      <c r="C204" s="68"/>
      <c r="D204" s="68"/>
      <c r="E204" s="68"/>
      <c r="F204" s="68"/>
      <c r="G204" s="68"/>
      <c r="H204" s="68"/>
      <c r="I204" s="68"/>
      <c r="J204" s="163" t="s">
        <v>1150</v>
      </c>
      <c r="K204" s="105">
        <f>IF('2.Diagnóstico_Legislación'!$D$4="Bilbao",VLOOKUP('3.Diagnóstico_Oportunidades'!J204,Elementos!$O$263:$S$472,2,FALSE),0)+IF('2.Diagnóstico_Legislación'!$D$4="Getxo",VLOOKUP('3.Diagnóstico_Oportunidades'!J204,Elementos!$O$263:$S$472,3,FALSE),0)+IF('2.Diagnóstico_Legislación'!$D$4="Sondika",VLOOKUP('3.Diagnóstico_Oportunidades'!J204,Elementos!$O$263:$S$472,4,FALSE),0)+IF('2.Diagnóstico_Legislación'!$D$4="Vitoria-Gasteiz",VLOOKUP('3.Diagnóstico_Oportunidades'!J204,Elementos!$O$263:$S$472,5,FALSE),0)</f>
        <v>864</v>
      </c>
      <c r="L204" s="68"/>
      <c r="M204" s="163" t="s">
        <v>1150</v>
      </c>
      <c r="N204" s="329">
        <v>0</v>
      </c>
      <c r="O204" s="64"/>
      <c r="P204" s="64"/>
      <c r="Q204" s="68"/>
      <c r="R204" s="68"/>
      <c r="S204" s="68"/>
      <c r="T204" s="68"/>
      <c r="U204" s="68"/>
      <c r="V204" s="68"/>
      <c r="W204" s="68"/>
      <c r="X204" s="68"/>
      <c r="Y204" s="68"/>
      <c r="Z204" s="68"/>
      <c r="AA204" s="68"/>
      <c r="AB204" s="68"/>
      <c r="AC204" s="68"/>
      <c r="AD204" s="68"/>
      <c r="AE204" s="68"/>
      <c r="AF204" s="68"/>
      <c r="AG204" s="68"/>
      <c r="AH204" s="68"/>
    </row>
    <row r="205" spans="1:34">
      <c r="A205" s="68"/>
      <c r="B205" s="68"/>
      <c r="C205" s="68"/>
      <c r="D205" s="68"/>
      <c r="E205" s="68"/>
      <c r="F205" s="68"/>
      <c r="G205" s="68"/>
      <c r="H205" s="68"/>
      <c r="I205" s="68"/>
      <c r="J205" s="163" t="s">
        <v>1183</v>
      </c>
      <c r="K205" s="105">
        <f>IF('2.Diagnóstico_Legislación'!$D$4="Bilbao",VLOOKUP('3.Diagnóstico_Oportunidades'!J205,Elementos!$O$263:$S$472,2,FALSE),0)+IF('2.Diagnóstico_Legislación'!$D$4="Getxo",VLOOKUP('3.Diagnóstico_Oportunidades'!J205,Elementos!$O$263:$S$472,3,FALSE),0)+IF('2.Diagnóstico_Legislación'!$D$4="Sondika",VLOOKUP('3.Diagnóstico_Oportunidades'!J205,Elementos!$O$263:$S$472,4,FALSE),0)+IF('2.Diagnóstico_Legislación'!$D$4="Vitoria-Gasteiz",VLOOKUP('3.Diagnóstico_Oportunidades'!J205,Elementos!$O$263:$S$472,5,FALSE),0)</f>
        <v>382</v>
      </c>
      <c r="L205" s="68"/>
      <c r="M205" s="163" t="s">
        <v>1183</v>
      </c>
      <c r="N205" s="329">
        <v>0</v>
      </c>
      <c r="O205" s="64"/>
      <c r="P205" s="64"/>
      <c r="Q205" s="68"/>
      <c r="R205" s="68"/>
      <c r="S205" s="68"/>
      <c r="T205" s="68"/>
      <c r="U205" s="68"/>
      <c r="V205" s="68"/>
      <c r="W205" s="68"/>
      <c r="X205" s="68"/>
      <c r="Y205" s="68"/>
      <c r="Z205" s="68"/>
      <c r="AA205" s="68"/>
      <c r="AB205" s="68"/>
      <c r="AC205" s="68"/>
      <c r="AD205" s="68"/>
      <c r="AE205" s="68"/>
      <c r="AF205" s="68"/>
      <c r="AG205" s="68"/>
      <c r="AH205" s="68"/>
    </row>
    <row r="206" spans="1:34">
      <c r="A206" s="68"/>
      <c r="B206" s="68"/>
      <c r="C206" s="68"/>
      <c r="D206" s="68"/>
      <c r="E206" s="68"/>
      <c r="F206" s="68"/>
      <c r="G206" s="68"/>
      <c r="H206" s="68"/>
      <c r="I206" s="68"/>
      <c r="J206" s="163" t="s">
        <v>268</v>
      </c>
      <c r="K206" s="105">
        <f>IF('2.Diagnóstico_Legislación'!$D$4="Bilbao",VLOOKUP('3.Diagnóstico_Oportunidades'!J206,Elementos!$O$263:$S$472,2,FALSE),0)+IF('2.Diagnóstico_Legislación'!$D$4="Getxo",VLOOKUP('3.Diagnóstico_Oportunidades'!J206,Elementos!$O$263:$S$472,3,FALSE),0)+IF('2.Diagnóstico_Legislación'!$D$4="Sondika",VLOOKUP('3.Diagnóstico_Oportunidades'!J206,Elementos!$O$263:$S$472,4,FALSE),0)+IF('2.Diagnóstico_Legislación'!$D$4="Vitoria-Gasteiz",VLOOKUP('3.Diagnóstico_Oportunidades'!J206,Elementos!$O$263:$S$472,5,FALSE),0)</f>
        <v>1024</v>
      </c>
      <c r="L206" s="68"/>
      <c r="M206" s="163" t="s">
        <v>268</v>
      </c>
      <c r="N206" s="329">
        <v>0</v>
      </c>
      <c r="O206" s="64"/>
      <c r="P206" s="64"/>
      <c r="Q206" s="68"/>
      <c r="R206" s="68"/>
      <c r="S206" s="68"/>
      <c r="T206" s="68"/>
      <c r="U206" s="68"/>
      <c r="V206" s="68"/>
      <c r="W206" s="68"/>
      <c r="X206" s="68"/>
      <c r="Y206" s="68"/>
      <c r="Z206" s="68"/>
      <c r="AA206" s="68"/>
      <c r="AB206" s="68"/>
      <c r="AC206" s="68"/>
      <c r="AD206" s="68"/>
      <c r="AE206" s="68"/>
      <c r="AF206" s="68"/>
      <c r="AG206" s="68"/>
      <c r="AH206" s="68"/>
    </row>
    <row r="207" spans="1:34">
      <c r="A207" s="68"/>
      <c r="B207" s="68"/>
      <c r="C207" s="68"/>
      <c r="D207" s="68"/>
      <c r="E207" s="68"/>
      <c r="F207" s="68"/>
      <c r="G207" s="68"/>
      <c r="H207" s="68"/>
      <c r="I207" s="68"/>
      <c r="J207" s="165" t="s">
        <v>1151</v>
      </c>
      <c r="K207" s="105">
        <f>IF('2.Diagnóstico_Legislación'!$D$4="Bilbao",VLOOKUP('3.Diagnóstico_Oportunidades'!J207,Elementos!$O$263:$S$472,2,FALSE),0)+IF('2.Diagnóstico_Legislación'!$D$4="Getxo",VLOOKUP('3.Diagnóstico_Oportunidades'!J207,Elementos!$O$263:$S$472,3,FALSE),0)+IF('2.Diagnóstico_Legislación'!$D$4="Sondika",VLOOKUP('3.Diagnóstico_Oportunidades'!J207,Elementos!$O$263:$S$472,4,FALSE),0)+IF('2.Diagnóstico_Legislación'!$D$4="Vitoria-Gasteiz",VLOOKUP('3.Diagnóstico_Oportunidades'!J207,Elementos!$O$263:$S$472,5,FALSE),0)</f>
        <v>0</v>
      </c>
      <c r="L207" s="68"/>
      <c r="M207" s="165" t="s">
        <v>1151</v>
      </c>
      <c r="N207" s="329">
        <v>0</v>
      </c>
      <c r="O207" s="64"/>
      <c r="P207" s="64"/>
      <c r="Q207" s="68"/>
      <c r="R207" s="68"/>
      <c r="S207" s="68"/>
      <c r="T207" s="68"/>
      <c r="U207" s="68"/>
      <c r="V207" s="68"/>
      <c r="W207" s="68"/>
      <c r="X207" s="68"/>
      <c r="Y207" s="68"/>
      <c r="Z207" s="68"/>
      <c r="AA207" s="68"/>
      <c r="AB207" s="68"/>
      <c r="AC207" s="68"/>
      <c r="AD207" s="68"/>
      <c r="AE207" s="68"/>
      <c r="AF207" s="68"/>
      <c r="AG207" s="68"/>
      <c r="AH207" s="68"/>
    </row>
    <row r="208" spans="1:34">
      <c r="A208" s="68"/>
      <c r="B208" s="68"/>
      <c r="C208" s="68"/>
      <c r="D208" s="68"/>
      <c r="E208" s="68"/>
      <c r="F208" s="68"/>
      <c r="G208" s="68"/>
      <c r="H208" s="68"/>
      <c r="I208" s="68"/>
      <c r="J208" s="163" t="s">
        <v>269</v>
      </c>
      <c r="K208" s="105">
        <f>IF('2.Diagnóstico_Legislación'!$D$4="Bilbao",VLOOKUP('3.Diagnóstico_Oportunidades'!J208,Elementos!$O$263:$S$472,2,FALSE),0)+IF('2.Diagnóstico_Legislación'!$D$4="Getxo",VLOOKUP('3.Diagnóstico_Oportunidades'!J208,Elementos!$O$263:$S$472,3,FALSE),0)+IF('2.Diagnóstico_Legislación'!$D$4="Sondika",VLOOKUP('3.Diagnóstico_Oportunidades'!J208,Elementos!$O$263:$S$472,4,FALSE),0)+IF('2.Diagnóstico_Legislación'!$D$4="Vitoria-Gasteiz",VLOOKUP('3.Diagnóstico_Oportunidades'!J208,Elementos!$O$263:$S$472,5,FALSE),0)</f>
        <v>28</v>
      </c>
      <c r="L208" s="68"/>
      <c r="M208" s="163" t="s">
        <v>269</v>
      </c>
      <c r="N208" s="329">
        <v>0</v>
      </c>
      <c r="O208" s="64"/>
      <c r="P208" s="64"/>
      <c r="Q208" s="68"/>
      <c r="R208" s="68"/>
      <c r="S208" s="68"/>
      <c r="T208" s="68"/>
      <c r="U208" s="68"/>
      <c r="V208" s="68"/>
      <c r="W208" s="68"/>
      <c r="X208" s="68"/>
      <c r="Y208" s="68"/>
      <c r="Z208" s="68"/>
      <c r="AA208" s="68"/>
      <c r="AB208" s="68"/>
      <c r="AC208" s="68"/>
      <c r="AD208" s="68"/>
      <c r="AE208" s="68"/>
      <c r="AF208" s="68"/>
      <c r="AG208" s="68"/>
      <c r="AH208" s="68"/>
    </row>
    <row r="209" spans="1:34">
      <c r="A209" s="68"/>
      <c r="B209" s="68"/>
      <c r="C209" s="68"/>
      <c r="D209" s="68"/>
      <c r="E209" s="68"/>
      <c r="F209" s="68"/>
      <c r="G209" s="68"/>
      <c r="H209" s="68"/>
      <c r="I209" s="68"/>
      <c r="J209" s="165" t="s">
        <v>1152</v>
      </c>
      <c r="K209" s="105">
        <f>IF('2.Diagnóstico_Legislación'!$D$4="Bilbao",VLOOKUP('3.Diagnóstico_Oportunidades'!J209,Elementos!$O$263:$S$472,2,FALSE),0)+IF('2.Diagnóstico_Legislación'!$D$4="Getxo",VLOOKUP('3.Diagnóstico_Oportunidades'!J209,Elementos!$O$263:$S$472,3,FALSE),0)+IF('2.Diagnóstico_Legislación'!$D$4="Sondika",VLOOKUP('3.Diagnóstico_Oportunidades'!J209,Elementos!$O$263:$S$472,4,FALSE),0)+IF('2.Diagnóstico_Legislación'!$D$4="Vitoria-Gasteiz",VLOOKUP('3.Diagnóstico_Oportunidades'!J209,Elementos!$O$263:$S$472,5,FALSE),0)</f>
        <v>0</v>
      </c>
      <c r="L209" s="68"/>
      <c r="M209" s="165" t="s">
        <v>1152</v>
      </c>
      <c r="N209" s="329">
        <v>0</v>
      </c>
      <c r="O209" s="64"/>
      <c r="P209" s="64"/>
      <c r="Q209" s="68"/>
      <c r="R209" s="68"/>
      <c r="S209" s="68"/>
      <c r="T209" s="68"/>
      <c r="U209" s="68"/>
      <c r="V209" s="68"/>
      <c r="W209" s="68"/>
      <c r="X209" s="68"/>
      <c r="Y209" s="68"/>
      <c r="Z209" s="68"/>
      <c r="AA209" s="68"/>
      <c r="AB209" s="68"/>
      <c r="AC209" s="68"/>
      <c r="AD209" s="68"/>
      <c r="AE209" s="68"/>
      <c r="AF209" s="68"/>
      <c r="AG209" s="68"/>
      <c r="AH209" s="68"/>
    </row>
    <row r="210" spans="1:34">
      <c r="A210" s="68"/>
      <c r="B210" s="68"/>
      <c r="C210" s="68"/>
      <c r="D210" s="68"/>
      <c r="E210" s="68"/>
      <c r="F210" s="68"/>
      <c r="G210" s="68"/>
      <c r="H210" s="68"/>
      <c r="I210" s="68"/>
      <c r="J210" s="163" t="s">
        <v>270</v>
      </c>
      <c r="K210" s="105">
        <f>IF('2.Diagnóstico_Legislación'!$D$4="Bilbao",VLOOKUP('3.Diagnóstico_Oportunidades'!J210,Elementos!$O$263:$S$472,2,FALSE),0)+IF('2.Diagnóstico_Legislación'!$D$4="Getxo",VLOOKUP('3.Diagnóstico_Oportunidades'!J210,Elementos!$O$263:$S$472,3,FALSE),0)+IF('2.Diagnóstico_Legislación'!$D$4="Sondika",VLOOKUP('3.Diagnóstico_Oportunidades'!J210,Elementos!$O$263:$S$472,4,FALSE),0)+IF('2.Diagnóstico_Legislación'!$D$4="Vitoria-Gasteiz",VLOOKUP('3.Diagnóstico_Oportunidades'!J210,Elementos!$O$263:$S$472,5,FALSE),0)</f>
        <v>18</v>
      </c>
      <c r="L210" s="68"/>
      <c r="M210" s="163" t="s">
        <v>270</v>
      </c>
      <c r="N210" s="329">
        <v>0</v>
      </c>
      <c r="O210" s="64"/>
      <c r="P210" s="64"/>
      <c r="Q210" s="68"/>
      <c r="R210" s="68"/>
      <c r="S210" s="68"/>
      <c r="T210" s="68"/>
      <c r="U210" s="68"/>
      <c r="V210" s="68"/>
      <c r="W210" s="68"/>
      <c r="X210" s="68"/>
      <c r="Y210" s="68"/>
      <c r="Z210" s="68"/>
      <c r="AA210" s="68"/>
      <c r="AB210" s="68"/>
      <c r="AC210" s="68"/>
      <c r="AD210" s="68"/>
      <c r="AE210" s="68"/>
      <c r="AF210" s="68"/>
      <c r="AG210" s="68"/>
      <c r="AH210" s="68"/>
    </row>
    <row r="211" spans="1:34">
      <c r="A211" s="68"/>
      <c r="B211" s="68"/>
      <c r="C211" s="68"/>
      <c r="D211" s="68"/>
      <c r="E211" s="68"/>
      <c r="F211" s="68"/>
      <c r="G211" s="68"/>
      <c r="H211" s="68"/>
      <c r="I211" s="68"/>
      <c r="J211" s="163" t="s">
        <v>1184</v>
      </c>
      <c r="K211" s="105">
        <f>IF('2.Diagnóstico_Legislación'!$D$4="Bilbao",VLOOKUP('3.Diagnóstico_Oportunidades'!J211,Elementos!$O$263:$S$472,2,FALSE),0)+IF('2.Diagnóstico_Legislación'!$D$4="Getxo",VLOOKUP('3.Diagnóstico_Oportunidades'!J211,Elementos!$O$263:$S$472,3,FALSE),0)+IF('2.Diagnóstico_Legislación'!$D$4="Sondika",VLOOKUP('3.Diagnóstico_Oportunidades'!J211,Elementos!$O$263:$S$472,4,FALSE),0)+IF('2.Diagnóstico_Legislación'!$D$4="Vitoria-Gasteiz",VLOOKUP('3.Diagnóstico_Oportunidades'!J211,Elementos!$O$263:$S$472,5,FALSE),0)</f>
        <v>449</v>
      </c>
      <c r="L211" s="68"/>
      <c r="M211" s="163" t="s">
        <v>1184</v>
      </c>
      <c r="N211" s="329">
        <v>0</v>
      </c>
      <c r="O211" s="64"/>
      <c r="P211" s="64"/>
      <c r="Q211" s="68"/>
      <c r="R211" s="68"/>
      <c r="S211" s="68"/>
      <c r="T211" s="68"/>
      <c r="U211" s="68"/>
      <c r="V211" s="68"/>
      <c r="W211" s="68"/>
      <c r="X211" s="68"/>
      <c r="Y211" s="68"/>
      <c r="Z211" s="68"/>
      <c r="AA211" s="68"/>
      <c r="AB211" s="68"/>
      <c r="AC211" s="68"/>
      <c r="AD211" s="68"/>
      <c r="AE211" s="68"/>
      <c r="AF211" s="68"/>
      <c r="AG211" s="68"/>
      <c r="AH211" s="68"/>
    </row>
    <row r="212" spans="1:34">
      <c r="A212" s="68"/>
      <c r="B212" s="68"/>
      <c r="C212" s="68"/>
      <c r="D212" s="68"/>
      <c r="E212" s="68"/>
      <c r="F212" s="68"/>
      <c r="G212" s="68"/>
      <c r="H212" s="68"/>
      <c r="I212" s="68"/>
      <c r="J212" s="165" t="s">
        <v>1153</v>
      </c>
      <c r="K212" s="105">
        <f>IF('2.Diagnóstico_Legislación'!$D$4="Bilbao",VLOOKUP('3.Diagnóstico_Oportunidades'!J212,Elementos!$O$263:$S$472,2,FALSE),0)+IF('2.Diagnóstico_Legislación'!$D$4="Getxo",VLOOKUP('3.Diagnóstico_Oportunidades'!J212,Elementos!$O$263:$S$472,3,FALSE),0)+IF('2.Diagnóstico_Legislación'!$D$4="Sondika",VLOOKUP('3.Diagnóstico_Oportunidades'!J212,Elementos!$O$263:$S$472,4,FALSE),0)+IF('2.Diagnóstico_Legislación'!$D$4="Vitoria-Gasteiz",VLOOKUP('3.Diagnóstico_Oportunidades'!J212,Elementos!$O$263:$S$472,5,FALSE),0)</f>
        <v>0</v>
      </c>
      <c r="L212" s="68"/>
      <c r="M212" s="165" t="s">
        <v>1153</v>
      </c>
      <c r="N212" s="329">
        <v>0</v>
      </c>
      <c r="O212" s="64"/>
      <c r="P212" s="64"/>
      <c r="Q212" s="68"/>
      <c r="R212" s="68"/>
      <c r="S212" s="68"/>
      <c r="T212" s="68"/>
      <c r="U212" s="68"/>
      <c r="V212" s="68"/>
      <c r="W212" s="68"/>
      <c r="X212" s="68"/>
      <c r="Y212" s="68"/>
      <c r="Z212" s="68"/>
      <c r="AA212" s="68"/>
      <c r="AB212" s="68"/>
      <c r="AC212" s="68"/>
      <c r="AD212" s="68"/>
      <c r="AE212" s="68"/>
      <c r="AF212" s="68"/>
      <c r="AG212" s="68"/>
      <c r="AH212" s="68"/>
    </row>
    <row r="213" spans="1:34">
      <c r="A213" s="68"/>
      <c r="B213" s="68"/>
      <c r="C213" s="68"/>
      <c r="D213" s="68"/>
      <c r="E213" s="68"/>
      <c r="F213" s="68"/>
      <c r="G213" s="68"/>
      <c r="H213" s="68"/>
      <c r="I213" s="68"/>
      <c r="J213" s="163" t="s">
        <v>271</v>
      </c>
      <c r="K213" s="105">
        <f>IF('2.Diagnóstico_Legislación'!$D$4="Bilbao",VLOOKUP('3.Diagnóstico_Oportunidades'!J213,Elementos!$O$263:$S$472,2,FALSE),0)+IF('2.Diagnóstico_Legislación'!$D$4="Getxo",VLOOKUP('3.Diagnóstico_Oportunidades'!J213,Elementos!$O$263:$S$472,3,FALSE),0)+IF('2.Diagnóstico_Legislación'!$D$4="Sondika",VLOOKUP('3.Diagnóstico_Oportunidades'!J213,Elementos!$O$263:$S$472,4,FALSE),0)+IF('2.Diagnóstico_Legislación'!$D$4="Vitoria-Gasteiz",VLOOKUP('3.Diagnóstico_Oportunidades'!J213,Elementos!$O$263:$S$472,5,FALSE),0)</f>
        <v>24</v>
      </c>
      <c r="L213" s="68"/>
      <c r="M213" s="163" t="s">
        <v>271</v>
      </c>
      <c r="N213" s="329">
        <v>0</v>
      </c>
      <c r="O213" s="64"/>
      <c r="P213" s="64"/>
      <c r="Q213" s="68"/>
      <c r="R213" s="68"/>
      <c r="S213" s="68"/>
      <c r="T213" s="68"/>
      <c r="U213" s="68"/>
      <c r="V213" s="68"/>
      <c r="W213" s="68"/>
      <c r="X213" s="68"/>
      <c r="Y213" s="68"/>
      <c r="Z213" s="68"/>
      <c r="AA213" s="68"/>
      <c r="AB213" s="68"/>
      <c r="AC213" s="68"/>
      <c r="AD213" s="68"/>
      <c r="AE213" s="68"/>
      <c r="AF213" s="68"/>
      <c r="AG213" s="68"/>
      <c r="AH213" s="68"/>
    </row>
    <row r="214" spans="1:34">
      <c r="A214" s="68"/>
      <c r="B214" s="68"/>
      <c r="C214" s="68"/>
      <c r="D214" s="68"/>
      <c r="E214" s="68"/>
      <c r="F214" s="68"/>
      <c r="G214" s="68"/>
      <c r="H214" s="68"/>
      <c r="I214" s="68"/>
      <c r="J214" s="163" t="s">
        <v>536</v>
      </c>
      <c r="K214" s="105">
        <f>IF('2.Diagnóstico_Legislación'!$D$4="Bilbao",VLOOKUP('3.Diagnóstico_Oportunidades'!J214,Elementos!$O$263:$S$472,2,FALSE),0)+IF('2.Diagnóstico_Legislación'!$D$4="Getxo",VLOOKUP('3.Diagnóstico_Oportunidades'!J214,Elementos!$O$263:$S$472,3,FALSE),0)+IF('2.Diagnóstico_Legislación'!$D$4="Sondika",VLOOKUP('3.Diagnóstico_Oportunidades'!J214,Elementos!$O$263:$S$472,4,FALSE),0)+IF('2.Diagnóstico_Legislación'!$D$4="Vitoria-Gasteiz",VLOOKUP('3.Diagnóstico_Oportunidades'!J214,Elementos!$O$263:$S$472,5,FALSE),0)</f>
        <v>143</v>
      </c>
      <c r="L214" s="68"/>
      <c r="M214" s="163" t="s">
        <v>536</v>
      </c>
      <c r="N214" s="329">
        <v>0</v>
      </c>
      <c r="O214" s="64"/>
      <c r="P214" s="64"/>
      <c r="Q214" s="68"/>
      <c r="R214" s="68"/>
      <c r="S214" s="68"/>
      <c r="T214" s="68"/>
      <c r="U214" s="68"/>
      <c r="V214" s="68"/>
      <c r="W214" s="68"/>
      <c r="X214" s="68"/>
      <c r="Y214" s="68"/>
      <c r="Z214" s="68"/>
      <c r="AA214" s="68"/>
      <c r="AB214" s="68"/>
      <c r="AC214" s="68"/>
      <c r="AD214" s="68"/>
      <c r="AE214" s="68"/>
      <c r="AF214" s="68"/>
      <c r="AG214" s="68"/>
      <c r="AH214" s="68"/>
    </row>
    <row r="215" spans="1:34">
      <c r="A215" s="68"/>
      <c r="B215" s="68"/>
      <c r="C215" s="68"/>
      <c r="D215" s="68"/>
      <c r="E215" s="68"/>
      <c r="F215" s="68"/>
      <c r="G215" s="68"/>
      <c r="H215" s="68"/>
      <c r="I215" s="68"/>
      <c r="J215" s="163" t="s">
        <v>272</v>
      </c>
      <c r="K215" s="105">
        <f>IF('2.Diagnóstico_Legislación'!$D$4="Bilbao",VLOOKUP('3.Diagnóstico_Oportunidades'!J215,Elementos!$O$263:$S$472,2,FALSE),0)+IF('2.Diagnóstico_Legislación'!$D$4="Getxo",VLOOKUP('3.Diagnóstico_Oportunidades'!J215,Elementos!$O$263:$S$472,3,FALSE),0)+IF('2.Diagnóstico_Legislación'!$D$4="Sondika",VLOOKUP('3.Diagnóstico_Oportunidades'!J215,Elementos!$O$263:$S$472,4,FALSE),0)+IF('2.Diagnóstico_Legislación'!$D$4="Vitoria-Gasteiz",VLOOKUP('3.Diagnóstico_Oportunidades'!J215,Elementos!$O$263:$S$472,5,FALSE),0)</f>
        <v>132</v>
      </c>
      <c r="L215" s="68"/>
      <c r="M215" s="163" t="s">
        <v>272</v>
      </c>
      <c r="N215" s="329">
        <v>0</v>
      </c>
      <c r="O215" s="64"/>
      <c r="P215" s="64"/>
      <c r="Q215" s="68"/>
      <c r="R215" s="68"/>
      <c r="S215" s="68"/>
      <c r="T215" s="68"/>
      <c r="U215" s="68"/>
      <c r="V215" s="68"/>
      <c r="W215" s="68"/>
      <c r="X215" s="68"/>
      <c r="Y215" s="68"/>
      <c r="Z215" s="68"/>
      <c r="AA215" s="68"/>
      <c r="AB215" s="68"/>
      <c r="AC215" s="68"/>
      <c r="AD215" s="68"/>
      <c r="AE215" s="68"/>
      <c r="AF215" s="68"/>
      <c r="AG215" s="68"/>
      <c r="AH215" s="68"/>
    </row>
    <row r="216" spans="1:34">
      <c r="A216" s="68"/>
      <c r="B216" s="68"/>
      <c r="C216" s="68"/>
      <c r="D216" s="68"/>
      <c r="E216" s="68"/>
      <c r="F216" s="68"/>
      <c r="G216" s="68"/>
      <c r="H216" s="68"/>
      <c r="I216" s="68"/>
      <c r="J216" s="163" t="s">
        <v>1154</v>
      </c>
      <c r="K216" s="105">
        <f>IF('2.Diagnóstico_Legislación'!$D$4="Bilbao",VLOOKUP('3.Diagnóstico_Oportunidades'!J216,Elementos!$O$263:$S$472,2,FALSE),0)+IF('2.Diagnóstico_Legislación'!$D$4="Getxo",VLOOKUP('3.Diagnóstico_Oportunidades'!J216,Elementos!$O$263:$S$472,3,FALSE),0)+IF('2.Diagnóstico_Legislación'!$D$4="Sondika",VLOOKUP('3.Diagnóstico_Oportunidades'!J216,Elementos!$O$263:$S$472,4,FALSE),0)+IF('2.Diagnóstico_Legislación'!$D$4="Vitoria-Gasteiz",VLOOKUP('3.Diagnóstico_Oportunidades'!J216,Elementos!$O$263:$S$472,5,FALSE),0)</f>
        <v>1</v>
      </c>
      <c r="L216" s="68"/>
      <c r="M216" s="163" t="s">
        <v>1154</v>
      </c>
      <c r="N216" s="329">
        <v>0</v>
      </c>
      <c r="O216" s="64"/>
      <c r="P216" s="64"/>
      <c r="Q216" s="68"/>
      <c r="R216" s="68"/>
      <c r="S216" s="68"/>
      <c r="T216" s="68"/>
      <c r="U216" s="68"/>
      <c r="V216" s="68"/>
      <c r="W216" s="68"/>
      <c r="X216" s="68"/>
      <c r="Y216" s="68"/>
      <c r="Z216" s="68"/>
      <c r="AA216" s="68"/>
      <c r="AB216" s="68"/>
      <c r="AC216" s="68"/>
      <c r="AD216" s="68"/>
      <c r="AE216" s="68"/>
      <c r="AF216" s="68"/>
      <c r="AG216" s="68"/>
      <c r="AH216" s="68"/>
    </row>
    <row r="217" spans="1:34">
      <c r="A217" s="68"/>
      <c r="B217" s="68"/>
      <c r="C217" s="68"/>
      <c r="D217" s="68"/>
      <c r="E217" s="68"/>
      <c r="F217" s="68"/>
      <c r="G217" s="68"/>
      <c r="H217" s="68"/>
      <c r="I217" s="68"/>
      <c r="J217" s="163" t="s">
        <v>537</v>
      </c>
      <c r="K217" s="105">
        <f>IF('2.Diagnóstico_Legislación'!$D$4="Bilbao",VLOOKUP('3.Diagnóstico_Oportunidades'!J217,Elementos!$O$263:$S$472,2,FALSE),0)+IF('2.Diagnóstico_Legislación'!$D$4="Getxo",VLOOKUP('3.Diagnóstico_Oportunidades'!J217,Elementos!$O$263:$S$472,3,FALSE),0)+IF('2.Diagnóstico_Legislación'!$D$4="Sondika",VLOOKUP('3.Diagnóstico_Oportunidades'!J217,Elementos!$O$263:$S$472,4,FALSE),0)+IF('2.Diagnóstico_Legislación'!$D$4="Vitoria-Gasteiz",VLOOKUP('3.Diagnóstico_Oportunidades'!J217,Elementos!$O$263:$S$472,5,FALSE),0)</f>
        <v>701</v>
      </c>
      <c r="L217" s="68"/>
      <c r="M217" s="163" t="s">
        <v>537</v>
      </c>
      <c r="N217" s="329">
        <v>0</v>
      </c>
      <c r="O217" s="64"/>
      <c r="P217" s="64"/>
      <c r="Q217" s="68"/>
      <c r="R217" s="68"/>
      <c r="S217" s="68"/>
      <c r="T217" s="68"/>
      <c r="U217" s="68"/>
      <c r="V217" s="68"/>
      <c r="W217" s="68"/>
      <c r="X217" s="68"/>
      <c r="Y217" s="68"/>
      <c r="Z217" s="68"/>
      <c r="AA217" s="68"/>
      <c r="AB217" s="68"/>
      <c r="AC217" s="68"/>
      <c r="AD217" s="68"/>
      <c r="AE217" s="68"/>
      <c r="AF217" s="68"/>
      <c r="AG217" s="68"/>
      <c r="AH217" s="68"/>
    </row>
    <row r="218" spans="1:34">
      <c r="A218" s="68"/>
      <c r="B218" s="68"/>
      <c r="C218" s="68"/>
      <c r="D218" s="68"/>
      <c r="E218" s="68"/>
      <c r="F218" s="68"/>
      <c r="G218" s="68"/>
      <c r="H218" s="68"/>
      <c r="I218" s="68"/>
      <c r="J218" s="163" t="s">
        <v>228</v>
      </c>
      <c r="K218" s="105">
        <f>IF('2.Diagnóstico_Legislación'!$D$4="Bilbao",VLOOKUP('3.Diagnóstico_Oportunidades'!J218,Elementos!$O$263:$S$472,2,FALSE),0)+IF('2.Diagnóstico_Legislación'!$D$4="Getxo",VLOOKUP('3.Diagnóstico_Oportunidades'!J218,Elementos!$O$263:$S$472,3,FALSE),0)+IF('2.Diagnóstico_Legislación'!$D$4="Sondika",VLOOKUP('3.Diagnóstico_Oportunidades'!J218,Elementos!$O$263:$S$472,4,FALSE),0)+IF('2.Diagnóstico_Legislación'!$D$4="Vitoria-Gasteiz",VLOOKUP('3.Diagnóstico_Oportunidades'!J218,Elementos!$O$263:$S$472,5,FALSE),0)</f>
        <v>844</v>
      </c>
      <c r="L218" s="68"/>
      <c r="M218" s="163" t="s">
        <v>228</v>
      </c>
      <c r="N218" s="329">
        <v>0</v>
      </c>
      <c r="O218" s="64"/>
      <c r="P218" s="64"/>
      <c r="Q218" s="68"/>
      <c r="R218" s="68"/>
      <c r="S218" s="68"/>
      <c r="T218" s="68"/>
      <c r="U218" s="68"/>
      <c r="V218" s="68"/>
      <c r="W218" s="68"/>
      <c r="X218" s="68"/>
      <c r="Y218" s="68"/>
      <c r="Z218" s="68"/>
      <c r="AA218" s="68"/>
      <c r="AB218" s="68"/>
      <c r="AC218" s="68"/>
      <c r="AD218" s="68"/>
      <c r="AE218" s="68"/>
      <c r="AF218" s="68"/>
      <c r="AG218" s="68"/>
      <c r="AH218" s="68"/>
    </row>
    <row r="219" spans="1:34">
      <c r="A219" s="68"/>
      <c r="B219" s="68"/>
      <c r="C219" s="68"/>
      <c r="D219" s="68"/>
      <c r="E219" s="68"/>
      <c r="F219" s="68"/>
      <c r="G219" s="68"/>
      <c r="H219" s="68"/>
      <c r="I219" s="68"/>
      <c r="J219" s="163" t="s">
        <v>1185</v>
      </c>
      <c r="K219" s="105">
        <f>IF('2.Diagnóstico_Legislación'!$D$4="Bilbao",VLOOKUP('3.Diagnóstico_Oportunidades'!J219,Elementos!$O$263:$S$472,2,FALSE),0)+IF('2.Diagnóstico_Legislación'!$D$4="Getxo",VLOOKUP('3.Diagnóstico_Oportunidades'!J219,Elementos!$O$263:$S$472,3,FALSE),0)+IF('2.Diagnóstico_Legislación'!$D$4="Sondika",VLOOKUP('3.Diagnóstico_Oportunidades'!J219,Elementos!$O$263:$S$472,4,FALSE),0)+IF('2.Diagnóstico_Legislación'!$D$4="Vitoria-Gasteiz",VLOOKUP('3.Diagnóstico_Oportunidades'!J219,Elementos!$O$263:$S$472,5,FALSE),0)</f>
        <v>7797</v>
      </c>
      <c r="L219" s="68"/>
      <c r="M219" s="163" t="s">
        <v>1185</v>
      </c>
      <c r="N219" s="329">
        <v>0</v>
      </c>
      <c r="O219" s="64"/>
      <c r="P219" s="64"/>
      <c r="Q219" s="68"/>
      <c r="R219" s="68"/>
      <c r="S219" s="68"/>
      <c r="T219" s="68"/>
      <c r="U219" s="68"/>
      <c r="V219" s="68"/>
      <c r="W219" s="68"/>
      <c r="X219" s="68"/>
      <c r="Y219" s="68"/>
      <c r="Z219" s="68"/>
      <c r="AA219" s="68"/>
      <c r="AB219" s="68"/>
      <c r="AC219" s="68"/>
      <c r="AD219" s="68"/>
      <c r="AE219" s="68"/>
      <c r="AF219" s="68"/>
      <c r="AG219" s="68"/>
      <c r="AH219" s="68"/>
    </row>
    <row r="220" spans="1:34">
      <c r="A220" s="68"/>
      <c r="B220" s="68"/>
      <c r="C220" s="68"/>
      <c r="D220" s="68"/>
      <c r="E220" s="68"/>
      <c r="F220" s="68"/>
      <c r="G220" s="68"/>
      <c r="H220" s="68"/>
      <c r="I220" s="68"/>
      <c r="J220" s="163" t="s">
        <v>227</v>
      </c>
      <c r="K220" s="105">
        <f>IF('2.Diagnóstico_Legislación'!$D$4="Bilbao",VLOOKUP('3.Diagnóstico_Oportunidades'!J220,Elementos!$O$263:$S$472,2,FALSE),0)+IF('2.Diagnóstico_Legislación'!$D$4="Getxo",VLOOKUP('3.Diagnóstico_Oportunidades'!J220,Elementos!$O$263:$S$472,3,FALSE),0)+IF('2.Diagnóstico_Legislación'!$D$4="Sondika",VLOOKUP('3.Diagnóstico_Oportunidades'!J220,Elementos!$O$263:$S$472,4,FALSE),0)+IF('2.Diagnóstico_Legislación'!$D$4="Vitoria-Gasteiz",VLOOKUP('3.Diagnóstico_Oportunidades'!J220,Elementos!$O$263:$S$472,5,FALSE),0)</f>
        <v>1132</v>
      </c>
      <c r="L220" s="68"/>
      <c r="M220" s="163" t="s">
        <v>227</v>
      </c>
      <c r="N220" s="329">
        <v>0</v>
      </c>
      <c r="O220" s="64"/>
      <c r="P220" s="64"/>
      <c r="Q220" s="68"/>
      <c r="R220" s="68"/>
      <c r="S220" s="68"/>
      <c r="T220" s="68"/>
      <c r="U220" s="68"/>
      <c r="V220" s="68"/>
      <c r="W220" s="68"/>
      <c r="X220" s="68"/>
      <c r="Y220" s="68"/>
      <c r="Z220" s="68"/>
      <c r="AA220" s="68"/>
      <c r="AB220" s="68"/>
      <c r="AC220" s="68"/>
      <c r="AD220" s="68"/>
      <c r="AE220" s="68"/>
      <c r="AF220" s="68"/>
      <c r="AG220" s="68"/>
      <c r="AH220" s="68"/>
    </row>
    <row r="221" spans="1:34">
      <c r="A221" s="68"/>
      <c r="B221" s="68"/>
      <c r="C221" s="68"/>
      <c r="D221" s="68"/>
      <c r="E221" s="68"/>
      <c r="F221" s="68"/>
      <c r="G221" s="68"/>
      <c r="H221" s="68"/>
      <c r="I221" s="68"/>
      <c r="J221" s="163" t="s">
        <v>538</v>
      </c>
      <c r="K221" s="105">
        <f>IF('2.Diagnóstico_Legislación'!$D$4="Bilbao",VLOOKUP('3.Diagnóstico_Oportunidades'!J221,Elementos!$O$263:$S$472,2,FALSE),0)+IF('2.Diagnóstico_Legislación'!$D$4="Getxo",VLOOKUP('3.Diagnóstico_Oportunidades'!J221,Elementos!$O$263:$S$472,3,FALSE),0)+IF('2.Diagnóstico_Legislación'!$D$4="Sondika",VLOOKUP('3.Diagnóstico_Oportunidades'!J221,Elementos!$O$263:$S$472,4,FALSE),0)+IF('2.Diagnóstico_Legislación'!$D$4="Vitoria-Gasteiz",VLOOKUP('3.Diagnóstico_Oportunidades'!J221,Elementos!$O$263:$S$472,5,FALSE),0)</f>
        <v>26</v>
      </c>
      <c r="L221" s="68"/>
      <c r="M221" s="163" t="s">
        <v>538</v>
      </c>
      <c r="N221" s="329">
        <v>0</v>
      </c>
      <c r="O221" s="64"/>
      <c r="P221" s="64"/>
      <c r="Q221" s="68"/>
      <c r="R221" s="68"/>
      <c r="S221" s="68"/>
      <c r="T221" s="68"/>
      <c r="U221" s="68"/>
      <c r="V221" s="68"/>
      <c r="W221" s="68"/>
      <c r="X221" s="68"/>
      <c r="Y221" s="68"/>
      <c r="Z221" s="68"/>
      <c r="AA221" s="68"/>
      <c r="AB221" s="68"/>
      <c r="AC221" s="68"/>
      <c r="AD221" s="68"/>
      <c r="AE221" s="68"/>
      <c r="AF221" s="68"/>
      <c r="AG221" s="68"/>
      <c r="AH221" s="68"/>
    </row>
    <row r="222" spans="1:34">
      <c r="A222" s="68"/>
      <c r="B222" s="68"/>
      <c r="C222" s="68"/>
      <c r="D222" s="68"/>
      <c r="E222" s="68"/>
      <c r="F222" s="68"/>
      <c r="G222" s="68"/>
      <c r="H222" s="68"/>
      <c r="I222" s="68"/>
      <c r="J222" s="165" t="s">
        <v>1141</v>
      </c>
      <c r="K222" s="105">
        <f>IF('2.Diagnóstico_Legislación'!$D$4="Bilbao",VLOOKUP('3.Diagnóstico_Oportunidades'!J222,Elementos!$O$263:$S$472,2,FALSE),0)+IF('2.Diagnóstico_Legislación'!$D$4="Getxo",VLOOKUP('3.Diagnóstico_Oportunidades'!J222,Elementos!$O$263:$S$472,3,FALSE),0)+IF('2.Diagnóstico_Legislación'!$D$4="Sondika",VLOOKUP('3.Diagnóstico_Oportunidades'!J222,Elementos!$O$263:$S$472,4,FALSE),0)+IF('2.Diagnóstico_Legislación'!$D$4="Vitoria-Gasteiz",VLOOKUP('3.Diagnóstico_Oportunidades'!J222,Elementos!$O$263:$S$472,5,FALSE),0)</f>
        <v>161</v>
      </c>
      <c r="L222" s="68"/>
      <c r="M222" s="165" t="s">
        <v>1141</v>
      </c>
      <c r="N222" s="329">
        <v>0</v>
      </c>
      <c r="O222" s="64"/>
      <c r="P222" s="64"/>
      <c r="Q222" s="68"/>
      <c r="R222" s="68"/>
      <c r="S222" s="68"/>
      <c r="T222" s="68"/>
      <c r="U222" s="68"/>
      <c r="V222" s="68"/>
      <c r="W222" s="68"/>
      <c r="X222" s="68"/>
      <c r="Y222" s="68"/>
      <c r="Z222" s="68"/>
      <c r="AA222" s="68"/>
      <c r="AB222" s="68"/>
      <c r="AC222" s="68"/>
      <c r="AD222" s="68"/>
      <c r="AE222" s="68"/>
      <c r="AF222" s="68"/>
      <c r="AG222" s="68"/>
      <c r="AH222" s="68"/>
    </row>
    <row r="223" spans="1:34">
      <c r="A223" s="68"/>
      <c r="B223" s="68"/>
      <c r="C223" s="68"/>
      <c r="D223" s="68"/>
      <c r="E223" s="68"/>
      <c r="F223" s="68"/>
      <c r="G223" s="68"/>
      <c r="H223" s="68"/>
      <c r="I223" s="68"/>
      <c r="J223" s="163" t="s">
        <v>1186</v>
      </c>
      <c r="K223" s="105">
        <f>IF('2.Diagnóstico_Legislación'!$D$4="Bilbao",VLOOKUP('3.Diagnóstico_Oportunidades'!J223,Elementos!$O$263:$S$472,2,FALSE),0)+IF('2.Diagnóstico_Legislación'!$D$4="Getxo",VLOOKUP('3.Diagnóstico_Oportunidades'!J223,Elementos!$O$263:$S$472,3,FALSE),0)+IF('2.Diagnóstico_Legislación'!$D$4="Sondika",VLOOKUP('3.Diagnóstico_Oportunidades'!J223,Elementos!$O$263:$S$472,4,FALSE),0)+IF('2.Diagnóstico_Legislación'!$D$4="Vitoria-Gasteiz",VLOOKUP('3.Diagnóstico_Oportunidades'!J223,Elementos!$O$263:$S$472,5,FALSE),0)</f>
        <v>30</v>
      </c>
      <c r="L223" s="68"/>
      <c r="M223" s="163" t="s">
        <v>1186</v>
      </c>
      <c r="N223" s="329">
        <v>0</v>
      </c>
      <c r="O223" s="64"/>
      <c r="P223" s="64"/>
      <c r="Q223" s="68"/>
      <c r="R223" s="68"/>
      <c r="S223" s="68"/>
      <c r="T223" s="68"/>
      <c r="U223" s="68"/>
      <c r="V223" s="68"/>
      <c r="W223" s="68"/>
      <c r="X223" s="68"/>
      <c r="Y223" s="68"/>
      <c r="Z223" s="68"/>
      <c r="AA223" s="68"/>
      <c r="AB223" s="68"/>
      <c r="AC223" s="68"/>
      <c r="AD223" s="68"/>
      <c r="AE223" s="68"/>
      <c r="AF223" s="68"/>
      <c r="AG223" s="68"/>
      <c r="AH223" s="68"/>
    </row>
    <row r="224" spans="1:34">
      <c r="A224" s="68"/>
      <c r="B224" s="68"/>
      <c r="C224" s="68"/>
      <c r="D224" s="68"/>
      <c r="E224" s="68"/>
      <c r="F224" s="68"/>
      <c r="G224" s="68"/>
      <c r="H224" s="68"/>
      <c r="I224" s="68"/>
      <c r="J224" s="163" t="s">
        <v>1187</v>
      </c>
      <c r="K224" s="105">
        <f>IF('2.Diagnóstico_Legislación'!$D$4="Bilbao",VLOOKUP('3.Diagnóstico_Oportunidades'!J224,Elementos!$O$263:$S$472,2,FALSE),0)+IF('2.Diagnóstico_Legislación'!$D$4="Getxo",VLOOKUP('3.Diagnóstico_Oportunidades'!J224,Elementos!$O$263:$S$472,3,FALSE),0)+IF('2.Diagnóstico_Legislación'!$D$4="Sondika",VLOOKUP('3.Diagnóstico_Oportunidades'!J224,Elementos!$O$263:$S$472,4,FALSE),0)+IF('2.Diagnóstico_Legislación'!$D$4="Vitoria-Gasteiz",VLOOKUP('3.Diagnóstico_Oportunidades'!J224,Elementos!$O$263:$S$472,5,FALSE),0)</f>
        <v>140</v>
      </c>
      <c r="L224" s="68"/>
      <c r="M224" s="163" t="s">
        <v>1187</v>
      </c>
      <c r="N224" s="329">
        <v>0</v>
      </c>
      <c r="O224" s="64"/>
      <c r="P224" s="64"/>
      <c r="Q224" s="68"/>
      <c r="R224" s="68"/>
      <c r="S224" s="68"/>
      <c r="T224" s="68"/>
      <c r="U224" s="68"/>
      <c r="V224" s="68"/>
      <c r="W224" s="68"/>
      <c r="X224" s="68"/>
      <c r="Y224" s="68"/>
      <c r="Z224" s="68"/>
      <c r="AA224" s="68"/>
      <c r="AB224" s="68"/>
      <c r="AC224" s="68"/>
      <c r="AD224" s="68"/>
      <c r="AE224" s="68"/>
      <c r="AF224" s="68"/>
      <c r="AG224" s="68"/>
      <c r="AH224" s="68"/>
    </row>
    <row r="225" spans="1:34">
      <c r="A225" s="68"/>
      <c r="B225" s="68"/>
      <c r="C225" s="68"/>
      <c r="D225" s="68"/>
      <c r="E225" s="68"/>
      <c r="F225" s="68"/>
      <c r="G225" s="68"/>
      <c r="H225" s="68"/>
      <c r="I225" s="68"/>
      <c r="J225" s="163" t="s">
        <v>558</v>
      </c>
      <c r="K225" s="105">
        <f>IF('2.Diagnóstico_Legislación'!$D$4="Bilbao",VLOOKUP('3.Diagnóstico_Oportunidades'!J225,Elementos!$O$263:$S$472,2,FALSE),0)+IF('2.Diagnóstico_Legislación'!$D$4="Getxo",VLOOKUP('3.Diagnóstico_Oportunidades'!J225,Elementos!$O$263:$S$472,3,FALSE),0)+IF('2.Diagnóstico_Legislación'!$D$4="Sondika",VLOOKUP('3.Diagnóstico_Oportunidades'!J225,Elementos!$O$263:$S$472,4,FALSE),0)+IF('2.Diagnóstico_Legislación'!$D$4="Vitoria-Gasteiz",VLOOKUP('3.Diagnóstico_Oportunidades'!J225,Elementos!$O$263:$S$472,5,FALSE),0)</f>
        <v>2581</v>
      </c>
      <c r="L225" s="68"/>
      <c r="M225" s="163" t="s">
        <v>558</v>
      </c>
      <c r="N225" s="329">
        <v>0</v>
      </c>
      <c r="O225" s="64"/>
      <c r="P225" s="64"/>
      <c r="Q225" s="68"/>
      <c r="R225" s="68"/>
      <c r="S225" s="68"/>
      <c r="T225" s="68"/>
      <c r="U225" s="68"/>
      <c r="V225" s="68"/>
      <c r="W225" s="68"/>
      <c r="X225" s="68"/>
      <c r="Y225" s="68"/>
      <c r="Z225" s="68"/>
      <c r="AA225" s="68"/>
      <c r="AB225" s="68"/>
      <c r="AC225" s="68"/>
      <c r="AD225" s="68"/>
      <c r="AE225" s="68"/>
      <c r="AF225" s="68"/>
      <c r="AG225" s="68"/>
      <c r="AH225" s="68"/>
    </row>
    <row r="226" spans="1:34">
      <c r="A226" s="68"/>
      <c r="B226" s="68"/>
      <c r="C226" s="68"/>
      <c r="D226" s="68"/>
      <c r="E226" s="68"/>
      <c r="F226" s="68"/>
      <c r="G226" s="68"/>
      <c r="H226" s="68"/>
      <c r="I226" s="68"/>
      <c r="J226" s="163" t="s">
        <v>1201</v>
      </c>
      <c r="K226" s="105">
        <f>IF('2.Diagnóstico_Legislación'!$D$4="Bilbao",VLOOKUP('3.Diagnóstico_Oportunidades'!J226,Elementos!$O$263:$S$472,2,FALSE),0)+IF('2.Diagnóstico_Legislación'!$D$4="Getxo",VLOOKUP('3.Diagnóstico_Oportunidades'!J226,Elementos!$O$263:$S$472,3,FALSE),0)+IF('2.Diagnóstico_Legislación'!$D$4="Sondika",VLOOKUP('3.Diagnóstico_Oportunidades'!J226,Elementos!$O$263:$S$472,4,FALSE),0)+IF('2.Diagnóstico_Legislación'!$D$4="Vitoria-Gasteiz",VLOOKUP('3.Diagnóstico_Oportunidades'!J226,Elementos!$O$263:$S$472,5,FALSE),0)</f>
        <v>0</v>
      </c>
      <c r="L226" s="68"/>
      <c r="M226" s="163" t="s">
        <v>1201</v>
      </c>
      <c r="N226" s="329">
        <v>0</v>
      </c>
      <c r="O226" s="64"/>
      <c r="P226" s="64"/>
      <c r="Q226" s="68"/>
      <c r="R226" s="68"/>
      <c r="S226" s="68"/>
      <c r="T226" s="68"/>
      <c r="U226" s="68"/>
      <c r="V226" s="68"/>
      <c r="W226" s="68"/>
      <c r="X226" s="68"/>
      <c r="Y226" s="68"/>
      <c r="Z226" s="68"/>
      <c r="AA226" s="68"/>
      <c r="AB226" s="68"/>
      <c r="AC226" s="68"/>
      <c r="AD226" s="68"/>
      <c r="AE226" s="68"/>
      <c r="AF226" s="68"/>
      <c r="AG226" s="68"/>
      <c r="AH226" s="68"/>
    </row>
    <row r="227" spans="1:34">
      <c r="A227" s="68"/>
      <c r="B227" s="68"/>
      <c r="C227" s="68"/>
      <c r="D227" s="68"/>
      <c r="E227" s="68"/>
      <c r="F227" s="68"/>
      <c r="G227" s="68"/>
      <c r="H227" s="68"/>
      <c r="I227" s="68"/>
      <c r="J227" s="163" t="s">
        <v>1155</v>
      </c>
      <c r="K227" s="105">
        <f>IF('2.Diagnóstico_Legislación'!$D$4="Bilbao",VLOOKUP('3.Diagnóstico_Oportunidades'!J227,Elementos!$O$263:$S$472,2,FALSE),0)+IF('2.Diagnóstico_Legislación'!$D$4="Getxo",VLOOKUP('3.Diagnóstico_Oportunidades'!J227,Elementos!$O$263:$S$472,3,FALSE),0)+IF('2.Diagnóstico_Legislación'!$D$4="Sondika",VLOOKUP('3.Diagnóstico_Oportunidades'!J227,Elementos!$O$263:$S$472,4,FALSE),0)+IF('2.Diagnóstico_Legislación'!$D$4="Vitoria-Gasteiz",VLOOKUP('3.Diagnóstico_Oportunidades'!J227,Elementos!$O$263:$S$472,5,FALSE),0)</f>
        <v>0</v>
      </c>
      <c r="L227" s="68"/>
      <c r="M227" s="163" t="s">
        <v>1155</v>
      </c>
      <c r="N227" s="329">
        <v>0</v>
      </c>
      <c r="O227" s="64"/>
      <c r="P227" s="64"/>
      <c r="Q227" s="68"/>
      <c r="R227" s="68"/>
      <c r="S227" s="68"/>
      <c r="T227" s="68"/>
      <c r="U227" s="68"/>
      <c r="V227" s="68"/>
      <c r="W227" s="68"/>
      <c r="X227" s="68"/>
      <c r="Y227" s="68"/>
      <c r="Z227" s="68"/>
      <c r="AA227" s="68"/>
      <c r="AB227" s="68"/>
      <c r="AC227" s="68"/>
      <c r="AD227" s="68"/>
      <c r="AE227" s="68"/>
      <c r="AF227" s="68"/>
      <c r="AG227" s="68"/>
      <c r="AH227" s="68"/>
    </row>
    <row r="228" spans="1:34">
      <c r="A228" s="68"/>
      <c r="B228" s="68"/>
      <c r="C228" s="68"/>
      <c r="D228" s="68"/>
      <c r="E228" s="68"/>
      <c r="F228" s="68"/>
      <c r="G228" s="68"/>
      <c r="H228" s="68"/>
      <c r="I228" s="68"/>
      <c r="J228" s="165" t="s">
        <v>1156</v>
      </c>
      <c r="K228" s="105">
        <f>IF('2.Diagnóstico_Legislación'!$D$4="Bilbao",VLOOKUP('3.Diagnóstico_Oportunidades'!J228,Elementos!$O$263:$S$472,2,FALSE),0)+IF('2.Diagnóstico_Legislación'!$D$4="Getxo",VLOOKUP('3.Diagnóstico_Oportunidades'!J228,Elementos!$O$263:$S$472,3,FALSE),0)+IF('2.Diagnóstico_Legislación'!$D$4="Sondika",VLOOKUP('3.Diagnóstico_Oportunidades'!J228,Elementos!$O$263:$S$472,4,FALSE),0)+IF('2.Diagnóstico_Legislación'!$D$4="Vitoria-Gasteiz",VLOOKUP('3.Diagnóstico_Oportunidades'!J228,Elementos!$O$263:$S$472,5,FALSE),0)</f>
        <v>2</v>
      </c>
      <c r="L228" s="68"/>
      <c r="M228" s="165" t="s">
        <v>1156</v>
      </c>
      <c r="N228" s="329">
        <v>0</v>
      </c>
      <c r="O228" s="64"/>
      <c r="P228" s="64"/>
      <c r="Q228" s="68"/>
      <c r="R228" s="68"/>
      <c r="S228" s="68"/>
      <c r="T228" s="68"/>
      <c r="U228" s="68"/>
      <c r="V228" s="68"/>
      <c r="W228" s="68"/>
      <c r="X228" s="68"/>
      <c r="Y228" s="68"/>
      <c r="Z228" s="68"/>
      <c r="AA228" s="68"/>
      <c r="AB228" s="68"/>
      <c r="AC228" s="68"/>
      <c r="AD228" s="68"/>
      <c r="AE228" s="68"/>
      <c r="AF228" s="68"/>
      <c r="AG228" s="68"/>
      <c r="AH228" s="68"/>
    </row>
    <row r="229" spans="1:34">
      <c r="A229" s="68"/>
      <c r="B229" s="68"/>
      <c r="C229" s="68"/>
      <c r="D229" s="68"/>
      <c r="E229" s="68"/>
      <c r="F229" s="68"/>
      <c r="G229" s="68"/>
      <c r="H229" s="68"/>
      <c r="I229" s="68"/>
      <c r="J229" s="163" t="s">
        <v>697</v>
      </c>
      <c r="K229" s="105">
        <f>IF('2.Diagnóstico_Legislación'!$D$4="Bilbao",VLOOKUP('3.Diagnóstico_Oportunidades'!J229,Elementos!$O$263:$S$472,2,FALSE),0)+IF('2.Diagnóstico_Legislación'!$D$4="Getxo",VLOOKUP('3.Diagnóstico_Oportunidades'!J229,Elementos!$O$263:$S$472,3,FALSE),0)+IF('2.Diagnóstico_Legislación'!$D$4="Sondika",VLOOKUP('3.Diagnóstico_Oportunidades'!J229,Elementos!$O$263:$S$472,4,FALSE),0)+IF('2.Diagnóstico_Legislación'!$D$4="Vitoria-Gasteiz",VLOOKUP('3.Diagnóstico_Oportunidades'!J229,Elementos!$O$263:$S$472,5,FALSE),0)</f>
        <v>1</v>
      </c>
      <c r="L229" s="68"/>
      <c r="M229" s="163" t="s">
        <v>697</v>
      </c>
      <c r="N229" s="329">
        <v>0</v>
      </c>
      <c r="O229" s="64"/>
      <c r="P229" s="64"/>
      <c r="Q229" s="68"/>
      <c r="R229" s="68"/>
      <c r="S229" s="68"/>
      <c r="T229" s="68"/>
      <c r="U229" s="68"/>
      <c r="V229" s="68"/>
      <c r="W229" s="68"/>
      <c r="X229" s="68"/>
      <c r="Y229" s="68"/>
      <c r="Z229" s="68"/>
      <c r="AA229" s="68"/>
      <c r="AB229" s="68"/>
      <c r="AC229" s="68"/>
      <c r="AD229" s="68"/>
      <c r="AE229" s="68"/>
      <c r="AF229" s="68"/>
      <c r="AG229" s="68"/>
      <c r="AH229" s="68"/>
    </row>
    <row r="230" spans="1:34">
      <c r="A230" s="68"/>
      <c r="B230" s="68"/>
      <c r="C230" s="68"/>
      <c r="D230" s="68"/>
      <c r="E230" s="68"/>
      <c r="F230" s="68"/>
      <c r="G230" s="68"/>
      <c r="H230" s="68"/>
      <c r="I230" s="68"/>
      <c r="J230" s="165" t="s">
        <v>1158</v>
      </c>
      <c r="K230" s="105">
        <f>IF('2.Diagnóstico_Legislación'!$D$4="Bilbao",VLOOKUP('3.Diagnóstico_Oportunidades'!J230,Elementos!$O$263:$S$472,2,FALSE),0)+IF('2.Diagnóstico_Legislación'!$D$4="Getxo",VLOOKUP('3.Diagnóstico_Oportunidades'!J230,Elementos!$O$263:$S$472,3,FALSE),0)+IF('2.Diagnóstico_Legislación'!$D$4="Sondika",VLOOKUP('3.Diagnóstico_Oportunidades'!J230,Elementos!$O$263:$S$472,4,FALSE),0)+IF('2.Diagnóstico_Legislación'!$D$4="Vitoria-Gasteiz",VLOOKUP('3.Diagnóstico_Oportunidades'!J230,Elementos!$O$263:$S$472,5,FALSE),0)</f>
        <v>0</v>
      </c>
      <c r="L230" s="68"/>
      <c r="M230" s="165" t="s">
        <v>1158</v>
      </c>
      <c r="N230" s="329">
        <v>0</v>
      </c>
      <c r="O230" s="64"/>
      <c r="P230" s="64"/>
      <c r="Q230" s="68"/>
      <c r="R230" s="68"/>
      <c r="S230" s="68"/>
      <c r="T230" s="68"/>
      <c r="U230" s="68"/>
      <c r="V230" s="68"/>
      <c r="W230" s="68"/>
      <c r="X230" s="68"/>
      <c r="Y230" s="68"/>
      <c r="Z230" s="68"/>
      <c r="AA230" s="68"/>
      <c r="AB230" s="68"/>
      <c r="AC230" s="68"/>
      <c r="AD230" s="68"/>
      <c r="AE230" s="68"/>
      <c r="AF230" s="68"/>
      <c r="AG230" s="68"/>
      <c r="AH230" s="68"/>
    </row>
    <row r="231" spans="1:34">
      <c r="A231" s="68"/>
      <c r="B231" s="68"/>
      <c r="C231" s="68"/>
      <c r="D231" s="68"/>
      <c r="E231" s="68"/>
      <c r="F231" s="68"/>
      <c r="G231" s="68"/>
      <c r="H231" s="68"/>
      <c r="I231" s="68"/>
      <c r="J231" s="163" t="s">
        <v>1157</v>
      </c>
      <c r="K231" s="105">
        <f>IF('2.Diagnóstico_Legislación'!$D$4="Bilbao",VLOOKUP('3.Diagnóstico_Oportunidades'!J231,Elementos!$O$263:$S$472,2,FALSE),0)+IF('2.Diagnóstico_Legislación'!$D$4="Getxo",VLOOKUP('3.Diagnóstico_Oportunidades'!J231,Elementos!$O$263:$S$472,3,FALSE),0)+IF('2.Diagnóstico_Legislación'!$D$4="Sondika",VLOOKUP('3.Diagnóstico_Oportunidades'!J231,Elementos!$O$263:$S$472,4,FALSE),0)+IF('2.Diagnóstico_Legislación'!$D$4="Vitoria-Gasteiz",VLOOKUP('3.Diagnóstico_Oportunidades'!J231,Elementos!$O$263:$S$472,5,FALSE),0)</f>
        <v>0</v>
      </c>
      <c r="L231" s="68"/>
      <c r="M231" s="163" t="s">
        <v>1157</v>
      </c>
      <c r="N231" s="329">
        <v>0</v>
      </c>
      <c r="O231" s="64"/>
      <c r="P231" s="64"/>
      <c r="Q231" s="68"/>
      <c r="R231" s="68"/>
      <c r="S231" s="68"/>
      <c r="T231" s="68"/>
      <c r="U231" s="68"/>
      <c r="V231" s="68"/>
      <c r="W231" s="68"/>
      <c r="X231" s="68"/>
      <c r="Y231" s="68"/>
      <c r="Z231" s="68"/>
      <c r="AA231" s="68"/>
      <c r="AB231" s="68"/>
      <c r="AC231" s="68"/>
      <c r="AD231" s="68"/>
      <c r="AE231" s="68"/>
      <c r="AF231" s="68"/>
      <c r="AG231" s="68"/>
      <c r="AH231" s="68"/>
    </row>
    <row r="232" spans="1:34">
      <c r="A232" s="68"/>
      <c r="B232" s="68"/>
      <c r="C232" s="68"/>
      <c r="D232" s="68"/>
      <c r="E232" s="68"/>
      <c r="F232" s="68"/>
      <c r="G232" s="68"/>
      <c r="H232" s="68"/>
      <c r="I232" s="68"/>
      <c r="J232" s="163" t="s">
        <v>273</v>
      </c>
      <c r="K232" s="105">
        <f>IF('2.Diagnóstico_Legislación'!$D$4="Bilbao",VLOOKUP('3.Diagnóstico_Oportunidades'!J232,Elementos!$O$263:$S$472,2,FALSE),0)+IF('2.Diagnóstico_Legislación'!$D$4="Getxo",VLOOKUP('3.Diagnóstico_Oportunidades'!J232,Elementos!$O$263:$S$472,3,FALSE),0)+IF('2.Diagnóstico_Legislación'!$D$4="Sondika",VLOOKUP('3.Diagnóstico_Oportunidades'!J232,Elementos!$O$263:$S$472,4,FALSE),0)+IF('2.Diagnóstico_Legislación'!$D$4="Vitoria-Gasteiz",VLOOKUP('3.Diagnóstico_Oportunidades'!J232,Elementos!$O$263:$S$472,5,FALSE),0)</f>
        <v>0</v>
      </c>
      <c r="L232" s="68"/>
      <c r="M232" s="163" t="s">
        <v>273</v>
      </c>
      <c r="N232" s="329">
        <v>0</v>
      </c>
      <c r="O232" s="64"/>
      <c r="P232" s="64"/>
      <c r="Q232" s="68"/>
      <c r="R232" s="68"/>
      <c r="S232" s="68"/>
      <c r="T232" s="68"/>
      <c r="U232" s="68"/>
      <c r="V232" s="68"/>
      <c r="W232" s="68"/>
      <c r="X232" s="68"/>
      <c r="Y232" s="68"/>
      <c r="Z232" s="68"/>
      <c r="AA232" s="68"/>
      <c r="AB232" s="68"/>
      <c r="AC232" s="68"/>
      <c r="AD232" s="68"/>
      <c r="AE232" s="68"/>
      <c r="AF232" s="68"/>
      <c r="AG232" s="68"/>
      <c r="AH232" s="68"/>
    </row>
    <row r="233" spans="1:34" ht="15.75" thickBot="1">
      <c r="A233" s="68"/>
      <c r="B233" s="68"/>
      <c r="C233" s="68"/>
      <c r="D233" s="68"/>
      <c r="E233" s="68"/>
      <c r="F233" s="68"/>
      <c r="G233" s="68"/>
      <c r="H233" s="68"/>
      <c r="I233" s="68"/>
      <c r="J233" s="169" t="s">
        <v>560</v>
      </c>
      <c r="K233" s="106">
        <f>IF('2.Diagnóstico_Legislación'!$D$4="Bilbao",VLOOKUP('3.Diagnóstico_Oportunidades'!J233,Elementos!$O$263:$S$472,2,FALSE),0)+IF('2.Diagnóstico_Legislación'!$D$4="Getxo",VLOOKUP('3.Diagnóstico_Oportunidades'!J233,Elementos!$O$263:$S$472,3,FALSE),0)+IF('2.Diagnóstico_Legislación'!$D$4="Sondika",VLOOKUP('3.Diagnóstico_Oportunidades'!J233,Elementos!$O$263:$S$472,4,FALSE),0)+IF('2.Diagnóstico_Legislación'!$D$4="Vitoria-Gasteiz",VLOOKUP('3.Diagnóstico_Oportunidades'!J233,Elementos!$O$263:$S$472,5,FALSE),0)</f>
        <v>247</v>
      </c>
      <c r="L233" s="68"/>
      <c r="M233" s="169" t="s">
        <v>560</v>
      </c>
      <c r="N233" s="330">
        <v>0</v>
      </c>
      <c r="O233" s="64"/>
      <c r="P233" s="64"/>
      <c r="Q233" s="68"/>
      <c r="R233" s="68"/>
      <c r="S233" s="68"/>
      <c r="T233" s="68"/>
      <c r="U233" s="68"/>
      <c r="V233" s="68"/>
      <c r="W233" s="68"/>
      <c r="X233" s="68"/>
      <c r="Y233" s="68"/>
      <c r="Z233" s="68"/>
      <c r="AA233" s="68"/>
      <c r="AB233" s="68"/>
      <c r="AC233" s="68"/>
      <c r="AD233" s="68"/>
      <c r="AE233" s="68"/>
      <c r="AF233" s="68"/>
      <c r="AG233" s="68"/>
      <c r="AH233" s="68"/>
    </row>
    <row r="234" spans="1:34">
      <c r="A234" s="68"/>
      <c r="B234" s="68"/>
      <c r="C234" s="68"/>
      <c r="D234" s="68"/>
      <c r="E234" s="68"/>
      <c r="F234" s="68"/>
      <c r="G234" s="68"/>
      <c r="H234" s="68"/>
      <c r="I234" s="68"/>
      <c r="J234" s="68"/>
      <c r="K234" s="68"/>
      <c r="L234" s="68"/>
      <c r="M234" s="68"/>
      <c r="N234" s="68"/>
      <c r="O234" s="64"/>
      <c r="P234" s="64"/>
      <c r="Q234" s="68"/>
      <c r="R234" s="68"/>
      <c r="S234" s="68"/>
      <c r="T234" s="68"/>
      <c r="U234" s="68"/>
      <c r="V234" s="68"/>
      <c r="W234" s="68"/>
      <c r="X234" s="68"/>
      <c r="Y234" s="68"/>
      <c r="Z234" s="68"/>
      <c r="AA234" s="68"/>
      <c r="AB234" s="68"/>
      <c r="AC234" s="68"/>
      <c r="AD234" s="68"/>
      <c r="AE234" s="68"/>
      <c r="AF234" s="68"/>
      <c r="AG234" s="68"/>
      <c r="AH234" s="68"/>
    </row>
    <row r="235" spans="1:34">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row>
    <row r="236" spans="1:34">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row>
    <row r="237" spans="1:34">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row>
    <row r="238" spans="1:34">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row>
    <row r="239" spans="1:34">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68"/>
    </row>
    <row r="240" spans="1:34">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row>
    <row r="241" spans="1:27">
      <c r="A241" s="68"/>
      <c r="B241" s="68"/>
      <c r="C241" s="68"/>
      <c r="D241" s="68"/>
      <c r="E241" s="68"/>
      <c r="F241" s="68"/>
      <c r="G241" s="68"/>
      <c r="H241" s="68"/>
      <c r="I241" s="68"/>
      <c r="J241" s="68"/>
      <c r="K241" s="68"/>
      <c r="L241" s="68"/>
      <c r="M241" s="68"/>
      <c r="N241" s="68"/>
      <c r="O241" s="64"/>
      <c r="P241" s="64"/>
      <c r="Q241" s="68"/>
      <c r="R241" s="68"/>
      <c r="S241" s="68"/>
      <c r="T241" s="68"/>
      <c r="U241" s="68"/>
      <c r="V241" s="68"/>
      <c r="W241" s="68"/>
      <c r="X241" s="68"/>
      <c r="Y241" s="68"/>
      <c r="Z241" s="68"/>
      <c r="AA241" s="68"/>
    </row>
    <row r="242" spans="1:27">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row>
    <row r="243" spans="1:27">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row>
    <row r="244" spans="1:27">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row>
    <row r="245" spans="1:27">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row>
    <row r="246" spans="1:27">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row>
    <row r="247" spans="1:27">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row>
    <row r="248" spans="1:27">
      <c r="A248" s="68"/>
      <c r="B248" s="68"/>
      <c r="C248" s="68"/>
      <c r="D248" s="68"/>
      <c r="E248" s="68"/>
      <c r="F248" s="68"/>
      <c r="G248" s="68"/>
      <c r="H248" s="68"/>
      <c r="I248" s="68"/>
      <c r="J248" s="68"/>
      <c r="K248" s="68"/>
      <c r="L248" s="68"/>
      <c r="M248" s="68"/>
      <c r="N248" s="68"/>
      <c r="O248" s="64"/>
      <c r="P248" s="64"/>
      <c r="Q248" s="68"/>
      <c r="R248" s="68"/>
      <c r="S248" s="68"/>
      <c r="T248" s="68"/>
      <c r="U248" s="68"/>
      <c r="V248" s="68"/>
      <c r="W248" s="68"/>
      <c r="X248" s="68"/>
      <c r="Y248" s="68"/>
      <c r="Z248" s="68"/>
      <c r="AA248" s="68"/>
    </row>
    <row r="249" spans="1:27">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row>
    <row r="250" spans="1:27">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row>
    <row r="251" spans="1:27">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row>
    <row r="252" spans="1:27">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row>
    <row r="253" spans="1:27">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row>
    <row r="254" spans="1:27">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row>
  </sheetData>
  <sheetProtection algorithmName="SHA-512" hashValue="8JnJF6rfQpv5e17C7JgrVTutEWagl5LCQH6nFGhGFk4zMCyiEAoe57ZW4UK+qFE6qWUZ42Q3b2XllIO4AWTEEg==" saltValue="B0ZxPYV238LoDZzgzn7cvA==" spinCount="100000" sheet="1" objects="1" scenarios="1" selectLockedCells="1"/>
  <mergeCells count="43">
    <mergeCell ref="M18:N18"/>
    <mergeCell ref="M21:N21"/>
    <mergeCell ref="M22:N22"/>
    <mergeCell ref="M19:N19"/>
    <mergeCell ref="M20:N20"/>
    <mergeCell ref="M14:N14"/>
    <mergeCell ref="M15:N15"/>
    <mergeCell ref="M6:N6"/>
    <mergeCell ref="M7:N7"/>
    <mergeCell ref="M8:N8"/>
    <mergeCell ref="M9:N9"/>
    <mergeCell ref="M10:N10"/>
    <mergeCell ref="M16:N16"/>
    <mergeCell ref="M17:N17"/>
    <mergeCell ref="B2:P2"/>
    <mergeCell ref="J6:K6"/>
    <mergeCell ref="J7:K7"/>
    <mergeCell ref="J8:K8"/>
    <mergeCell ref="J9:K9"/>
    <mergeCell ref="L5:P5"/>
    <mergeCell ref="B4:D4"/>
    <mergeCell ref="I4:L4"/>
    <mergeCell ref="I5:K5"/>
    <mergeCell ref="B5:D5"/>
    <mergeCell ref="F5:G5"/>
    <mergeCell ref="M11:N11"/>
    <mergeCell ref="M12:N12"/>
    <mergeCell ref="M13:N13"/>
    <mergeCell ref="J22:K22"/>
    <mergeCell ref="L22:L23"/>
    <mergeCell ref="I22:I23"/>
    <mergeCell ref="J10:K10"/>
    <mergeCell ref="J11:K11"/>
    <mergeCell ref="J12:K12"/>
    <mergeCell ref="J13:K13"/>
    <mergeCell ref="J14:K14"/>
    <mergeCell ref="J15:K15"/>
    <mergeCell ref="J16:K16"/>
    <mergeCell ref="J17:K17"/>
    <mergeCell ref="J21:K21"/>
    <mergeCell ref="J19:K19"/>
    <mergeCell ref="J20:K20"/>
    <mergeCell ref="J18:K18"/>
  </mergeCells>
  <dataValidations xWindow="1463" yWindow="771" count="5">
    <dataValidation allowBlank="1" showInputMessage="1" showErrorMessage="1" prompt="Elegir la especie_x000a_* Autóctona_x000a_ª Invasora" sqref="J25:J233 M25:M233"/>
    <dataValidation allowBlank="1" showInputMessage="1" showErrorMessage="1" prompt="Rellenar la superficie que ocupa cada elemento urbano/periurbano en ha" sqref="M7:N18"/>
    <dataValidation allowBlank="1" showInputMessage="1" showErrorMessage="1" prompt="Rellenar la superficie de área protegida o interés naturalístico que ocupa cada elemento urbano/periurbano en ha" sqref="P7:P18"/>
    <dataValidation allowBlank="1" showInputMessage="1" showErrorMessage="1" prompt="Rellenar el número de jardineras y arboles o arbustos totales que hay en el municipio" sqref="M21:N22"/>
    <dataValidation allowBlank="1" showInputMessage="1" showErrorMessage="1" prompt="Rellenar el número de arboles o arbustos que hay de cada especie, si no se conoce la especie, se incluyen dentro del género y si no aparece en la lista el género incluirlo en otras" sqref="N24:N233"/>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U321"/>
  <sheetViews>
    <sheetView tabSelected="1" topLeftCell="E7" zoomScale="70" zoomScaleNormal="70" workbookViewId="0">
      <selection activeCell="A177" sqref="A177:AA321"/>
    </sheetView>
  </sheetViews>
  <sheetFormatPr defaultColWidth="11.42578125" defaultRowHeight="15"/>
  <cols>
    <col min="1" max="1" width="18.42578125" style="110" customWidth="1"/>
    <col min="2" max="2" width="10.28515625" customWidth="1"/>
    <col min="3" max="3" width="13.85546875" customWidth="1"/>
    <col min="4" max="4" width="17.7109375" customWidth="1"/>
    <col min="5" max="5" width="15.42578125" customWidth="1"/>
    <col min="6" max="6" width="10.5703125" customWidth="1"/>
    <col min="7" max="7" width="9.5703125" customWidth="1"/>
    <col min="8" max="8" width="20.7109375" customWidth="1"/>
    <col min="9" max="9" width="9.7109375" customWidth="1"/>
    <col min="10" max="10" width="15.7109375" customWidth="1"/>
    <col min="11" max="11" width="14.28515625" customWidth="1"/>
    <col min="12" max="12" width="17.42578125" customWidth="1"/>
    <col min="13" max="13" width="17.5703125" customWidth="1"/>
    <col min="14" max="14" width="13.28515625" customWidth="1"/>
    <col min="15" max="15" width="18.85546875" style="27" customWidth="1"/>
    <col min="16" max="16" width="17" customWidth="1"/>
    <col min="17" max="17" width="11" customWidth="1"/>
    <col min="18" max="18" width="9.28515625" customWidth="1"/>
    <col min="19" max="19" width="7.5703125" style="110" customWidth="1"/>
    <col min="20" max="20" width="43.7109375" customWidth="1"/>
  </cols>
  <sheetData>
    <row r="1" spans="1:47" s="110" customFormat="1" ht="35.450000000000003" customHeight="1" thickBot="1">
      <c r="A1" s="331"/>
      <c r="B1" s="331"/>
      <c r="C1" s="331"/>
      <c r="D1" s="331"/>
      <c r="E1" s="331"/>
      <c r="F1" s="331"/>
      <c r="G1" s="331"/>
      <c r="H1" s="331"/>
      <c r="I1" s="331"/>
      <c r="J1" s="331"/>
      <c r="K1" s="331"/>
      <c r="L1" s="331"/>
      <c r="M1" s="331"/>
      <c r="N1" s="331"/>
      <c r="O1" s="331"/>
      <c r="P1" s="331"/>
      <c r="Q1" s="331"/>
      <c r="R1" s="331"/>
      <c r="S1" s="331"/>
      <c r="T1" s="331"/>
    </row>
    <row r="2" spans="1:47" s="13" customFormat="1" ht="25.5" customHeight="1" thickBot="1">
      <c r="A2" s="232"/>
      <c r="B2" s="607" t="s">
        <v>1252</v>
      </c>
      <c r="C2" s="608"/>
      <c r="D2" s="608"/>
      <c r="E2" s="608"/>
      <c r="F2" s="608"/>
      <c r="G2" s="608"/>
      <c r="H2" s="608"/>
      <c r="I2" s="608"/>
      <c r="J2" s="608"/>
      <c r="K2" s="608"/>
      <c r="L2" s="608"/>
      <c r="M2" s="608"/>
      <c r="N2" s="608"/>
      <c r="O2" s="608"/>
      <c r="P2" s="608"/>
      <c r="Q2" s="608"/>
      <c r="R2" s="608"/>
      <c r="S2" s="609"/>
      <c r="T2" s="232"/>
      <c r="U2" s="68"/>
      <c r="V2" s="68"/>
      <c r="W2" s="68"/>
      <c r="X2" s="68"/>
      <c r="Y2" s="68"/>
      <c r="Z2" s="68"/>
      <c r="AA2" s="68"/>
      <c r="AB2" s="68"/>
      <c r="AC2" s="68"/>
      <c r="AD2" s="69"/>
      <c r="AE2" s="69"/>
      <c r="AF2" s="69"/>
      <c r="AG2" s="69"/>
      <c r="AH2" s="69"/>
      <c r="AI2" s="69"/>
      <c r="AJ2" s="69"/>
      <c r="AK2" s="69"/>
      <c r="AL2" s="69"/>
      <c r="AM2" s="69"/>
      <c r="AN2" s="69"/>
      <c r="AO2" s="69"/>
      <c r="AP2" s="69"/>
      <c r="AQ2" s="69"/>
    </row>
    <row r="3" spans="1:47" s="110" customFormat="1" ht="10.9" customHeight="1" thickBot="1">
      <c r="A3" s="331"/>
      <c r="B3" s="332"/>
      <c r="C3" s="332"/>
      <c r="D3" s="332"/>
      <c r="E3" s="332"/>
      <c r="F3" s="332"/>
      <c r="G3" s="332"/>
      <c r="H3" s="232"/>
      <c r="I3" s="232"/>
      <c r="J3" s="232"/>
      <c r="K3" s="232"/>
      <c r="L3" s="232"/>
      <c r="M3" s="232"/>
      <c r="N3" s="232"/>
      <c r="O3" s="232"/>
      <c r="P3" s="232"/>
      <c r="Q3" s="232"/>
      <c r="R3" s="232"/>
      <c r="S3" s="232"/>
      <c r="T3" s="331"/>
    </row>
    <row r="4" spans="1:47" s="44" customFormat="1" ht="18.75" customHeight="1" thickBot="1">
      <c r="A4" s="331"/>
      <c r="B4" s="626" t="s">
        <v>1251</v>
      </c>
      <c r="C4" s="627"/>
      <c r="D4" s="628"/>
      <c r="E4" s="333" t="s">
        <v>568</v>
      </c>
      <c r="F4" s="334" t="s">
        <v>569</v>
      </c>
      <c r="G4" s="335" t="s">
        <v>570</v>
      </c>
      <c r="H4" s="232"/>
      <c r="I4" s="232"/>
      <c r="J4" s="232"/>
      <c r="K4" s="232"/>
      <c r="L4" s="232"/>
      <c r="M4" s="232"/>
      <c r="N4" s="232"/>
      <c r="O4" s="232"/>
      <c r="P4" s="232"/>
      <c r="Q4" s="232"/>
      <c r="R4" s="232"/>
      <c r="S4" s="232"/>
      <c r="T4" s="331"/>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row>
    <row r="5" spans="1:47" s="110" customFormat="1" ht="9" customHeight="1" thickBot="1">
      <c r="A5" s="331"/>
      <c r="B5" s="232"/>
      <c r="C5" s="232"/>
      <c r="D5" s="232"/>
      <c r="E5" s="232"/>
      <c r="F5" s="232"/>
      <c r="G5" s="232"/>
      <c r="H5" s="232"/>
      <c r="I5" s="232"/>
      <c r="J5" s="232"/>
      <c r="K5" s="232"/>
      <c r="L5" s="232"/>
      <c r="M5" s="232"/>
      <c r="N5" s="232"/>
      <c r="O5" s="232"/>
      <c r="P5" s="232"/>
      <c r="Q5" s="232"/>
      <c r="R5" s="232"/>
      <c r="S5" s="232"/>
      <c r="T5" s="331"/>
    </row>
    <row r="6" spans="1:47" s="27" customFormat="1" ht="21.75" thickBot="1">
      <c r="A6" s="331"/>
      <c r="B6" s="610" t="s">
        <v>1000</v>
      </c>
      <c r="C6" s="611"/>
      <c r="D6" s="611"/>
      <c r="E6" s="611"/>
      <c r="F6" s="611"/>
      <c r="G6" s="611"/>
      <c r="H6" s="611"/>
      <c r="I6" s="611"/>
      <c r="J6" s="611"/>
      <c r="K6" s="611"/>
      <c r="L6" s="611"/>
      <c r="M6" s="611"/>
      <c r="N6" s="611"/>
      <c r="O6" s="611"/>
      <c r="P6" s="611"/>
      <c r="Q6" s="611"/>
      <c r="R6" s="611"/>
      <c r="S6" s="612"/>
      <c r="T6" s="331"/>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row>
    <row r="7" spans="1:47" s="27" customFormat="1" ht="16.5" thickBot="1">
      <c r="A7" s="331"/>
      <c r="B7" s="336" t="s">
        <v>278</v>
      </c>
      <c r="C7" s="337" t="s">
        <v>275</v>
      </c>
      <c r="D7" s="338" t="s">
        <v>277</v>
      </c>
      <c r="E7" s="339" t="s">
        <v>276</v>
      </c>
      <c r="F7" s="639" t="s">
        <v>231</v>
      </c>
      <c r="G7" s="640"/>
      <c r="H7" s="232"/>
      <c r="I7" s="232"/>
      <c r="J7" s="232"/>
      <c r="K7" s="232"/>
      <c r="L7" s="232"/>
      <c r="M7" s="232"/>
      <c r="N7" s="232"/>
      <c r="O7" s="232"/>
      <c r="P7" s="232"/>
      <c r="Q7" s="232"/>
      <c r="R7" s="232"/>
      <c r="S7" s="232"/>
      <c r="T7" s="331"/>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row>
    <row r="8" spans="1:47" s="27" customFormat="1" ht="17.25" customHeight="1" thickBot="1">
      <c r="A8" s="331"/>
      <c r="B8" s="340">
        <f>VLOOKUP('2.Diagnóstico_Legislación'!$D$4,Criterios!$A$2:$F$259,2,FALSE)</f>
        <v>1</v>
      </c>
      <c r="C8" s="340">
        <f>VLOOKUP('2.Diagnóstico_Legislación'!$D$4,Criterios!$A$2:$F$259,3,FALSE)</f>
        <v>3</v>
      </c>
      <c r="D8" s="340">
        <f>VLOOKUP('2.Diagnóstico_Legislación'!$D$4,Criterios!$A$2:$F$259,4,FALSE)</f>
        <v>2</v>
      </c>
      <c r="E8" s="340">
        <f>VLOOKUP('2.Diagnóstico_Legislación'!$D$4,Criterios!$A$2:$F$259,5,FALSE)</f>
        <v>1</v>
      </c>
      <c r="F8" s="637">
        <f>VLOOKUP('2.Diagnóstico_Legislación'!$D$4,Criterios!$A$2:$F$259,6,FALSE)</f>
        <v>2</v>
      </c>
      <c r="G8" s="638"/>
      <c r="H8" s="232"/>
      <c r="I8" s="232"/>
      <c r="J8" s="232"/>
      <c r="K8" s="232"/>
      <c r="L8" s="232"/>
      <c r="M8" s="232"/>
      <c r="N8" s="232"/>
      <c r="O8" s="232"/>
      <c r="P8" s="232"/>
      <c r="Q8" s="232"/>
      <c r="R8" s="232"/>
      <c r="S8" s="232"/>
      <c r="T8" s="331"/>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row>
    <row r="9" spans="1:47" s="110" customFormat="1" ht="3.6" customHeight="1" thickBot="1">
      <c r="A9" s="331"/>
      <c r="B9" s="250"/>
      <c r="C9" s="250"/>
      <c r="D9" s="250"/>
      <c r="E9" s="250"/>
      <c r="F9" s="250"/>
      <c r="G9" s="250"/>
      <c r="H9" s="232"/>
      <c r="I9" s="232"/>
      <c r="J9" s="232"/>
      <c r="K9" s="232"/>
      <c r="L9" s="232"/>
      <c r="M9" s="232"/>
      <c r="N9" s="232"/>
      <c r="O9" s="232"/>
      <c r="P9" s="232"/>
      <c r="Q9" s="232"/>
      <c r="R9" s="232"/>
      <c r="S9" s="232"/>
      <c r="T9" s="331"/>
    </row>
    <row r="10" spans="1:47" s="27" customFormat="1" ht="20.25" customHeight="1" thickBot="1">
      <c r="A10" s="331"/>
      <c r="B10" s="232"/>
      <c r="C10" s="232"/>
      <c r="D10" s="232"/>
      <c r="E10" s="232"/>
      <c r="F10" s="632" t="s">
        <v>1008</v>
      </c>
      <c r="G10" s="633"/>
      <c r="H10" s="633"/>
      <c r="I10" s="633"/>
      <c r="J10" s="633"/>
      <c r="K10" s="633"/>
      <c r="L10" s="633"/>
      <c r="M10" s="633"/>
      <c r="N10" s="633"/>
      <c r="O10" s="633"/>
      <c r="P10" s="633"/>
      <c r="Q10" s="633"/>
      <c r="R10" s="634"/>
      <c r="S10" s="232"/>
      <c r="T10" s="331"/>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row>
    <row r="11" spans="1:47" s="27" customFormat="1" ht="16.5" thickBot="1">
      <c r="A11" s="331"/>
      <c r="B11" s="232"/>
      <c r="C11" s="232"/>
      <c r="D11" s="232"/>
      <c r="E11" s="232"/>
      <c r="F11" s="619" t="s">
        <v>502</v>
      </c>
      <c r="G11" s="620"/>
      <c r="H11" s="621" t="s">
        <v>1003</v>
      </c>
      <c r="I11" s="622"/>
      <c r="J11" s="622"/>
      <c r="K11" s="622"/>
      <c r="L11" s="622"/>
      <c r="M11" s="622"/>
      <c r="N11" s="622"/>
      <c r="O11" s="622"/>
      <c r="P11" s="623"/>
      <c r="Q11" s="624" t="s">
        <v>510</v>
      </c>
      <c r="R11" s="625"/>
      <c r="S11" s="232"/>
      <c r="T11" s="331"/>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row>
    <row r="12" spans="1:47" s="27" customFormat="1" ht="16.5" thickBot="1">
      <c r="A12" s="331"/>
      <c r="B12" s="232"/>
      <c r="C12" s="232"/>
      <c r="D12" s="232"/>
      <c r="E12" s="232"/>
      <c r="F12" s="341" t="s">
        <v>284</v>
      </c>
      <c r="G12" s="341" t="s">
        <v>285</v>
      </c>
      <c r="H12" s="342" t="s">
        <v>1001</v>
      </c>
      <c r="I12" s="342" t="s">
        <v>1011</v>
      </c>
      <c r="J12" s="342" t="s">
        <v>1002</v>
      </c>
      <c r="K12" s="342" t="s">
        <v>563</v>
      </c>
      <c r="L12" s="342" t="s">
        <v>1004</v>
      </c>
      <c r="M12" s="342" t="s">
        <v>1005</v>
      </c>
      <c r="N12" s="343" t="s">
        <v>508</v>
      </c>
      <c r="O12" s="342" t="s">
        <v>1006</v>
      </c>
      <c r="P12" s="342" t="s">
        <v>1007</v>
      </c>
      <c r="Q12" s="344" t="s">
        <v>561</v>
      </c>
      <c r="R12" s="344" t="s">
        <v>509</v>
      </c>
      <c r="S12" s="232"/>
      <c r="T12" s="331"/>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row>
    <row r="13" spans="1:47" s="27" customFormat="1" ht="16.5" thickBot="1">
      <c r="A13" s="331"/>
      <c r="B13" s="232"/>
      <c r="C13" s="232"/>
      <c r="D13" s="232"/>
      <c r="E13" s="232"/>
      <c r="F13" s="340">
        <f>VLOOKUP('2.Diagnóstico_Legislación'!$D$4,Criterios!$AE$2:$AR$259,2,FALSE)</f>
        <v>1</v>
      </c>
      <c r="G13" s="340">
        <f>VLOOKUP('2.Diagnóstico_Legislación'!$D$4,Criterios!$AE$2:$AR$259,3,FALSE)</f>
        <v>1</v>
      </c>
      <c r="H13" s="340">
        <f>VLOOKUP('2.Diagnóstico_Legislación'!$D$4,Criterios!$AE$2:$AR$259,4,FALSE)</f>
        <v>1</v>
      </c>
      <c r="I13" s="340">
        <f>VLOOKUP('2.Diagnóstico_Legislación'!$D$4,Criterios!$AE$2:$AR$259,5,FALSE)</f>
        <v>1</v>
      </c>
      <c r="J13" s="340">
        <f>VLOOKUP('2.Diagnóstico_Legislación'!$D$4,Criterios!$AE$2:$AR$259,6,FALSE)</f>
        <v>1</v>
      </c>
      <c r="K13" s="340">
        <f>VLOOKUP('2.Diagnóstico_Legislación'!$D$4,Criterios!$AE$2:$AR$259,7,FALSE)</f>
        <v>2</v>
      </c>
      <c r="L13" s="340">
        <f>VLOOKUP('2.Diagnóstico_Legislación'!$D$4,Criterios!$AE$2:$AR$259,8,FALSE)</f>
        <v>1</v>
      </c>
      <c r="M13" s="340">
        <f>VLOOKUP('2.Diagnóstico_Legislación'!$D$4,Criterios!$AE$2:$AR$259,9,FALSE)</f>
        <v>1</v>
      </c>
      <c r="N13" s="340">
        <f>VLOOKUP('2.Diagnóstico_Legislación'!$D$4,Criterios!$AE$2:$AR$259,10,FALSE)</f>
        <v>1</v>
      </c>
      <c r="O13" s="340" t="str">
        <f>VLOOKUP('2.Diagnóstico_Legislación'!$D$4,Criterios!$AE$2:$AR$259,11,FALSE)</f>
        <v>.</v>
      </c>
      <c r="P13" s="340">
        <f>VLOOKUP('2.Diagnóstico_Legislación'!$D$4,Criterios!$AE$2:$AR$259,12,FALSE)</f>
        <v>2</v>
      </c>
      <c r="Q13" s="340">
        <f>VLOOKUP('2.Diagnóstico_Legislación'!$D$4,Criterios!$AE$2:$AR$259,13,FALSE)</f>
        <v>1</v>
      </c>
      <c r="R13" s="340">
        <f>VLOOKUP('2.Diagnóstico_Legislación'!$D$4,Criterios!$AE$2:$AR$259,14,FALSE)</f>
        <v>2</v>
      </c>
      <c r="S13" s="232"/>
      <c r="T13" s="331"/>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row>
    <row r="14" spans="1:47" s="110" customFormat="1" ht="5.45" customHeight="1" thickBot="1">
      <c r="A14" s="331"/>
      <c r="B14" s="232"/>
      <c r="C14" s="232"/>
      <c r="D14" s="232"/>
      <c r="E14" s="232"/>
      <c r="F14" s="232"/>
      <c r="G14" s="232"/>
      <c r="H14" s="232"/>
      <c r="I14" s="232"/>
      <c r="J14" s="232"/>
      <c r="K14" s="232"/>
      <c r="L14" s="232"/>
      <c r="M14" s="232"/>
      <c r="N14" s="232"/>
      <c r="O14" s="232"/>
      <c r="P14" s="232"/>
      <c r="Q14" s="232"/>
      <c r="R14" s="232"/>
      <c r="S14" s="232"/>
      <c r="T14" s="331"/>
    </row>
    <row r="15" spans="1:47" s="17" customFormat="1" ht="21.75" thickBot="1">
      <c r="A15" s="331"/>
      <c r="B15" s="613" t="s">
        <v>1009</v>
      </c>
      <c r="C15" s="614"/>
      <c r="D15" s="614"/>
      <c r="E15" s="614"/>
      <c r="F15" s="614"/>
      <c r="G15" s="614"/>
      <c r="H15" s="614"/>
      <c r="I15" s="614"/>
      <c r="J15" s="614"/>
      <c r="K15" s="614"/>
      <c r="L15" s="614"/>
      <c r="M15" s="614"/>
      <c r="N15" s="614"/>
      <c r="O15" s="614"/>
      <c r="P15" s="614"/>
      <c r="Q15" s="614"/>
      <c r="R15" s="614"/>
      <c r="S15" s="615"/>
      <c r="T15" s="331"/>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row>
    <row r="16" spans="1:47" s="17" customFormat="1" ht="16.5" thickBot="1">
      <c r="A16" s="331"/>
      <c r="B16" s="336" t="s">
        <v>278</v>
      </c>
      <c r="C16" s="337" t="s">
        <v>275</v>
      </c>
      <c r="D16" s="338" t="s">
        <v>277</v>
      </c>
      <c r="E16" s="339" t="s">
        <v>276</v>
      </c>
      <c r="F16" s="639" t="s">
        <v>231</v>
      </c>
      <c r="G16" s="640"/>
      <c r="H16" s="232"/>
      <c r="I16" s="232"/>
      <c r="J16" s="232"/>
      <c r="K16" s="232"/>
      <c r="L16" s="232"/>
      <c r="M16" s="232"/>
      <c r="N16" s="232"/>
      <c r="O16" s="232"/>
      <c r="P16" s="232"/>
      <c r="Q16" s="232"/>
      <c r="R16" s="232"/>
      <c r="S16" s="232"/>
      <c r="T16" s="331"/>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row>
    <row r="17" spans="1:47" s="17" customFormat="1" ht="17.25" customHeight="1" thickBot="1">
      <c r="A17" s="331"/>
      <c r="B17" s="340">
        <f>VLOOKUP('2.Diagnóstico_Legislación'!$D$4,Criterios!$G$2:$L$259,2,FALSE)</f>
        <v>2</v>
      </c>
      <c r="C17" s="340">
        <f>VLOOKUP('2.Diagnóstico_Legislación'!$D$4,Criterios!$G$2:$L$259,3,FALSE)</f>
        <v>3</v>
      </c>
      <c r="D17" s="340">
        <f>VLOOKUP('2.Diagnóstico_Legislación'!$D$4,Criterios!$G$2:$L$259,4,FALSE)</f>
        <v>3</v>
      </c>
      <c r="E17" s="340">
        <f>VLOOKUP('2.Diagnóstico_Legislación'!$D$4,Criterios!$G$2:$L$259,5,FALSE)</f>
        <v>3</v>
      </c>
      <c r="F17" s="637">
        <f>VLOOKUP('2.Diagnóstico_Legislación'!$D$4,Criterios!$G$2:$L$259,6,FALSE)</f>
        <v>2</v>
      </c>
      <c r="G17" s="638"/>
      <c r="H17" s="232"/>
      <c r="I17" s="232"/>
      <c r="J17" s="232"/>
      <c r="K17" s="232"/>
      <c r="L17" s="232"/>
      <c r="M17" s="232"/>
      <c r="N17" s="232"/>
      <c r="O17" s="232"/>
      <c r="P17" s="232"/>
      <c r="Q17" s="232"/>
      <c r="R17" s="232"/>
      <c r="S17" s="232"/>
      <c r="T17" s="331"/>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row>
    <row r="18" spans="1:47" s="27" customFormat="1" ht="3.6" customHeight="1" thickBot="1">
      <c r="A18" s="331"/>
      <c r="B18" s="250"/>
      <c r="C18" s="250"/>
      <c r="D18" s="250"/>
      <c r="E18" s="250"/>
      <c r="F18" s="250"/>
      <c r="G18" s="250"/>
      <c r="H18" s="232"/>
      <c r="I18" s="232"/>
      <c r="J18" s="232"/>
      <c r="K18" s="232"/>
      <c r="L18" s="232"/>
      <c r="M18" s="232"/>
      <c r="N18" s="232"/>
      <c r="O18" s="232"/>
      <c r="P18" s="232"/>
      <c r="Q18" s="232"/>
      <c r="R18" s="232"/>
      <c r="S18" s="232"/>
      <c r="T18" s="331"/>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row>
    <row r="19" spans="1:47" s="17" customFormat="1" ht="16.5" customHeight="1" thickBot="1">
      <c r="A19" s="331"/>
      <c r="B19" s="232"/>
      <c r="C19" s="232"/>
      <c r="D19" s="232"/>
      <c r="E19" s="232"/>
      <c r="F19" s="629" t="s">
        <v>1010</v>
      </c>
      <c r="G19" s="630"/>
      <c r="H19" s="630"/>
      <c r="I19" s="630"/>
      <c r="J19" s="630"/>
      <c r="K19" s="630"/>
      <c r="L19" s="630"/>
      <c r="M19" s="630"/>
      <c r="N19" s="630"/>
      <c r="O19" s="630"/>
      <c r="P19" s="630"/>
      <c r="Q19" s="631"/>
      <c r="R19" s="232"/>
      <c r="S19" s="232"/>
      <c r="T19" s="331"/>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row>
    <row r="20" spans="1:47" s="17" customFormat="1" ht="16.5" thickBot="1">
      <c r="A20" s="331"/>
      <c r="B20" s="232"/>
      <c r="C20" s="232"/>
      <c r="D20" s="232"/>
      <c r="E20" s="232"/>
      <c r="F20" s="641" t="s">
        <v>502</v>
      </c>
      <c r="G20" s="642"/>
      <c r="H20" s="621" t="s">
        <v>1003</v>
      </c>
      <c r="I20" s="622"/>
      <c r="J20" s="622"/>
      <c r="K20" s="622"/>
      <c r="L20" s="622"/>
      <c r="M20" s="622"/>
      <c r="N20" s="622"/>
      <c r="O20" s="622"/>
      <c r="P20" s="623"/>
      <c r="Q20" s="345" t="s">
        <v>510</v>
      </c>
      <c r="R20" s="232"/>
      <c r="S20" s="232"/>
      <c r="T20" s="331"/>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row>
    <row r="21" spans="1:47" s="17" customFormat="1" ht="16.5" thickBot="1">
      <c r="A21" s="331"/>
      <c r="B21" s="232"/>
      <c r="C21" s="232"/>
      <c r="D21" s="232"/>
      <c r="E21" s="232"/>
      <c r="F21" s="635" t="s">
        <v>284</v>
      </c>
      <c r="G21" s="636"/>
      <c r="H21" s="342" t="s">
        <v>1001</v>
      </c>
      <c r="I21" s="342" t="s">
        <v>1011</v>
      </c>
      <c r="J21" s="342" t="s">
        <v>1012</v>
      </c>
      <c r="K21" s="342" t="s">
        <v>1002</v>
      </c>
      <c r="L21" s="342" t="s">
        <v>563</v>
      </c>
      <c r="M21" s="342" t="s">
        <v>1004</v>
      </c>
      <c r="N21" s="342" t="s">
        <v>508</v>
      </c>
      <c r="O21" s="342" t="s">
        <v>1262</v>
      </c>
      <c r="P21" s="342" t="s">
        <v>1013</v>
      </c>
      <c r="Q21" s="344" t="s">
        <v>509</v>
      </c>
      <c r="R21" s="232"/>
      <c r="S21" s="232"/>
      <c r="T21" s="331"/>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row>
    <row r="22" spans="1:47" s="17" customFormat="1" ht="16.5" thickBot="1">
      <c r="A22" s="331"/>
      <c r="B22" s="232"/>
      <c r="C22" s="232"/>
      <c r="D22" s="232"/>
      <c r="E22" s="232"/>
      <c r="F22" s="637">
        <f>VLOOKUP('2.Diagnóstico_Legislación'!$D$4,Criterios!$R$2:$AC$259,2,FALSE)</f>
        <v>2</v>
      </c>
      <c r="G22" s="638"/>
      <c r="H22" s="346">
        <f>VLOOKUP('2.Diagnóstico_Legislación'!$D$4,Criterios!$R$2:$AC$259,3,FALSE)</f>
        <v>2</v>
      </c>
      <c r="I22" s="346">
        <f>VLOOKUP('2.Diagnóstico_Legislación'!$D$4,Criterios!$R$2:$AC$259,4,FALSE)</f>
        <v>2</v>
      </c>
      <c r="J22" s="346">
        <f>VLOOKUP('2.Diagnóstico_Legislación'!$D$4,Criterios!$R$2:$AC$259,5,FALSE)</f>
        <v>2</v>
      </c>
      <c r="K22" s="346">
        <f>VLOOKUP('2.Diagnóstico_Legislación'!$D$4,Criterios!$R$2:$AC$259,6,FALSE)</f>
        <v>3</v>
      </c>
      <c r="L22" s="346">
        <f>VLOOKUP('2.Diagnóstico_Legislación'!$D$4,Criterios!$R$2:$AC$259,7,FALSE)</f>
        <v>2</v>
      </c>
      <c r="M22" s="346">
        <f>VLOOKUP('2.Diagnóstico_Legislación'!$D$4,Criterios!$R$2:$AC$259,8,FALSE)</f>
        <v>3</v>
      </c>
      <c r="N22" s="346">
        <f>VLOOKUP('2.Diagnóstico_Legislación'!$D$4,Criterios!$R$2:$AC$259,9,FALSE)</f>
        <v>2</v>
      </c>
      <c r="O22" s="346">
        <f>VLOOKUP('2.Diagnóstico_Legislación'!$D$4,Criterios!$R$2:$AC$259,10,FALSE)</f>
        <v>2</v>
      </c>
      <c r="P22" s="346">
        <f>VLOOKUP('2.Diagnóstico_Legislación'!$D$4,Criterios!$R$2:$AC$259,11,FALSE)</f>
        <v>2</v>
      </c>
      <c r="Q22" s="340">
        <f>VLOOKUP('2.Diagnóstico_Legislación'!$D$4,Criterios!$R$2:$AC$259,12,FALSE)</f>
        <v>2</v>
      </c>
      <c r="R22" s="232"/>
      <c r="S22" s="232"/>
      <c r="T22" s="331"/>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row>
    <row r="23" spans="1:47" s="110" customFormat="1" ht="4.1500000000000004" customHeight="1" thickBot="1">
      <c r="A23" s="331"/>
      <c r="B23" s="232"/>
      <c r="C23" s="232"/>
      <c r="D23" s="232"/>
      <c r="E23" s="232"/>
      <c r="F23" s="250"/>
      <c r="G23" s="250"/>
      <c r="H23" s="250"/>
      <c r="I23" s="250"/>
      <c r="J23" s="250"/>
      <c r="K23" s="250"/>
      <c r="L23" s="250"/>
      <c r="M23" s="250"/>
      <c r="N23" s="250"/>
      <c r="O23" s="250"/>
      <c r="P23" s="250"/>
      <c r="Q23" s="250"/>
      <c r="R23" s="250"/>
      <c r="S23" s="232"/>
      <c r="T23" s="331"/>
    </row>
    <row r="24" spans="1:47" s="27" customFormat="1" ht="21.75" thickBot="1">
      <c r="A24" s="331"/>
      <c r="B24" s="616" t="s">
        <v>1215</v>
      </c>
      <c r="C24" s="617"/>
      <c r="D24" s="617"/>
      <c r="E24" s="617"/>
      <c r="F24" s="617"/>
      <c r="G24" s="617"/>
      <c r="H24" s="617"/>
      <c r="I24" s="617"/>
      <c r="J24" s="617"/>
      <c r="K24" s="617"/>
      <c r="L24" s="617"/>
      <c r="M24" s="617"/>
      <c r="N24" s="617"/>
      <c r="O24" s="617"/>
      <c r="P24" s="617"/>
      <c r="Q24" s="617"/>
      <c r="R24" s="617"/>
      <c r="S24" s="618"/>
      <c r="T24" s="331"/>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row>
    <row r="25" spans="1:47" s="27" customFormat="1" ht="16.5" thickBot="1">
      <c r="A25" s="331"/>
      <c r="B25" s="336" t="s">
        <v>278</v>
      </c>
      <c r="C25" s="643" t="s">
        <v>277</v>
      </c>
      <c r="D25" s="644"/>
      <c r="E25" s="339" t="s">
        <v>276</v>
      </c>
      <c r="F25" s="639" t="s">
        <v>231</v>
      </c>
      <c r="G25" s="640"/>
      <c r="H25" s="347"/>
      <c r="I25" s="347"/>
      <c r="J25" s="347"/>
      <c r="K25" s="347"/>
      <c r="L25" s="347"/>
      <c r="M25" s="347"/>
      <c r="N25" s="347"/>
      <c r="O25" s="347"/>
      <c r="P25" s="347"/>
      <c r="Q25" s="347"/>
      <c r="R25" s="347"/>
      <c r="S25" s="332"/>
      <c r="T25" s="331"/>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row>
    <row r="26" spans="1:47" s="110" customFormat="1" ht="17.25" customHeight="1" thickBot="1">
      <c r="A26" s="331"/>
      <c r="B26" s="340">
        <f>VLOOKUP('2.Diagnóstico_Legislación'!$D$4,Criterios!$M$2:$Q$259,2,FALSE)</f>
        <v>2</v>
      </c>
      <c r="C26" s="637">
        <f>VLOOKUP('2.Diagnóstico_Legislación'!$D$4,Criterios!$M$2:$Q$259,3,FALSE)</f>
        <v>3</v>
      </c>
      <c r="D26" s="638"/>
      <c r="E26" s="340">
        <f>VLOOKUP('2.Diagnóstico_Legislación'!$D$4,Criterios!$M$2:$Q$259,4,FALSE)</f>
        <v>3</v>
      </c>
      <c r="F26" s="637">
        <f>VLOOKUP('2.Diagnóstico_Legislación'!$D$4,Criterios!$M$2:$Q$259,5,FALSE)</f>
        <v>2</v>
      </c>
      <c r="G26" s="638"/>
      <c r="H26" s="332"/>
      <c r="I26" s="332"/>
      <c r="J26" s="332"/>
      <c r="K26" s="332"/>
      <c r="L26" s="332"/>
      <c r="M26" s="332"/>
      <c r="N26" s="645" t="s">
        <v>1238</v>
      </c>
      <c r="O26" s="646"/>
      <c r="P26" s="647"/>
      <c r="Q26" s="348" t="s">
        <v>1237</v>
      </c>
      <c r="R26" s="349" t="s">
        <v>569</v>
      </c>
      <c r="S26" s="350" t="s">
        <v>1236</v>
      </c>
      <c r="T26" s="331"/>
    </row>
    <row r="27" spans="1:47" s="110" customFormat="1" ht="4.1500000000000004" customHeight="1" thickBot="1">
      <c r="A27" s="331"/>
      <c r="B27" s="250"/>
      <c r="C27" s="250"/>
      <c r="D27" s="250"/>
      <c r="E27" s="250"/>
      <c r="F27" s="351"/>
      <c r="G27" s="351"/>
      <c r="H27" s="232"/>
      <c r="I27" s="232"/>
      <c r="J27" s="232"/>
      <c r="K27" s="232"/>
      <c r="L27" s="232"/>
      <c r="M27" s="232"/>
      <c r="N27" s="232"/>
      <c r="O27" s="232"/>
      <c r="P27" s="232"/>
      <c r="Q27" s="232"/>
      <c r="R27" s="232"/>
      <c r="S27" s="232"/>
      <c r="T27" s="331"/>
    </row>
    <row r="28" spans="1:47" s="17" customFormat="1" ht="19.5" thickBot="1">
      <c r="A28" s="331"/>
      <c r="B28" s="232"/>
      <c r="C28" s="232"/>
      <c r="D28" s="232"/>
      <c r="E28" s="232"/>
      <c r="F28" s="650" t="s">
        <v>1061</v>
      </c>
      <c r="G28" s="651"/>
      <c r="H28" s="651"/>
      <c r="I28" s="651"/>
      <c r="J28" s="651"/>
      <c r="K28" s="651"/>
      <c r="L28" s="651"/>
      <c r="M28" s="651"/>
      <c r="N28" s="651"/>
      <c r="O28" s="652"/>
      <c r="P28" s="232"/>
      <c r="Q28" s="232"/>
      <c r="R28" s="232"/>
      <c r="S28" s="232"/>
      <c r="T28" s="331"/>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row>
    <row r="29" spans="1:47" s="17" customFormat="1" ht="16.5" thickBot="1">
      <c r="A29" s="331"/>
      <c r="B29" s="232"/>
      <c r="C29" s="232"/>
      <c r="D29" s="232"/>
      <c r="E29" s="232"/>
      <c r="F29" s="641" t="s">
        <v>502</v>
      </c>
      <c r="G29" s="642"/>
      <c r="H29" s="621" t="s">
        <v>1003</v>
      </c>
      <c r="I29" s="622"/>
      <c r="J29" s="622"/>
      <c r="K29" s="622"/>
      <c r="L29" s="623"/>
      <c r="M29" s="345" t="s">
        <v>510</v>
      </c>
      <c r="N29" s="648" t="s">
        <v>1062</v>
      </c>
      <c r="O29" s="649"/>
      <c r="P29" s="232"/>
      <c r="Q29" s="232"/>
      <c r="R29" s="232"/>
      <c r="S29" s="232"/>
      <c r="T29" s="331"/>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row>
    <row r="30" spans="1:47" s="17" customFormat="1" ht="16.5" thickBot="1">
      <c r="A30" s="331"/>
      <c r="B30" s="232"/>
      <c r="C30" s="232"/>
      <c r="D30" s="232"/>
      <c r="E30" s="232"/>
      <c r="F30" s="635" t="s">
        <v>284</v>
      </c>
      <c r="G30" s="636"/>
      <c r="H30" s="342" t="s">
        <v>1001</v>
      </c>
      <c r="I30" s="342" t="s">
        <v>1011</v>
      </c>
      <c r="J30" s="342" t="s">
        <v>1002</v>
      </c>
      <c r="K30" s="342" t="s">
        <v>563</v>
      </c>
      <c r="L30" s="342" t="s">
        <v>508</v>
      </c>
      <c r="M30" s="344" t="s">
        <v>509</v>
      </c>
      <c r="N30" s="352" t="s">
        <v>695</v>
      </c>
      <c r="O30" s="353" t="s">
        <v>1063</v>
      </c>
      <c r="P30" s="232"/>
      <c r="Q30" s="232"/>
      <c r="R30" s="232"/>
      <c r="S30" s="232"/>
      <c r="T30" s="331"/>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row>
    <row r="31" spans="1:47" s="17" customFormat="1" ht="16.5" thickBot="1">
      <c r="A31" s="331"/>
      <c r="B31" s="232"/>
      <c r="C31" s="232"/>
      <c r="D31" s="232"/>
      <c r="E31" s="232"/>
      <c r="F31" s="637">
        <f>VLOOKUP('2.Diagnóstico_Legislación'!$D$4,Criterios!$AS$2:$BB$259,2,FALSE)</f>
        <v>1</v>
      </c>
      <c r="G31" s="638"/>
      <c r="H31" s="346">
        <f>VLOOKUP('2.Diagnóstico_Legislación'!$D$4,Criterios!$AS$2:$BB$259,3,FALSE)</f>
        <v>2</v>
      </c>
      <c r="I31" s="346">
        <f>VLOOKUP('2.Diagnóstico_Legislación'!$D$4,Criterios!$AS$2:$BB$259,4,FALSE)</f>
        <v>1</v>
      </c>
      <c r="J31" s="346">
        <f>VLOOKUP('2.Diagnóstico_Legislación'!$D$4,Criterios!$AS$2:$BB$259,5,FALSE)</f>
        <v>2</v>
      </c>
      <c r="K31" s="346">
        <f>VLOOKUP('2.Diagnóstico_Legislación'!$D$4,Criterios!$AS$2:$BB$259,6,FALSE)</f>
        <v>2</v>
      </c>
      <c r="L31" s="346">
        <f>VLOOKUP('2.Diagnóstico_Legislación'!$D$4,Criterios!$AS$2:$BB$259,7,FALSE)</f>
        <v>1</v>
      </c>
      <c r="M31" s="346">
        <f>VLOOKUP('2.Diagnóstico_Legislación'!$D$4,Criterios!$AS$2:$BB$259,8,FALSE)</f>
        <v>1</v>
      </c>
      <c r="N31" s="346">
        <f>VLOOKUP('2.Diagnóstico_Legislación'!$D$4,Criterios!$AS$2:$BB$259,9,FALSE)</f>
        <v>2</v>
      </c>
      <c r="O31" s="340">
        <f>VLOOKUP('2.Diagnóstico_Legislación'!$D$4,Criterios!$AS$2:$BB$259,10,FALSE)</f>
        <v>1</v>
      </c>
      <c r="P31" s="232"/>
      <c r="Q31" s="232"/>
      <c r="R31" s="232"/>
      <c r="S31" s="232"/>
      <c r="T31" s="331"/>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row>
    <row r="32" spans="1:47" s="110" customFormat="1" ht="108" customHeight="1">
      <c r="A32" s="331"/>
      <c r="B32" s="331"/>
      <c r="C32" s="331"/>
      <c r="D32" s="331"/>
      <c r="E32" s="331"/>
      <c r="F32" s="331"/>
      <c r="G32" s="331"/>
      <c r="H32" s="331"/>
      <c r="I32" s="331"/>
      <c r="J32" s="331"/>
      <c r="K32" s="331"/>
      <c r="L32" s="331"/>
      <c r="M32" s="331"/>
      <c r="N32" s="331"/>
      <c r="O32" s="331"/>
      <c r="P32" s="331"/>
      <c r="Q32" s="331"/>
      <c r="R32" s="331"/>
      <c r="S32" s="331"/>
      <c r="T32" s="331"/>
    </row>
    <row r="33" spans="1:20" s="110" customFormat="1">
      <c r="A33" s="331"/>
      <c r="B33" s="331"/>
      <c r="C33" s="331"/>
      <c r="D33" s="331"/>
      <c r="E33" s="331"/>
      <c r="F33" s="331"/>
      <c r="G33" s="331"/>
      <c r="H33" s="331"/>
      <c r="I33" s="331"/>
      <c r="J33" s="331"/>
      <c r="K33" s="331"/>
      <c r="L33" s="331"/>
      <c r="M33" s="331"/>
      <c r="N33" s="331"/>
      <c r="O33" s="331"/>
      <c r="P33" s="331"/>
      <c r="Q33" s="331"/>
      <c r="R33" s="331"/>
      <c r="S33" s="331"/>
      <c r="T33" s="331"/>
    </row>
    <row r="34" spans="1:20" s="110" customFormat="1" ht="15" customHeight="1"/>
    <row r="35" spans="1:20" s="110" customFormat="1"/>
    <row r="36" spans="1:20" s="110" customFormat="1"/>
    <row r="37" spans="1:20" s="110" customFormat="1"/>
    <row r="38" spans="1:20" s="110" customFormat="1"/>
    <row r="39" spans="1:20" s="110" customFormat="1"/>
    <row r="40" spans="1:20" s="110" customFormat="1"/>
    <row r="41" spans="1:20" s="110" customFormat="1"/>
    <row r="42" spans="1:20" s="110" customFormat="1"/>
    <row r="43" spans="1:20" s="110" customFormat="1"/>
    <row r="44" spans="1:20" s="110" customFormat="1">
      <c r="O44" s="111"/>
    </row>
    <row r="45" spans="1:20" s="110" customFormat="1"/>
    <row r="46" spans="1:20" s="110" customFormat="1"/>
    <row r="47" spans="1:20" s="110" customFormat="1">
      <c r="O47" s="111"/>
    </row>
    <row r="48" spans="1:20" s="110" customFormat="1"/>
    <row r="49" spans="1:20" s="110" customFormat="1"/>
    <row r="50" spans="1:20" s="110" customFormat="1"/>
    <row r="51" spans="1:20" s="110" customFormat="1"/>
    <row r="52" spans="1:20" s="110" customFormat="1"/>
    <row r="53" spans="1:20" s="110" customFormat="1"/>
    <row r="54" spans="1:20" s="110" customFormat="1"/>
    <row r="55" spans="1:20" s="110" customFormat="1"/>
    <row r="56" spans="1:20" s="110" customFormat="1">
      <c r="O56" s="112"/>
    </row>
    <row r="57" spans="1:20" s="110" customFormat="1"/>
    <row r="58" spans="1:20" s="110" customFormat="1"/>
    <row r="59" spans="1:20" s="110" customFormat="1"/>
    <row r="60" spans="1:20" s="110" customFormat="1"/>
    <row r="61" spans="1:20" s="110" customFormat="1">
      <c r="A61" s="331"/>
      <c r="B61" s="331"/>
      <c r="C61" s="331"/>
      <c r="D61" s="331"/>
      <c r="E61" s="331"/>
      <c r="F61" s="331"/>
      <c r="G61" s="331"/>
      <c r="H61" s="331"/>
      <c r="I61" s="331"/>
      <c r="J61" s="331"/>
      <c r="K61" s="331"/>
      <c r="L61" s="331"/>
      <c r="M61" s="331"/>
      <c r="N61" s="331"/>
      <c r="O61" s="331"/>
      <c r="P61" s="331"/>
      <c r="Q61" s="331"/>
      <c r="R61" s="331"/>
      <c r="S61" s="331"/>
      <c r="T61" s="331"/>
    </row>
    <row r="62" spans="1:20" s="110" customFormat="1">
      <c r="A62" s="331"/>
      <c r="B62" s="331"/>
      <c r="C62" s="331"/>
      <c r="D62" s="331"/>
      <c r="E62" s="331"/>
      <c r="F62" s="331"/>
      <c r="G62" s="331"/>
      <c r="H62" s="331"/>
      <c r="I62" s="331"/>
      <c r="J62" s="331"/>
      <c r="K62" s="331"/>
      <c r="L62" s="331"/>
      <c r="M62" s="331"/>
      <c r="N62" s="331"/>
      <c r="O62" s="331"/>
      <c r="P62" s="331"/>
      <c r="Q62" s="331"/>
      <c r="R62" s="331"/>
      <c r="S62" s="331"/>
      <c r="T62" s="331"/>
    </row>
    <row r="63" spans="1:20" s="110" customFormat="1"/>
    <row r="64" spans="1:20" s="110" customFormat="1"/>
    <row r="65" spans="2:27" s="110" customFormat="1"/>
    <row r="66" spans="2:27" s="110" customFormat="1"/>
    <row r="67" spans="2:27" s="110" customFormat="1"/>
    <row r="68" spans="2:27" s="110" customFormat="1"/>
    <row r="69" spans="2:27">
      <c r="B69" s="110"/>
      <c r="C69" s="110"/>
      <c r="D69" s="110"/>
      <c r="E69" s="110"/>
      <c r="F69" s="110"/>
      <c r="G69" s="110"/>
      <c r="H69" s="110"/>
      <c r="I69" s="110"/>
      <c r="J69" s="110"/>
      <c r="K69" s="110"/>
      <c r="L69" s="110"/>
      <c r="M69" s="110"/>
      <c r="N69" s="110"/>
      <c r="O69" s="110"/>
      <c r="P69" s="110"/>
      <c r="Q69" s="110"/>
      <c r="R69" s="110"/>
      <c r="T69" s="110"/>
      <c r="U69" s="110"/>
      <c r="V69" s="110"/>
      <c r="W69" s="110"/>
      <c r="X69" s="110"/>
      <c r="Y69" s="110"/>
      <c r="Z69" s="110"/>
      <c r="AA69" s="110"/>
    </row>
    <row r="70" spans="2:27">
      <c r="B70" s="110"/>
      <c r="C70" s="110"/>
      <c r="D70" s="110"/>
      <c r="E70" s="110"/>
      <c r="F70" s="110"/>
      <c r="G70" s="110"/>
      <c r="H70" s="110"/>
      <c r="I70" s="110"/>
      <c r="J70" s="110"/>
      <c r="K70" s="110"/>
      <c r="L70" s="110"/>
      <c r="M70" s="110"/>
      <c r="N70" s="110"/>
      <c r="O70" s="110"/>
      <c r="P70" s="110"/>
      <c r="Q70" s="110"/>
      <c r="R70" s="110"/>
      <c r="T70" s="110"/>
      <c r="U70" s="110"/>
      <c r="V70" s="110"/>
      <c r="W70" s="110"/>
      <c r="X70" s="110"/>
      <c r="Y70" s="110"/>
      <c r="Z70" s="110"/>
      <c r="AA70" s="110"/>
    </row>
    <row r="71" spans="2:27">
      <c r="B71" s="110"/>
      <c r="C71" s="110"/>
      <c r="D71" s="110"/>
      <c r="E71" s="110"/>
      <c r="F71" s="110"/>
      <c r="G71" s="110"/>
      <c r="H71" s="110"/>
      <c r="I71" s="110"/>
      <c r="J71" s="110"/>
      <c r="K71" s="110"/>
      <c r="L71" s="110"/>
      <c r="M71" s="110"/>
      <c r="N71" s="110"/>
      <c r="O71" s="110"/>
      <c r="P71" s="110"/>
      <c r="Q71" s="110"/>
      <c r="R71" s="110"/>
      <c r="T71" s="110"/>
      <c r="U71" s="110"/>
      <c r="V71" s="110"/>
      <c r="W71" s="110"/>
      <c r="X71" s="110"/>
      <c r="Y71" s="110"/>
      <c r="Z71" s="110"/>
      <c r="AA71" s="110"/>
    </row>
    <row r="72" spans="2:27">
      <c r="B72" s="110"/>
      <c r="C72" s="110"/>
      <c r="D72" s="110"/>
      <c r="E72" s="110"/>
      <c r="F72" s="110"/>
      <c r="G72" s="110"/>
      <c r="H72" s="110"/>
      <c r="I72" s="110"/>
      <c r="J72" s="110"/>
      <c r="K72" s="110"/>
      <c r="L72" s="110"/>
      <c r="M72" s="110"/>
      <c r="N72" s="110"/>
      <c r="O72" s="110"/>
      <c r="P72" s="110"/>
      <c r="Q72" s="110"/>
      <c r="R72" s="110"/>
      <c r="T72" s="110"/>
      <c r="U72" s="110"/>
      <c r="V72" s="110"/>
      <c r="W72" s="110"/>
      <c r="X72" s="110"/>
      <c r="Y72" s="110"/>
      <c r="Z72" s="110"/>
      <c r="AA72" s="110"/>
    </row>
    <row r="73" spans="2:27">
      <c r="B73" s="110"/>
      <c r="C73" s="110"/>
      <c r="D73" s="110"/>
      <c r="E73" s="110"/>
      <c r="F73" s="110"/>
      <c r="G73" s="110"/>
      <c r="H73" s="110"/>
      <c r="I73" s="110"/>
      <c r="J73" s="110"/>
      <c r="K73" s="110"/>
      <c r="L73" s="110"/>
      <c r="M73" s="110"/>
      <c r="N73" s="110"/>
      <c r="O73" s="111"/>
      <c r="P73" s="110"/>
      <c r="Q73" s="110"/>
      <c r="R73" s="110"/>
      <c r="T73" s="110"/>
      <c r="U73" s="110"/>
      <c r="V73" s="110"/>
      <c r="W73" s="110"/>
      <c r="X73" s="110"/>
      <c r="Y73" s="110"/>
      <c r="Z73" s="110"/>
      <c r="AA73" s="110"/>
    </row>
    <row r="74" spans="2:27">
      <c r="B74" s="110"/>
      <c r="C74" s="110"/>
      <c r="D74" s="110"/>
      <c r="E74" s="110"/>
      <c r="F74" s="110"/>
      <c r="G74" s="110"/>
      <c r="H74" s="110"/>
      <c r="I74" s="110"/>
      <c r="J74" s="110"/>
      <c r="K74" s="110"/>
      <c r="L74" s="110"/>
      <c r="M74" s="110"/>
      <c r="N74" s="110"/>
      <c r="O74" s="110"/>
      <c r="P74" s="110"/>
      <c r="Q74" s="110"/>
      <c r="R74" s="110"/>
      <c r="T74" s="110"/>
      <c r="U74" s="110"/>
      <c r="V74" s="110"/>
      <c r="W74" s="110"/>
      <c r="X74" s="110"/>
      <c r="Y74" s="110"/>
      <c r="Z74" s="110"/>
      <c r="AA74" s="110"/>
    </row>
    <row r="75" spans="2:27">
      <c r="B75" s="110"/>
      <c r="C75" s="110"/>
      <c r="D75" s="110"/>
      <c r="E75" s="110"/>
      <c r="F75" s="110"/>
      <c r="G75" s="110"/>
      <c r="H75" s="110"/>
      <c r="I75" s="110"/>
      <c r="J75" s="110"/>
      <c r="K75" s="110"/>
      <c r="L75" s="110"/>
      <c r="M75" s="110"/>
      <c r="N75" s="110"/>
      <c r="O75" s="110"/>
      <c r="P75" s="110"/>
      <c r="Q75" s="110"/>
      <c r="R75" s="110"/>
      <c r="T75" s="110"/>
      <c r="U75" s="110"/>
      <c r="V75" s="110"/>
      <c r="W75" s="110"/>
      <c r="X75" s="110"/>
      <c r="Y75" s="110"/>
      <c r="Z75" s="110"/>
      <c r="AA75" s="110"/>
    </row>
    <row r="76" spans="2:27">
      <c r="B76" s="110"/>
      <c r="C76" s="110"/>
      <c r="D76" s="110"/>
      <c r="E76" s="110"/>
      <c r="F76" s="110"/>
      <c r="G76" s="110"/>
      <c r="H76" s="110"/>
      <c r="I76" s="110"/>
      <c r="J76" s="110"/>
      <c r="K76" s="110"/>
      <c r="L76" s="110"/>
      <c r="M76" s="110"/>
      <c r="N76" s="110"/>
      <c r="O76" s="111"/>
      <c r="P76" s="110"/>
      <c r="Q76" s="110"/>
      <c r="R76" s="110"/>
      <c r="T76" s="110"/>
      <c r="U76" s="110"/>
      <c r="V76" s="110"/>
      <c r="W76" s="110"/>
      <c r="X76" s="110"/>
      <c r="Y76" s="110"/>
      <c r="Z76" s="110"/>
      <c r="AA76" s="110"/>
    </row>
    <row r="77" spans="2:27">
      <c r="B77" s="110"/>
      <c r="C77" s="110"/>
      <c r="D77" s="110"/>
      <c r="E77" s="110"/>
      <c r="F77" s="110"/>
      <c r="G77" s="110"/>
      <c r="H77" s="110"/>
      <c r="I77" s="110"/>
      <c r="J77" s="110"/>
      <c r="K77" s="110"/>
      <c r="L77" s="110"/>
      <c r="M77" s="110"/>
      <c r="N77" s="110"/>
      <c r="O77" s="110"/>
      <c r="P77" s="110"/>
      <c r="Q77" s="110"/>
      <c r="R77" s="110"/>
      <c r="T77" s="110"/>
      <c r="U77" s="110"/>
      <c r="V77" s="110"/>
      <c r="W77" s="110"/>
      <c r="X77" s="110"/>
      <c r="Y77" s="110"/>
      <c r="Z77" s="110"/>
      <c r="AA77" s="110"/>
    </row>
    <row r="78" spans="2:27">
      <c r="B78" s="110"/>
      <c r="C78" s="110"/>
      <c r="D78" s="110"/>
      <c r="E78" s="110"/>
      <c r="F78" s="110"/>
      <c r="G78" s="110"/>
      <c r="H78" s="110"/>
      <c r="I78" s="110"/>
      <c r="J78" s="110"/>
      <c r="K78" s="110"/>
      <c r="L78" s="110"/>
      <c r="M78" s="110"/>
      <c r="N78" s="110"/>
      <c r="O78" s="110"/>
      <c r="P78" s="110"/>
      <c r="Q78" s="110"/>
      <c r="R78" s="110"/>
      <c r="T78" s="110"/>
      <c r="U78" s="110"/>
      <c r="V78" s="110"/>
      <c r="W78" s="110"/>
      <c r="X78" s="110"/>
      <c r="Y78" s="110"/>
      <c r="Z78" s="110"/>
      <c r="AA78" s="110"/>
    </row>
    <row r="79" spans="2:27">
      <c r="B79" s="110"/>
      <c r="C79" s="110"/>
      <c r="D79" s="110"/>
      <c r="E79" s="110"/>
      <c r="F79" s="110"/>
      <c r="G79" s="110"/>
      <c r="H79" s="110"/>
      <c r="I79" s="110"/>
      <c r="J79" s="110"/>
      <c r="K79" s="110"/>
      <c r="L79" s="110"/>
      <c r="M79" s="110"/>
      <c r="N79" s="110"/>
      <c r="O79" s="110"/>
      <c r="P79" s="110"/>
      <c r="Q79" s="110"/>
      <c r="R79" s="110"/>
      <c r="T79" s="110"/>
      <c r="U79" s="110"/>
      <c r="V79" s="110"/>
      <c r="W79" s="110"/>
      <c r="X79" s="110"/>
      <c r="Y79" s="110"/>
      <c r="Z79" s="110"/>
      <c r="AA79" s="110"/>
    </row>
    <row r="80" spans="2:27">
      <c r="B80" s="110"/>
      <c r="C80" s="110"/>
      <c r="D80" s="110"/>
      <c r="E80" s="110"/>
      <c r="F80" s="110"/>
      <c r="G80" s="110"/>
      <c r="H80" s="110"/>
      <c r="I80" s="110"/>
      <c r="J80" s="110"/>
      <c r="K80" s="110"/>
      <c r="L80" s="110"/>
      <c r="M80" s="110"/>
      <c r="N80" s="110"/>
      <c r="O80" s="110"/>
      <c r="P80" s="110"/>
      <c r="Q80" s="110"/>
      <c r="R80" s="110"/>
      <c r="T80" s="110"/>
      <c r="U80" s="110"/>
      <c r="V80" s="110"/>
      <c r="W80" s="110"/>
      <c r="X80" s="110"/>
      <c r="Y80" s="110"/>
      <c r="Z80" s="110"/>
      <c r="AA80" s="110"/>
    </row>
    <row r="81" spans="1:27">
      <c r="B81" s="110"/>
      <c r="C81" s="110"/>
      <c r="D81" s="110"/>
      <c r="E81" s="110"/>
      <c r="F81" s="110"/>
      <c r="G81" s="110"/>
      <c r="H81" s="110"/>
      <c r="I81" s="110"/>
      <c r="J81" s="110"/>
      <c r="K81" s="110"/>
      <c r="L81" s="110"/>
      <c r="M81" s="110"/>
      <c r="N81" s="110"/>
      <c r="O81" s="110"/>
      <c r="P81" s="110"/>
      <c r="Q81" s="110"/>
      <c r="R81" s="110"/>
      <c r="T81" s="110"/>
      <c r="U81" s="110"/>
      <c r="V81" s="110"/>
      <c r="W81" s="110"/>
      <c r="X81" s="110"/>
      <c r="Y81" s="110"/>
      <c r="Z81" s="110"/>
      <c r="AA81" s="110"/>
    </row>
    <row r="82" spans="1:27">
      <c r="B82" s="110"/>
      <c r="C82" s="110"/>
      <c r="D82" s="110"/>
      <c r="E82" s="110"/>
      <c r="F82" s="110"/>
      <c r="G82" s="110"/>
      <c r="H82" s="110"/>
      <c r="I82" s="110"/>
      <c r="J82" s="110"/>
      <c r="K82" s="110"/>
      <c r="L82" s="110"/>
      <c r="M82" s="110"/>
      <c r="N82" s="110"/>
      <c r="O82" s="110"/>
      <c r="P82" s="110"/>
      <c r="Q82" s="110"/>
      <c r="R82" s="110"/>
      <c r="T82" s="110"/>
      <c r="U82" s="110"/>
      <c r="V82" s="110"/>
      <c r="W82" s="110"/>
      <c r="X82" s="110"/>
      <c r="Y82" s="110"/>
      <c r="Z82" s="110"/>
      <c r="AA82" s="110"/>
    </row>
    <row r="83" spans="1:27">
      <c r="B83" s="110"/>
      <c r="C83" s="110"/>
      <c r="D83" s="110"/>
      <c r="E83" s="110"/>
      <c r="F83" s="110"/>
      <c r="G83" s="110"/>
      <c r="H83" s="110"/>
      <c r="I83" s="110"/>
      <c r="J83" s="110"/>
      <c r="K83" s="110"/>
      <c r="L83" s="110"/>
      <c r="M83" s="110"/>
      <c r="N83" s="110"/>
      <c r="O83" s="110"/>
      <c r="P83" s="110"/>
      <c r="Q83" s="110"/>
      <c r="R83" s="110"/>
      <c r="T83" s="110"/>
      <c r="U83" s="110"/>
      <c r="V83" s="110"/>
      <c r="W83" s="110"/>
      <c r="X83" s="110"/>
      <c r="Y83" s="110"/>
      <c r="Z83" s="110"/>
      <c r="AA83" s="110"/>
    </row>
    <row r="84" spans="1:27">
      <c r="B84" s="110"/>
      <c r="C84" s="110"/>
      <c r="D84" s="110"/>
      <c r="E84" s="110"/>
      <c r="F84" s="110"/>
      <c r="G84" s="110"/>
      <c r="H84" s="110"/>
      <c r="I84" s="110"/>
      <c r="J84" s="110"/>
      <c r="K84" s="110"/>
      <c r="L84" s="110"/>
      <c r="M84" s="110"/>
      <c r="N84" s="110"/>
      <c r="O84" s="110"/>
      <c r="P84" s="110"/>
      <c r="Q84" s="110"/>
      <c r="R84" s="110"/>
      <c r="T84" s="110"/>
      <c r="U84" s="110"/>
      <c r="V84" s="110"/>
      <c r="W84" s="110"/>
      <c r="X84" s="110"/>
      <c r="Y84" s="110"/>
      <c r="Z84" s="110"/>
      <c r="AA84" s="110"/>
    </row>
    <row r="85" spans="1:27">
      <c r="B85" s="110"/>
      <c r="C85" s="110"/>
      <c r="D85" s="110"/>
      <c r="E85" s="110"/>
      <c r="F85" s="110"/>
      <c r="G85" s="110"/>
      <c r="H85" s="110"/>
      <c r="I85" s="110"/>
      <c r="J85" s="110"/>
      <c r="K85" s="110"/>
      <c r="L85" s="110"/>
      <c r="M85" s="110"/>
      <c r="N85" s="110"/>
      <c r="O85" s="112"/>
      <c r="P85" s="110"/>
      <c r="Q85" s="110"/>
      <c r="R85" s="110"/>
      <c r="T85" s="110"/>
      <c r="U85" s="110"/>
      <c r="V85" s="110"/>
      <c r="W85" s="110"/>
      <c r="X85" s="110"/>
      <c r="Y85" s="110"/>
      <c r="Z85" s="110"/>
      <c r="AA85" s="110"/>
    </row>
    <row r="86" spans="1:27">
      <c r="B86" s="110"/>
      <c r="C86" s="110"/>
      <c r="D86" s="110"/>
      <c r="E86" s="110"/>
      <c r="F86" s="110"/>
      <c r="G86" s="110"/>
      <c r="H86" s="110"/>
      <c r="I86" s="110"/>
      <c r="J86" s="110"/>
      <c r="K86" s="110"/>
      <c r="L86" s="110"/>
      <c r="M86" s="110"/>
      <c r="N86" s="110"/>
      <c r="O86" s="110"/>
      <c r="P86" s="110"/>
      <c r="Q86" s="110"/>
      <c r="R86" s="110"/>
      <c r="T86" s="110"/>
      <c r="U86" s="110"/>
      <c r="V86" s="110"/>
      <c r="W86" s="110"/>
      <c r="X86" s="110"/>
      <c r="Y86" s="110"/>
      <c r="Z86" s="110"/>
      <c r="AA86" s="110"/>
    </row>
    <row r="87" spans="1:27">
      <c r="B87" s="110"/>
      <c r="C87" s="110"/>
      <c r="D87" s="110"/>
      <c r="E87" s="110"/>
      <c r="F87" s="110"/>
      <c r="G87" s="110"/>
      <c r="H87" s="110"/>
      <c r="I87" s="110"/>
      <c r="J87" s="110"/>
      <c r="K87" s="110"/>
      <c r="L87" s="110"/>
      <c r="M87" s="110"/>
      <c r="N87" s="110"/>
      <c r="O87" s="110"/>
      <c r="P87" s="110"/>
      <c r="Q87" s="110"/>
      <c r="R87" s="110"/>
      <c r="T87" s="110"/>
      <c r="U87" s="110"/>
      <c r="V87" s="110"/>
      <c r="W87" s="110"/>
      <c r="X87" s="110"/>
      <c r="Y87" s="110"/>
      <c r="Z87" s="110"/>
      <c r="AA87" s="110"/>
    </row>
    <row r="88" spans="1:27">
      <c r="B88" s="110"/>
      <c r="C88" s="110"/>
      <c r="D88" s="110"/>
      <c r="E88" s="110"/>
      <c r="F88" s="110"/>
      <c r="G88" s="110"/>
      <c r="H88" s="110"/>
      <c r="I88" s="110"/>
      <c r="J88" s="110"/>
      <c r="K88" s="110"/>
      <c r="L88" s="110"/>
      <c r="M88" s="110"/>
      <c r="N88" s="110"/>
      <c r="O88" s="110"/>
      <c r="P88" s="110"/>
      <c r="Q88" s="110"/>
      <c r="R88" s="110"/>
      <c r="T88" s="110"/>
      <c r="U88" s="110"/>
      <c r="V88" s="110"/>
      <c r="W88" s="110"/>
      <c r="X88" s="110"/>
      <c r="Y88" s="110"/>
      <c r="Z88" s="110"/>
      <c r="AA88" s="110"/>
    </row>
    <row r="89" spans="1:27">
      <c r="B89" s="110"/>
      <c r="C89" s="110"/>
      <c r="D89" s="110"/>
      <c r="E89" s="110"/>
      <c r="F89" s="110"/>
      <c r="G89" s="110"/>
      <c r="H89" s="110"/>
      <c r="I89" s="110"/>
      <c r="J89" s="110"/>
      <c r="K89" s="110"/>
      <c r="L89" s="110"/>
      <c r="M89" s="110"/>
      <c r="N89" s="110"/>
      <c r="O89" s="110"/>
      <c r="P89" s="110"/>
      <c r="Q89" s="110"/>
      <c r="R89" s="110"/>
      <c r="T89" s="110"/>
      <c r="U89" s="110"/>
      <c r="V89" s="110"/>
      <c r="W89" s="110"/>
      <c r="X89" s="110"/>
      <c r="Y89" s="110"/>
      <c r="Z89" s="110"/>
      <c r="AA89" s="110"/>
    </row>
    <row r="90" spans="1:27">
      <c r="A90" s="331"/>
      <c r="B90" s="331"/>
      <c r="C90" s="331"/>
      <c r="D90" s="331"/>
      <c r="E90" s="331"/>
      <c r="F90" s="331"/>
      <c r="G90" s="331"/>
      <c r="H90" s="331"/>
      <c r="I90" s="331"/>
      <c r="J90" s="331"/>
      <c r="K90" s="331"/>
      <c r="L90" s="331"/>
      <c r="M90" s="331"/>
      <c r="N90" s="331"/>
      <c r="O90" s="331"/>
      <c r="P90" s="331"/>
      <c r="Q90" s="331"/>
      <c r="R90" s="331"/>
      <c r="S90" s="331"/>
      <c r="T90" s="331"/>
      <c r="U90" s="110"/>
      <c r="V90" s="110"/>
      <c r="W90" s="110"/>
      <c r="X90" s="110"/>
      <c r="Y90" s="110"/>
      <c r="Z90" s="110"/>
      <c r="AA90" s="110"/>
    </row>
    <row r="91" spans="1:27">
      <c r="A91" s="331"/>
      <c r="B91" s="331"/>
      <c r="C91" s="331"/>
      <c r="D91" s="331"/>
      <c r="E91" s="331"/>
      <c r="F91" s="331"/>
      <c r="G91" s="331"/>
      <c r="H91" s="331"/>
      <c r="I91" s="331"/>
      <c r="J91" s="331"/>
      <c r="K91" s="331"/>
      <c r="L91" s="331"/>
      <c r="M91" s="331"/>
      <c r="N91" s="331"/>
      <c r="O91" s="331"/>
      <c r="P91" s="331"/>
      <c r="Q91" s="331"/>
      <c r="R91" s="331"/>
      <c r="S91" s="331"/>
      <c r="T91" s="331"/>
      <c r="U91" s="110"/>
      <c r="V91" s="110"/>
      <c r="W91" s="110"/>
      <c r="X91" s="110"/>
      <c r="Y91" s="110"/>
      <c r="Z91" s="110"/>
      <c r="AA91" s="110"/>
    </row>
    <row r="92" spans="1:27">
      <c r="B92" s="110"/>
      <c r="C92" s="110"/>
      <c r="D92" s="110"/>
      <c r="E92" s="110"/>
      <c r="F92" s="110"/>
      <c r="G92" s="110"/>
      <c r="H92" s="110"/>
      <c r="I92" s="110"/>
      <c r="J92" s="110"/>
      <c r="K92" s="110"/>
      <c r="L92" s="110"/>
      <c r="M92" s="110"/>
      <c r="N92" s="110"/>
      <c r="O92" s="110"/>
      <c r="P92" s="110"/>
      <c r="Q92" s="110"/>
      <c r="R92" s="110"/>
      <c r="T92" s="110"/>
      <c r="U92" s="110"/>
      <c r="V92" s="110"/>
      <c r="W92" s="110"/>
      <c r="X92" s="110"/>
      <c r="Y92" s="110"/>
      <c r="Z92" s="110"/>
      <c r="AA92" s="110"/>
    </row>
    <row r="93" spans="1:27">
      <c r="B93" s="110"/>
      <c r="C93" s="110"/>
      <c r="D93" s="110"/>
      <c r="E93" s="110"/>
      <c r="F93" s="110"/>
      <c r="G93" s="110"/>
      <c r="H93" s="110"/>
      <c r="I93" s="110"/>
      <c r="J93" s="110"/>
      <c r="K93" s="110"/>
      <c r="L93" s="110"/>
      <c r="M93" s="110"/>
      <c r="N93" s="110"/>
      <c r="O93" s="110"/>
      <c r="P93" s="110"/>
      <c r="Q93" s="110"/>
      <c r="R93" s="110"/>
      <c r="T93" s="110"/>
      <c r="U93" s="110"/>
      <c r="V93" s="110"/>
      <c r="W93" s="110"/>
      <c r="X93" s="110"/>
      <c r="Y93" s="110"/>
      <c r="Z93" s="110"/>
      <c r="AA93" s="110"/>
    </row>
    <row r="94" spans="1:27">
      <c r="B94" s="110"/>
      <c r="C94" s="110"/>
      <c r="D94" s="110"/>
      <c r="E94" s="110"/>
      <c r="F94" s="110"/>
      <c r="G94" s="110"/>
      <c r="H94" s="110"/>
      <c r="I94" s="110"/>
      <c r="J94" s="110"/>
      <c r="K94" s="110"/>
      <c r="L94" s="110"/>
      <c r="M94" s="110"/>
      <c r="N94" s="110"/>
      <c r="O94" s="110"/>
      <c r="P94" s="110"/>
      <c r="Q94" s="110"/>
      <c r="R94" s="110"/>
      <c r="T94" s="110"/>
      <c r="U94" s="110"/>
      <c r="V94" s="110"/>
      <c r="W94" s="110"/>
      <c r="X94" s="110"/>
      <c r="Y94" s="110"/>
      <c r="Z94" s="110"/>
      <c r="AA94" s="110"/>
    </row>
    <row r="95" spans="1:27">
      <c r="B95" s="110"/>
      <c r="C95" s="110"/>
      <c r="D95" s="110"/>
      <c r="E95" s="110"/>
      <c r="F95" s="110"/>
      <c r="G95" s="110"/>
      <c r="H95" s="110"/>
      <c r="I95" s="110"/>
      <c r="J95" s="110"/>
      <c r="K95" s="110"/>
      <c r="L95" s="110"/>
      <c r="M95" s="110"/>
      <c r="N95" s="110"/>
      <c r="O95" s="110"/>
      <c r="P95" s="110"/>
      <c r="Q95" s="110"/>
      <c r="R95" s="110"/>
      <c r="T95" s="110"/>
      <c r="U95" s="110"/>
      <c r="V95" s="110"/>
      <c r="W95" s="110"/>
      <c r="X95" s="110"/>
      <c r="Y95" s="110"/>
      <c r="Z95" s="110"/>
      <c r="AA95" s="110"/>
    </row>
    <row r="96" spans="1:27">
      <c r="B96" s="110"/>
      <c r="C96" s="110"/>
      <c r="D96" s="110"/>
      <c r="E96" s="110"/>
      <c r="F96" s="110"/>
      <c r="G96" s="110"/>
      <c r="H96" s="110"/>
      <c r="I96" s="110"/>
      <c r="J96" s="110"/>
      <c r="K96" s="110"/>
      <c r="L96" s="110"/>
      <c r="M96" s="110"/>
      <c r="N96" s="110"/>
      <c r="O96" s="110"/>
      <c r="P96" s="110"/>
      <c r="Q96" s="110"/>
      <c r="R96" s="110"/>
      <c r="T96" s="110"/>
      <c r="U96" s="110"/>
      <c r="V96" s="110"/>
      <c r="W96" s="110"/>
      <c r="X96" s="110"/>
      <c r="Y96" s="110"/>
      <c r="Z96" s="110"/>
      <c r="AA96" s="110"/>
    </row>
    <row r="97" spans="2:27">
      <c r="B97" s="110"/>
      <c r="C97" s="110"/>
      <c r="D97" s="110"/>
      <c r="E97" s="110"/>
      <c r="F97" s="110"/>
      <c r="G97" s="110"/>
      <c r="H97" s="110"/>
      <c r="I97" s="110"/>
      <c r="J97" s="110"/>
      <c r="K97" s="110"/>
      <c r="L97" s="110"/>
      <c r="M97" s="110"/>
      <c r="N97" s="110"/>
      <c r="O97" s="110"/>
      <c r="P97" s="110"/>
      <c r="Q97" s="110"/>
      <c r="R97" s="110"/>
      <c r="T97" s="110"/>
      <c r="U97" s="110"/>
      <c r="V97" s="110"/>
      <c r="W97" s="110"/>
      <c r="X97" s="110"/>
      <c r="Y97" s="110"/>
      <c r="Z97" s="110"/>
      <c r="AA97" s="110"/>
    </row>
    <row r="98" spans="2:27">
      <c r="B98" s="110"/>
      <c r="C98" s="110"/>
      <c r="D98" s="110"/>
      <c r="E98" s="110"/>
      <c r="F98" s="110"/>
      <c r="G98" s="110"/>
      <c r="H98" s="110"/>
      <c r="I98" s="110"/>
      <c r="J98" s="110"/>
      <c r="K98" s="110"/>
      <c r="L98" s="110"/>
      <c r="M98" s="110"/>
      <c r="N98" s="110"/>
      <c r="O98" s="110"/>
      <c r="P98" s="110"/>
      <c r="Q98" s="110"/>
      <c r="R98" s="110"/>
      <c r="T98" s="110"/>
      <c r="U98" s="110"/>
      <c r="V98" s="110"/>
      <c r="W98" s="110"/>
      <c r="X98" s="110"/>
      <c r="Y98" s="110"/>
      <c r="Z98" s="110"/>
      <c r="AA98" s="110"/>
    </row>
    <row r="99" spans="2:27">
      <c r="B99" s="110"/>
      <c r="C99" s="110"/>
      <c r="D99" s="110"/>
      <c r="E99" s="110"/>
      <c r="F99" s="110"/>
      <c r="G99" s="110"/>
      <c r="H99" s="110"/>
      <c r="I99" s="110"/>
      <c r="J99" s="110"/>
      <c r="K99" s="110"/>
      <c r="L99" s="110"/>
      <c r="M99" s="110"/>
      <c r="N99" s="110"/>
      <c r="O99" s="110"/>
      <c r="P99" s="110"/>
      <c r="Q99" s="110"/>
      <c r="R99" s="110"/>
      <c r="T99" s="110"/>
      <c r="U99" s="110"/>
      <c r="V99" s="110"/>
      <c r="W99" s="110"/>
      <c r="X99" s="110"/>
      <c r="Y99" s="110"/>
      <c r="Z99" s="110"/>
      <c r="AA99" s="110"/>
    </row>
    <row r="100" spans="2:27">
      <c r="B100" s="110"/>
      <c r="C100" s="110"/>
      <c r="D100" s="110"/>
      <c r="E100" s="110"/>
      <c r="F100" s="110"/>
      <c r="G100" s="110"/>
      <c r="H100" s="110"/>
      <c r="I100" s="110"/>
      <c r="J100" s="110"/>
      <c r="K100" s="110"/>
      <c r="L100" s="110"/>
      <c r="M100" s="110"/>
      <c r="N100" s="110"/>
      <c r="O100" s="110"/>
      <c r="P100" s="110"/>
      <c r="Q100" s="110"/>
      <c r="R100" s="110"/>
      <c r="T100" s="110"/>
      <c r="U100" s="110"/>
      <c r="V100" s="110"/>
      <c r="W100" s="110"/>
      <c r="X100" s="110"/>
      <c r="Y100" s="110"/>
      <c r="Z100" s="110"/>
      <c r="AA100" s="110"/>
    </row>
    <row r="101" spans="2:27">
      <c r="B101" s="110"/>
      <c r="C101" s="110"/>
      <c r="D101" s="110"/>
      <c r="E101" s="110"/>
      <c r="F101" s="110"/>
      <c r="G101" s="110"/>
      <c r="H101" s="110"/>
      <c r="I101" s="110"/>
      <c r="J101" s="110"/>
      <c r="K101" s="110"/>
      <c r="L101" s="110"/>
      <c r="M101" s="110"/>
      <c r="N101" s="110"/>
      <c r="O101" s="110"/>
      <c r="P101" s="110"/>
      <c r="Q101" s="110"/>
      <c r="R101" s="110"/>
      <c r="T101" s="110"/>
      <c r="U101" s="110"/>
      <c r="V101" s="110"/>
      <c r="W101" s="110"/>
      <c r="X101" s="110"/>
      <c r="Y101" s="110"/>
      <c r="Z101" s="110"/>
      <c r="AA101" s="110"/>
    </row>
    <row r="102" spans="2:27">
      <c r="B102" s="110"/>
      <c r="C102" s="110"/>
      <c r="D102" s="110"/>
      <c r="E102" s="110"/>
      <c r="F102" s="110"/>
      <c r="G102" s="110"/>
      <c r="H102" s="110"/>
      <c r="I102" s="110"/>
      <c r="J102" s="110"/>
      <c r="K102" s="110"/>
      <c r="L102" s="110"/>
      <c r="M102" s="110"/>
      <c r="N102" s="110"/>
      <c r="O102" s="111"/>
      <c r="P102" s="110"/>
      <c r="Q102" s="110"/>
      <c r="R102" s="110"/>
      <c r="T102" s="110"/>
      <c r="U102" s="110"/>
      <c r="V102" s="110"/>
      <c r="W102" s="110"/>
      <c r="X102" s="110"/>
      <c r="Y102" s="110"/>
      <c r="Z102" s="110"/>
      <c r="AA102" s="110"/>
    </row>
    <row r="103" spans="2:27">
      <c r="B103" s="110"/>
      <c r="C103" s="110"/>
      <c r="D103" s="110"/>
      <c r="E103" s="110"/>
      <c r="F103" s="110"/>
      <c r="G103" s="110"/>
      <c r="H103" s="110"/>
      <c r="I103" s="110"/>
      <c r="J103" s="110"/>
      <c r="K103" s="110"/>
      <c r="L103" s="110"/>
      <c r="M103" s="110"/>
      <c r="N103" s="110"/>
      <c r="O103" s="110"/>
      <c r="P103" s="110"/>
      <c r="Q103" s="110"/>
      <c r="R103" s="110"/>
      <c r="T103" s="110"/>
      <c r="U103" s="110"/>
      <c r="V103" s="110"/>
      <c r="W103" s="110"/>
      <c r="X103" s="110"/>
      <c r="Y103" s="110"/>
      <c r="Z103" s="110"/>
      <c r="AA103" s="110"/>
    </row>
    <row r="104" spans="2:27">
      <c r="B104" s="110"/>
      <c r="C104" s="110"/>
      <c r="D104" s="110"/>
      <c r="E104" s="110"/>
      <c r="F104" s="110"/>
      <c r="G104" s="110"/>
      <c r="H104" s="110"/>
      <c r="I104" s="110"/>
      <c r="J104" s="110"/>
      <c r="K104" s="110"/>
      <c r="L104" s="110"/>
      <c r="M104" s="110"/>
      <c r="N104" s="110"/>
      <c r="O104" s="110"/>
      <c r="P104" s="110"/>
      <c r="Q104" s="110"/>
      <c r="R104" s="110"/>
      <c r="T104" s="110"/>
      <c r="U104" s="110"/>
      <c r="V104" s="110"/>
      <c r="W104" s="110"/>
      <c r="X104" s="110"/>
      <c r="Y104" s="110"/>
      <c r="Z104" s="110"/>
      <c r="AA104" s="110"/>
    </row>
    <row r="105" spans="2:27">
      <c r="B105" s="110"/>
      <c r="C105" s="110"/>
      <c r="D105" s="110"/>
      <c r="E105" s="110"/>
      <c r="F105" s="110"/>
      <c r="G105" s="110"/>
      <c r="H105" s="110"/>
      <c r="I105" s="110"/>
      <c r="J105" s="110"/>
      <c r="K105" s="110"/>
      <c r="L105" s="110"/>
      <c r="M105" s="110"/>
      <c r="N105" s="110"/>
      <c r="O105" s="111"/>
      <c r="P105" s="110"/>
      <c r="Q105" s="110"/>
      <c r="R105" s="110"/>
      <c r="T105" s="110"/>
      <c r="U105" s="110"/>
      <c r="V105" s="110"/>
      <c r="W105" s="110"/>
      <c r="X105" s="110"/>
      <c r="Y105" s="110"/>
      <c r="Z105" s="110"/>
      <c r="AA105" s="110"/>
    </row>
    <row r="106" spans="2:27">
      <c r="B106" s="110"/>
      <c r="C106" s="110"/>
      <c r="D106" s="110"/>
      <c r="E106" s="110"/>
      <c r="F106" s="110"/>
      <c r="G106" s="110"/>
      <c r="H106" s="110"/>
      <c r="I106" s="110"/>
      <c r="J106" s="110"/>
      <c r="K106" s="110"/>
      <c r="L106" s="110"/>
      <c r="M106" s="110"/>
      <c r="N106" s="110"/>
      <c r="O106" s="110"/>
      <c r="P106" s="110"/>
      <c r="Q106" s="110"/>
      <c r="R106" s="110"/>
      <c r="T106" s="110"/>
      <c r="U106" s="110"/>
      <c r="V106" s="110"/>
      <c r="W106" s="110"/>
      <c r="X106" s="110"/>
      <c r="Y106" s="110"/>
      <c r="Z106" s="110"/>
      <c r="AA106" s="110"/>
    </row>
    <row r="107" spans="2:27">
      <c r="B107" s="110"/>
      <c r="C107" s="110"/>
      <c r="D107" s="110"/>
      <c r="E107" s="110"/>
      <c r="F107" s="110"/>
      <c r="G107" s="110"/>
      <c r="H107" s="110"/>
      <c r="I107" s="110"/>
      <c r="J107" s="110"/>
      <c r="K107" s="110"/>
      <c r="L107" s="110"/>
      <c r="M107" s="110"/>
      <c r="N107" s="110"/>
      <c r="O107" s="110"/>
      <c r="P107" s="110"/>
      <c r="Q107" s="110"/>
      <c r="R107" s="110"/>
      <c r="T107" s="110"/>
      <c r="U107" s="110"/>
      <c r="V107" s="110"/>
      <c r="W107" s="110"/>
      <c r="X107" s="110"/>
      <c r="Y107" s="110"/>
      <c r="Z107" s="110"/>
      <c r="AA107" s="110"/>
    </row>
    <row r="108" spans="2:27">
      <c r="B108" s="110"/>
      <c r="C108" s="110"/>
      <c r="D108" s="110"/>
      <c r="E108" s="110"/>
      <c r="F108" s="110"/>
      <c r="G108" s="110"/>
      <c r="H108" s="110"/>
      <c r="I108" s="110"/>
      <c r="J108" s="110"/>
      <c r="K108" s="110"/>
      <c r="L108" s="110"/>
      <c r="M108" s="110"/>
      <c r="N108" s="110"/>
      <c r="O108" s="110"/>
      <c r="P108" s="110"/>
      <c r="Q108" s="110"/>
      <c r="R108" s="110"/>
      <c r="T108" s="110"/>
      <c r="U108" s="110"/>
      <c r="V108" s="110"/>
      <c r="W108" s="110"/>
      <c r="X108" s="110"/>
      <c r="Y108" s="110"/>
      <c r="Z108" s="110"/>
      <c r="AA108" s="110"/>
    </row>
    <row r="109" spans="2:27">
      <c r="B109" s="110"/>
      <c r="C109" s="110"/>
      <c r="D109" s="110"/>
      <c r="E109" s="110"/>
      <c r="F109" s="110"/>
      <c r="G109" s="110"/>
      <c r="H109" s="110"/>
      <c r="I109" s="110"/>
      <c r="J109" s="110"/>
      <c r="K109" s="110"/>
      <c r="L109" s="110"/>
      <c r="M109" s="110"/>
      <c r="N109" s="110"/>
      <c r="O109" s="110"/>
      <c r="P109" s="110"/>
      <c r="Q109" s="110"/>
      <c r="R109" s="110"/>
      <c r="T109" s="110"/>
      <c r="U109" s="110"/>
      <c r="V109" s="110"/>
      <c r="W109" s="110"/>
      <c r="X109" s="110"/>
      <c r="Y109" s="110"/>
      <c r="Z109" s="110"/>
      <c r="AA109" s="110"/>
    </row>
    <row r="110" spans="2:27">
      <c r="B110" s="110"/>
      <c r="C110" s="110"/>
      <c r="D110" s="110"/>
      <c r="E110" s="110"/>
      <c r="F110" s="110"/>
      <c r="G110" s="110"/>
      <c r="H110" s="110"/>
      <c r="I110" s="110"/>
      <c r="J110" s="110"/>
      <c r="K110" s="110"/>
      <c r="L110" s="110"/>
      <c r="M110" s="110"/>
      <c r="N110" s="110"/>
      <c r="O110" s="110"/>
      <c r="P110" s="110"/>
      <c r="Q110" s="110"/>
      <c r="R110" s="110"/>
      <c r="T110" s="110"/>
      <c r="U110" s="110"/>
      <c r="V110" s="110"/>
      <c r="W110" s="110"/>
      <c r="X110" s="110"/>
      <c r="Y110" s="110"/>
      <c r="Z110" s="110"/>
      <c r="AA110" s="110"/>
    </row>
    <row r="111" spans="2:27">
      <c r="B111" s="110"/>
      <c r="C111" s="110"/>
      <c r="D111" s="110"/>
      <c r="E111" s="110"/>
      <c r="F111" s="110"/>
      <c r="G111" s="110"/>
      <c r="H111" s="110"/>
      <c r="I111" s="110"/>
      <c r="J111" s="110"/>
      <c r="K111" s="110"/>
      <c r="L111" s="110"/>
      <c r="M111" s="110"/>
      <c r="N111" s="110"/>
      <c r="O111" s="110"/>
      <c r="P111" s="110"/>
      <c r="Q111" s="110"/>
      <c r="R111" s="110"/>
      <c r="T111" s="110"/>
      <c r="U111" s="110"/>
      <c r="V111" s="110"/>
      <c r="W111" s="110"/>
      <c r="X111" s="110"/>
      <c r="Y111" s="110"/>
      <c r="Z111" s="110"/>
      <c r="AA111" s="110"/>
    </row>
    <row r="112" spans="2:27">
      <c r="B112" s="110"/>
      <c r="C112" s="110"/>
      <c r="D112" s="110"/>
      <c r="E112" s="110"/>
      <c r="F112" s="110"/>
      <c r="G112" s="110"/>
      <c r="H112" s="110"/>
      <c r="I112" s="110"/>
      <c r="J112" s="110"/>
      <c r="K112" s="110"/>
      <c r="L112" s="110"/>
      <c r="M112" s="110"/>
      <c r="N112" s="110"/>
      <c r="O112" s="110"/>
      <c r="P112" s="110"/>
      <c r="Q112" s="110"/>
      <c r="R112" s="110"/>
      <c r="T112" s="110"/>
      <c r="U112" s="110"/>
      <c r="V112" s="110"/>
      <c r="W112" s="110"/>
      <c r="X112" s="110"/>
      <c r="Y112" s="110"/>
      <c r="Z112" s="110"/>
      <c r="AA112" s="110"/>
    </row>
    <row r="113" spans="1:27">
      <c r="B113" s="110"/>
      <c r="C113" s="110"/>
      <c r="D113" s="110"/>
      <c r="E113" s="110"/>
      <c r="F113" s="110"/>
      <c r="G113" s="110"/>
      <c r="H113" s="110"/>
      <c r="I113" s="110"/>
      <c r="J113" s="110"/>
      <c r="K113" s="110"/>
      <c r="L113" s="110"/>
      <c r="M113" s="110"/>
      <c r="N113" s="110"/>
      <c r="O113" s="110"/>
      <c r="P113" s="110"/>
      <c r="Q113" s="110"/>
      <c r="R113" s="110"/>
      <c r="T113" s="110"/>
      <c r="U113" s="110"/>
      <c r="V113" s="110"/>
      <c r="W113" s="110"/>
      <c r="X113" s="110"/>
      <c r="Y113" s="110"/>
      <c r="Z113" s="110"/>
      <c r="AA113" s="110"/>
    </row>
    <row r="114" spans="1:27">
      <c r="B114" s="110"/>
      <c r="C114" s="110"/>
      <c r="D114" s="110"/>
      <c r="E114" s="110"/>
      <c r="F114" s="110"/>
      <c r="G114" s="110"/>
      <c r="H114" s="110"/>
      <c r="I114" s="110"/>
      <c r="J114" s="110"/>
      <c r="K114" s="110"/>
      <c r="L114" s="110"/>
      <c r="M114" s="110"/>
      <c r="N114" s="110"/>
      <c r="O114" s="112"/>
      <c r="P114" s="110"/>
      <c r="Q114" s="110"/>
      <c r="R114" s="110"/>
      <c r="T114" s="110"/>
      <c r="U114" s="110"/>
      <c r="V114" s="110"/>
      <c r="W114" s="110"/>
      <c r="X114" s="110"/>
      <c r="Y114" s="110"/>
      <c r="Z114" s="110"/>
      <c r="AA114" s="110"/>
    </row>
    <row r="115" spans="1:27">
      <c r="B115" s="110"/>
      <c r="C115" s="110"/>
      <c r="D115" s="110"/>
      <c r="E115" s="110"/>
      <c r="F115" s="110"/>
      <c r="G115" s="110"/>
      <c r="H115" s="110"/>
      <c r="I115" s="110"/>
      <c r="J115" s="110"/>
      <c r="K115" s="110"/>
      <c r="L115" s="110"/>
      <c r="M115" s="110"/>
      <c r="N115" s="110"/>
      <c r="O115" s="110"/>
      <c r="P115" s="110"/>
      <c r="Q115" s="110"/>
      <c r="R115" s="110"/>
      <c r="T115" s="110"/>
      <c r="U115" s="110"/>
      <c r="V115" s="110"/>
      <c r="W115" s="110"/>
      <c r="X115" s="110"/>
      <c r="Y115" s="110"/>
      <c r="Z115" s="110"/>
      <c r="AA115" s="110"/>
    </row>
    <row r="116" spans="1:27">
      <c r="B116" s="110"/>
      <c r="C116" s="110"/>
      <c r="D116" s="110"/>
      <c r="E116" s="110"/>
      <c r="F116" s="110"/>
      <c r="G116" s="110"/>
      <c r="H116" s="110"/>
      <c r="I116" s="110"/>
      <c r="J116" s="110"/>
      <c r="K116" s="110"/>
      <c r="L116" s="110"/>
      <c r="M116" s="110"/>
      <c r="N116" s="110"/>
      <c r="O116" s="110"/>
      <c r="P116" s="110"/>
      <c r="Q116" s="110"/>
      <c r="R116" s="110"/>
      <c r="T116" s="110"/>
      <c r="U116" s="110"/>
      <c r="V116" s="110"/>
      <c r="W116" s="110"/>
      <c r="X116" s="110"/>
      <c r="Y116" s="110"/>
      <c r="Z116" s="110"/>
      <c r="AA116" s="110"/>
    </row>
    <row r="117" spans="1:27">
      <c r="B117" s="110"/>
      <c r="C117" s="110"/>
      <c r="D117" s="110"/>
      <c r="E117" s="110"/>
      <c r="F117" s="110"/>
      <c r="G117" s="110"/>
      <c r="H117" s="110"/>
      <c r="I117" s="110"/>
      <c r="J117" s="110"/>
      <c r="K117" s="110"/>
      <c r="L117" s="110"/>
      <c r="M117" s="110"/>
      <c r="N117" s="110"/>
      <c r="O117" s="110"/>
      <c r="P117" s="110"/>
      <c r="Q117" s="110"/>
      <c r="R117" s="110"/>
      <c r="T117" s="110"/>
      <c r="U117" s="110"/>
      <c r="V117" s="110"/>
      <c r="W117" s="110"/>
      <c r="X117" s="110"/>
      <c r="Y117" s="110"/>
      <c r="Z117" s="110"/>
      <c r="AA117" s="110"/>
    </row>
    <row r="118" spans="1:27">
      <c r="B118" s="110"/>
      <c r="C118" s="110"/>
      <c r="D118" s="110"/>
      <c r="E118" s="110"/>
      <c r="F118" s="110"/>
      <c r="G118" s="110"/>
      <c r="H118" s="110"/>
      <c r="I118" s="110"/>
      <c r="J118" s="110"/>
      <c r="K118" s="110"/>
      <c r="L118" s="110"/>
      <c r="M118" s="110"/>
      <c r="N118" s="110"/>
      <c r="O118" s="110"/>
      <c r="P118" s="110"/>
      <c r="Q118" s="110"/>
      <c r="R118" s="110"/>
      <c r="T118" s="110"/>
      <c r="U118" s="110"/>
      <c r="V118" s="110"/>
      <c r="W118" s="110"/>
      <c r="X118" s="110"/>
      <c r="Y118" s="110"/>
      <c r="Z118" s="110"/>
      <c r="AA118" s="110"/>
    </row>
    <row r="119" spans="1:27">
      <c r="A119" s="331"/>
      <c r="B119" s="331"/>
      <c r="C119" s="331"/>
      <c r="D119" s="331"/>
      <c r="E119" s="331"/>
      <c r="F119" s="331"/>
      <c r="G119" s="331"/>
      <c r="H119" s="331"/>
      <c r="I119" s="331"/>
      <c r="J119" s="331"/>
      <c r="K119" s="331"/>
      <c r="L119" s="331"/>
      <c r="M119" s="331"/>
      <c r="N119" s="331"/>
      <c r="O119" s="331"/>
      <c r="P119" s="331"/>
      <c r="Q119" s="331"/>
      <c r="R119" s="331"/>
      <c r="S119" s="331"/>
      <c r="T119" s="331"/>
      <c r="U119" s="110"/>
      <c r="V119" s="110"/>
      <c r="W119" s="110"/>
      <c r="X119" s="110"/>
      <c r="Y119" s="110"/>
      <c r="Z119" s="110"/>
      <c r="AA119" s="110"/>
    </row>
    <row r="120" spans="1:27">
      <c r="A120" s="331"/>
      <c r="B120" s="331"/>
      <c r="C120" s="331"/>
      <c r="D120" s="331"/>
      <c r="E120" s="331"/>
      <c r="F120" s="331"/>
      <c r="G120" s="331"/>
      <c r="H120" s="331"/>
      <c r="I120" s="331"/>
      <c r="J120" s="331"/>
      <c r="K120" s="331"/>
      <c r="L120" s="331"/>
      <c r="M120" s="331"/>
      <c r="N120" s="331"/>
      <c r="O120" s="331"/>
      <c r="P120" s="331"/>
      <c r="Q120" s="331"/>
      <c r="R120" s="331"/>
      <c r="S120" s="331"/>
      <c r="T120" s="331"/>
      <c r="U120" s="110"/>
      <c r="V120" s="110"/>
      <c r="W120" s="110"/>
      <c r="X120" s="110"/>
      <c r="Y120" s="110"/>
      <c r="Z120" s="110"/>
      <c r="AA120" s="110"/>
    </row>
    <row r="121" spans="1:27">
      <c r="B121" s="110"/>
      <c r="C121" s="110"/>
      <c r="D121" s="110"/>
      <c r="E121" s="110"/>
      <c r="F121" s="110"/>
      <c r="G121" s="110"/>
      <c r="H121" s="110"/>
      <c r="I121" s="110"/>
      <c r="J121" s="110"/>
      <c r="K121" s="110"/>
      <c r="L121" s="110"/>
      <c r="M121" s="110"/>
      <c r="N121" s="110"/>
      <c r="O121" s="110"/>
      <c r="P121" s="110"/>
      <c r="Q121" s="110"/>
      <c r="R121" s="110"/>
      <c r="T121" s="110"/>
      <c r="U121" s="110"/>
      <c r="V121" s="110"/>
      <c r="W121" s="110"/>
      <c r="X121" s="110"/>
      <c r="Y121" s="110"/>
      <c r="Z121" s="110"/>
      <c r="AA121" s="110"/>
    </row>
    <row r="122" spans="1:27">
      <c r="B122" s="110"/>
      <c r="C122" s="110"/>
      <c r="D122" s="110"/>
      <c r="E122" s="110"/>
      <c r="F122" s="110"/>
      <c r="G122" s="110"/>
      <c r="H122" s="110"/>
      <c r="I122" s="110"/>
      <c r="J122" s="110"/>
      <c r="K122" s="110"/>
      <c r="L122" s="110"/>
      <c r="M122" s="110"/>
      <c r="N122" s="110"/>
      <c r="O122" s="110"/>
      <c r="P122" s="110"/>
      <c r="Q122" s="110"/>
      <c r="R122" s="110"/>
      <c r="T122" s="110"/>
      <c r="U122" s="110"/>
      <c r="V122" s="110"/>
      <c r="W122" s="110"/>
      <c r="X122" s="110"/>
      <c r="Y122" s="110"/>
      <c r="Z122" s="110"/>
      <c r="AA122" s="110"/>
    </row>
    <row r="123" spans="1:27">
      <c r="B123" s="110"/>
      <c r="C123" s="110"/>
      <c r="D123" s="110"/>
      <c r="E123" s="110"/>
      <c r="F123" s="110"/>
      <c r="G123" s="110"/>
      <c r="H123" s="110"/>
      <c r="I123" s="110"/>
      <c r="J123" s="110"/>
      <c r="K123" s="110"/>
      <c r="L123" s="110"/>
      <c r="M123" s="110"/>
      <c r="N123" s="110"/>
      <c r="O123" s="110"/>
      <c r="P123" s="110"/>
      <c r="Q123" s="110"/>
      <c r="R123" s="110"/>
      <c r="T123" s="110"/>
      <c r="U123" s="110"/>
      <c r="V123" s="110"/>
      <c r="W123" s="110"/>
      <c r="X123" s="110"/>
      <c r="Y123" s="110"/>
      <c r="Z123" s="110"/>
      <c r="AA123" s="110"/>
    </row>
    <row r="124" spans="1:27">
      <c r="B124" s="110"/>
      <c r="C124" s="110"/>
      <c r="D124" s="110"/>
      <c r="E124" s="110"/>
      <c r="F124" s="110"/>
      <c r="G124" s="110"/>
      <c r="H124" s="110"/>
      <c r="I124" s="110"/>
      <c r="J124" s="110"/>
      <c r="K124" s="110"/>
      <c r="L124" s="110"/>
      <c r="M124" s="110"/>
      <c r="N124" s="110"/>
      <c r="O124" s="110"/>
      <c r="P124" s="110"/>
      <c r="Q124" s="110"/>
      <c r="R124" s="110"/>
      <c r="T124" s="110"/>
      <c r="U124" s="110"/>
      <c r="V124" s="110"/>
      <c r="W124" s="110"/>
      <c r="X124" s="110"/>
      <c r="Y124" s="110"/>
      <c r="Z124" s="110"/>
      <c r="AA124" s="110"/>
    </row>
    <row r="125" spans="1:27">
      <c r="B125" s="110"/>
      <c r="C125" s="110"/>
      <c r="D125" s="110"/>
      <c r="E125" s="110"/>
      <c r="F125" s="110"/>
      <c r="G125" s="110"/>
      <c r="H125" s="110"/>
      <c r="I125" s="110"/>
      <c r="J125" s="110"/>
      <c r="K125" s="110"/>
      <c r="L125" s="110"/>
      <c r="M125" s="110"/>
      <c r="N125" s="110"/>
      <c r="O125" s="110"/>
      <c r="P125" s="110"/>
      <c r="Q125" s="110"/>
      <c r="R125" s="110"/>
      <c r="T125" s="110"/>
      <c r="U125" s="110"/>
      <c r="V125" s="110"/>
      <c r="W125" s="110"/>
      <c r="X125" s="110"/>
      <c r="Y125" s="110"/>
      <c r="Z125" s="110"/>
      <c r="AA125" s="110"/>
    </row>
    <row r="126" spans="1:27">
      <c r="B126" s="110"/>
      <c r="C126" s="110"/>
      <c r="D126" s="110"/>
      <c r="E126" s="110"/>
      <c r="F126" s="110"/>
      <c r="G126" s="110"/>
      <c r="H126" s="110"/>
      <c r="I126" s="110"/>
      <c r="J126" s="110"/>
      <c r="K126" s="110"/>
      <c r="L126" s="110"/>
      <c r="M126" s="110"/>
      <c r="N126" s="110"/>
      <c r="O126" s="110"/>
      <c r="P126" s="110"/>
      <c r="Q126" s="110"/>
      <c r="R126" s="110"/>
      <c r="T126" s="110"/>
      <c r="U126" s="110"/>
      <c r="V126" s="110"/>
      <c r="W126" s="110"/>
      <c r="X126" s="110"/>
      <c r="Y126" s="110"/>
      <c r="Z126" s="110"/>
      <c r="AA126" s="110"/>
    </row>
    <row r="127" spans="1:27">
      <c r="B127" s="110"/>
      <c r="C127" s="110"/>
      <c r="D127" s="110"/>
      <c r="E127" s="110"/>
      <c r="F127" s="110"/>
      <c r="G127" s="110"/>
      <c r="H127" s="110"/>
      <c r="I127" s="110"/>
      <c r="J127" s="110"/>
      <c r="K127" s="110"/>
      <c r="L127" s="110"/>
      <c r="M127" s="110"/>
      <c r="N127" s="110"/>
      <c r="O127" s="110"/>
      <c r="P127" s="110"/>
      <c r="Q127" s="110"/>
      <c r="R127" s="110"/>
      <c r="T127" s="110"/>
      <c r="U127" s="110"/>
      <c r="V127" s="110"/>
      <c r="W127" s="110"/>
      <c r="X127" s="110"/>
      <c r="Y127" s="110"/>
      <c r="Z127" s="110"/>
      <c r="AA127" s="110"/>
    </row>
    <row r="128" spans="1:27">
      <c r="B128" s="110"/>
      <c r="C128" s="110"/>
      <c r="D128" s="110"/>
      <c r="E128" s="110"/>
      <c r="F128" s="110"/>
      <c r="G128" s="110"/>
      <c r="H128" s="110"/>
      <c r="I128" s="110"/>
      <c r="J128" s="110"/>
      <c r="K128" s="110"/>
      <c r="L128" s="110"/>
      <c r="M128" s="110"/>
      <c r="N128" s="110"/>
      <c r="O128" s="110"/>
      <c r="P128" s="110"/>
      <c r="Q128" s="110"/>
      <c r="R128" s="110"/>
      <c r="T128" s="110"/>
      <c r="U128" s="110"/>
      <c r="V128" s="110"/>
      <c r="W128" s="110"/>
      <c r="X128" s="110"/>
      <c r="Y128" s="110"/>
      <c r="Z128" s="110"/>
      <c r="AA128" s="110"/>
    </row>
    <row r="129" spans="2:27">
      <c r="B129" s="110"/>
      <c r="C129" s="110"/>
      <c r="D129" s="110"/>
      <c r="E129" s="110"/>
      <c r="F129" s="110"/>
      <c r="G129" s="110"/>
      <c r="H129" s="110"/>
      <c r="I129" s="110"/>
      <c r="J129" s="110"/>
      <c r="K129" s="110"/>
      <c r="L129" s="110"/>
      <c r="M129" s="110"/>
      <c r="N129" s="110"/>
      <c r="O129" s="110"/>
      <c r="P129" s="110"/>
      <c r="Q129" s="110"/>
      <c r="R129" s="110"/>
      <c r="T129" s="110"/>
      <c r="U129" s="110"/>
      <c r="V129" s="110"/>
      <c r="W129" s="110"/>
      <c r="X129" s="110"/>
      <c r="Y129" s="110"/>
      <c r="Z129" s="110"/>
      <c r="AA129" s="110"/>
    </row>
    <row r="130" spans="2:27">
      <c r="B130" s="110"/>
      <c r="C130" s="110"/>
      <c r="D130" s="110"/>
      <c r="E130" s="110"/>
      <c r="F130" s="110"/>
      <c r="G130" s="110"/>
      <c r="H130" s="110"/>
      <c r="I130" s="110"/>
      <c r="J130" s="110"/>
      <c r="K130" s="110"/>
      <c r="L130" s="110"/>
      <c r="M130" s="110"/>
      <c r="N130" s="110"/>
      <c r="O130" s="110"/>
      <c r="P130" s="110"/>
      <c r="Q130" s="110"/>
      <c r="R130" s="110"/>
      <c r="T130" s="110"/>
      <c r="U130" s="110"/>
      <c r="V130" s="110"/>
      <c r="W130" s="110"/>
      <c r="X130" s="110"/>
      <c r="Y130" s="110"/>
      <c r="Z130" s="110"/>
      <c r="AA130" s="110"/>
    </row>
    <row r="131" spans="2:27">
      <c r="B131" s="110"/>
      <c r="C131" s="110"/>
      <c r="D131" s="110"/>
      <c r="E131" s="110"/>
      <c r="F131" s="110"/>
      <c r="G131" s="110"/>
      <c r="H131" s="110"/>
      <c r="I131" s="110"/>
      <c r="J131" s="110"/>
      <c r="K131" s="110"/>
      <c r="L131" s="110"/>
      <c r="M131" s="110"/>
      <c r="N131" s="110"/>
      <c r="O131" s="111"/>
      <c r="P131" s="110"/>
      <c r="Q131" s="110"/>
      <c r="R131" s="110"/>
      <c r="T131" s="110"/>
      <c r="U131" s="110"/>
      <c r="V131" s="110"/>
      <c r="W131" s="110"/>
      <c r="X131" s="110"/>
      <c r="Y131" s="110"/>
      <c r="Z131" s="110"/>
      <c r="AA131" s="110"/>
    </row>
    <row r="132" spans="2:27">
      <c r="B132" s="110"/>
      <c r="C132" s="110"/>
      <c r="D132" s="110"/>
      <c r="E132" s="110"/>
      <c r="F132" s="110"/>
      <c r="G132" s="110"/>
      <c r="H132" s="110"/>
      <c r="I132" s="110"/>
      <c r="J132" s="110"/>
      <c r="K132" s="110"/>
      <c r="L132" s="110"/>
      <c r="M132" s="110"/>
      <c r="N132" s="110"/>
      <c r="O132" s="110"/>
      <c r="P132" s="110"/>
      <c r="Q132" s="110"/>
      <c r="R132" s="110"/>
      <c r="T132" s="110"/>
      <c r="U132" s="110"/>
      <c r="V132" s="110"/>
      <c r="W132" s="110"/>
      <c r="X132" s="110"/>
      <c r="Y132" s="110"/>
      <c r="Z132" s="110"/>
      <c r="AA132" s="110"/>
    </row>
    <row r="133" spans="2:27">
      <c r="B133" s="110"/>
      <c r="C133" s="110"/>
      <c r="D133" s="110"/>
      <c r="E133" s="110"/>
      <c r="F133" s="110"/>
      <c r="G133" s="110"/>
      <c r="H133" s="110"/>
      <c r="I133" s="110"/>
      <c r="J133" s="110"/>
      <c r="K133" s="110"/>
      <c r="L133" s="110"/>
      <c r="M133" s="110"/>
      <c r="N133" s="110"/>
      <c r="O133" s="110"/>
      <c r="P133" s="110"/>
      <c r="Q133" s="110"/>
      <c r="R133" s="110"/>
      <c r="T133" s="110"/>
      <c r="U133" s="110"/>
      <c r="V133" s="110"/>
      <c r="W133" s="110"/>
      <c r="X133" s="110"/>
      <c r="Y133" s="110"/>
      <c r="Z133" s="110"/>
      <c r="AA133" s="110"/>
    </row>
    <row r="134" spans="2:27">
      <c r="B134" s="110"/>
      <c r="C134" s="110"/>
      <c r="D134" s="110"/>
      <c r="E134" s="110"/>
      <c r="F134" s="110"/>
      <c r="G134" s="110"/>
      <c r="H134" s="110"/>
      <c r="I134" s="110"/>
      <c r="J134" s="110"/>
      <c r="K134" s="110"/>
      <c r="L134" s="110"/>
      <c r="M134" s="110"/>
      <c r="N134" s="110"/>
      <c r="O134" s="111"/>
      <c r="P134" s="110"/>
      <c r="Q134" s="110"/>
      <c r="R134" s="110"/>
      <c r="T134" s="110"/>
      <c r="U134" s="110"/>
      <c r="V134" s="110"/>
      <c r="W134" s="110"/>
      <c r="X134" s="110"/>
      <c r="Y134" s="110"/>
      <c r="Z134" s="110"/>
      <c r="AA134" s="110"/>
    </row>
    <row r="135" spans="2:27">
      <c r="B135" s="110"/>
      <c r="C135" s="110"/>
      <c r="D135" s="110"/>
      <c r="E135" s="110"/>
      <c r="F135" s="110"/>
      <c r="G135" s="110"/>
      <c r="H135" s="110"/>
      <c r="I135" s="110"/>
      <c r="J135" s="110"/>
      <c r="K135" s="110"/>
      <c r="L135" s="110"/>
      <c r="M135" s="110"/>
      <c r="N135" s="110"/>
      <c r="O135" s="110"/>
      <c r="P135" s="110"/>
      <c r="Q135" s="110"/>
      <c r="R135" s="110"/>
      <c r="T135" s="110"/>
      <c r="U135" s="110"/>
      <c r="V135" s="110"/>
      <c r="W135" s="110"/>
      <c r="X135" s="110"/>
      <c r="Y135" s="110"/>
      <c r="Z135" s="110"/>
      <c r="AA135" s="110"/>
    </row>
    <row r="136" spans="2:27">
      <c r="B136" s="110"/>
      <c r="C136" s="110"/>
      <c r="D136" s="110"/>
      <c r="E136" s="110"/>
      <c r="F136" s="110"/>
      <c r="G136" s="110"/>
      <c r="H136" s="110"/>
      <c r="I136" s="110"/>
      <c r="J136" s="110"/>
      <c r="K136" s="110"/>
      <c r="L136" s="110"/>
      <c r="M136" s="110"/>
      <c r="N136" s="110"/>
      <c r="O136" s="110"/>
      <c r="P136" s="110"/>
      <c r="Q136" s="110"/>
      <c r="R136" s="110"/>
      <c r="T136" s="110"/>
      <c r="U136" s="110"/>
      <c r="V136" s="110"/>
      <c r="W136" s="110"/>
      <c r="X136" s="110"/>
      <c r="Y136" s="110"/>
      <c r="Z136" s="110"/>
      <c r="AA136" s="110"/>
    </row>
    <row r="137" spans="2:27">
      <c r="B137" s="110"/>
      <c r="C137" s="110"/>
      <c r="D137" s="110"/>
      <c r="E137" s="110"/>
      <c r="F137" s="110"/>
      <c r="G137" s="110"/>
      <c r="H137" s="110"/>
      <c r="I137" s="110"/>
      <c r="J137" s="110"/>
      <c r="K137" s="110"/>
      <c r="L137" s="110"/>
      <c r="M137" s="110"/>
      <c r="N137" s="110"/>
      <c r="O137" s="110"/>
      <c r="P137" s="110"/>
      <c r="Q137" s="110"/>
      <c r="R137" s="110"/>
      <c r="T137" s="110"/>
      <c r="U137" s="110"/>
      <c r="V137" s="110"/>
      <c r="W137" s="110"/>
      <c r="X137" s="110"/>
      <c r="Y137" s="110"/>
      <c r="Z137" s="110"/>
      <c r="AA137" s="110"/>
    </row>
    <row r="138" spans="2:27">
      <c r="B138" s="110"/>
      <c r="C138" s="110"/>
      <c r="D138" s="110"/>
      <c r="E138" s="110"/>
      <c r="F138" s="110"/>
      <c r="G138" s="110"/>
      <c r="H138" s="110"/>
      <c r="I138" s="110"/>
      <c r="J138" s="110"/>
      <c r="K138" s="110"/>
      <c r="L138" s="110"/>
      <c r="M138" s="110"/>
      <c r="N138" s="110"/>
      <c r="O138" s="110"/>
      <c r="P138" s="110"/>
      <c r="Q138" s="110"/>
      <c r="R138" s="110"/>
      <c r="T138" s="110"/>
      <c r="U138" s="110"/>
      <c r="V138" s="110"/>
      <c r="W138" s="110"/>
      <c r="X138" s="110"/>
      <c r="Y138" s="110"/>
      <c r="Z138" s="110"/>
      <c r="AA138" s="110"/>
    </row>
    <row r="139" spans="2:27">
      <c r="B139" s="110"/>
      <c r="C139" s="110"/>
      <c r="D139" s="110"/>
      <c r="E139" s="110"/>
      <c r="F139" s="110"/>
      <c r="G139" s="110"/>
      <c r="H139" s="110"/>
      <c r="I139" s="110"/>
      <c r="J139" s="110"/>
      <c r="K139" s="110"/>
      <c r="L139" s="110"/>
      <c r="M139" s="110"/>
      <c r="N139" s="110"/>
      <c r="O139" s="110"/>
      <c r="P139" s="110"/>
      <c r="Q139" s="110"/>
      <c r="R139" s="110"/>
      <c r="T139" s="110"/>
      <c r="U139" s="110"/>
      <c r="V139" s="110"/>
      <c r="W139" s="110"/>
      <c r="X139" s="110"/>
      <c r="Y139" s="110"/>
      <c r="Z139" s="110"/>
      <c r="AA139" s="110"/>
    </row>
    <row r="140" spans="2:27">
      <c r="B140" s="110"/>
      <c r="C140" s="110"/>
      <c r="D140" s="110"/>
      <c r="E140" s="110"/>
      <c r="F140" s="110"/>
      <c r="G140" s="110"/>
      <c r="H140" s="110"/>
      <c r="I140" s="110"/>
      <c r="J140" s="110"/>
      <c r="K140" s="110"/>
      <c r="L140" s="110"/>
      <c r="M140" s="110"/>
      <c r="N140" s="110"/>
      <c r="O140" s="110"/>
      <c r="P140" s="110"/>
      <c r="Q140" s="110"/>
      <c r="R140" s="110"/>
      <c r="T140" s="110"/>
      <c r="U140" s="110"/>
      <c r="V140" s="110"/>
      <c r="W140" s="110"/>
      <c r="X140" s="110"/>
      <c r="Y140" s="110"/>
      <c r="Z140" s="110"/>
      <c r="AA140" s="110"/>
    </row>
    <row r="141" spans="2:27">
      <c r="B141" s="110"/>
      <c r="C141" s="110"/>
      <c r="D141" s="110"/>
      <c r="E141" s="110"/>
      <c r="F141" s="110"/>
      <c r="G141" s="110"/>
      <c r="H141" s="110"/>
      <c r="I141" s="110"/>
      <c r="J141" s="110"/>
      <c r="K141" s="110"/>
      <c r="L141" s="110"/>
      <c r="M141" s="110"/>
      <c r="N141" s="110"/>
      <c r="O141" s="110"/>
      <c r="P141" s="110"/>
      <c r="Q141" s="110"/>
      <c r="R141" s="110"/>
      <c r="T141" s="110"/>
      <c r="U141" s="110"/>
      <c r="V141" s="110"/>
      <c r="W141" s="110"/>
      <c r="X141" s="110"/>
      <c r="Y141" s="110"/>
      <c r="Z141" s="110"/>
      <c r="AA141" s="110"/>
    </row>
    <row r="142" spans="2:27">
      <c r="B142" s="110"/>
      <c r="C142" s="110"/>
      <c r="D142" s="110"/>
      <c r="E142" s="110"/>
      <c r="F142" s="110"/>
      <c r="G142" s="110"/>
      <c r="H142" s="110"/>
      <c r="I142" s="110"/>
      <c r="J142" s="110"/>
      <c r="K142" s="110"/>
      <c r="L142" s="110"/>
      <c r="M142" s="110"/>
      <c r="N142" s="110"/>
      <c r="O142" s="110"/>
      <c r="P142" s="110"/>
      <c r="Q142" s="110"/>
      <c r="R142" s="110"/>
      <c r="T142" s="110"/>
      <c r="U142" s="110"/>
      <c r="V142" s="110"/>
      <c r="W142" s="110"/>
      <c r="X142" s="110"/>
      <c r="Y142" s="110"/>
      <c r="Z142" s="110"/>
      <c r="AA142" s="110"/>
    </row>
    <row r="143" spans="2:27">
      <c r="B143" s="110"/>
      <c r="C143" s="110"/>
      <c r="D143" s="110"/>
      <c r="E143" s="110"/>
      <c r="F143" s="110"/>
      <c r="G143" s="110"/>
      <c r="H143" s="110"/>
      <c r="I143" s="110"/>
      <c r="J143" s="110"/>
      <c r="K143" s="110"/>
      <c r="L143" s="110"/>
      <c r="M143" s="110"/>
      <c r="N143" s="110"/>
      <c r="O143" s="112"/>
      <c r="P143" s="110"/>
      <c r="Q143" s="110"/>
      <c r="R143" s="110"/>
      <c r="T143" s="110"/>
      <c r="U143" s="110"/>
      <c r="V143" s="110"/>
      <c r="W143" s="110"/>
      <c r="X143" s="110"/>
      <c r="Y143" s="110"/>
      <c r="Z143" s="110"/>
      <c r="AA143" s="110"/>
    </row>
    <row r="144" spans="2:27">
      <c r="B144" s="110"/>
      <c r="C144" s="110"/>
      <c r="D144" s="110"/>
      <c r="E144" s="110"/>
      <c r="F144" s="110"/>
      <c r="G144" s="110"/>
      <c r="H144" s="110"/>
      <c r="I144" s="110"/>
      <c r="J144" s="110"/>
      <c r="K144" s="110"/>
      <c r="L144" s="110"/>
      <c r="M144" s="110"/>
      <c r="N144" s="110"/>
      <c r="O144" s="110"/>
      <c r="P144" s="110"/>
      <c r="Q144" s="110"/>
      <c r="R144" s="110"/>
      <c r="T144" s="110"/>
      <c r="U144" s="110"/>
      <c r="V144" s="110"/>
      <c r="W144" s="110"/>
      <c r="X144" s="110"/>
      <c r="Y144" s="110"/>
      <c r="Z144" s="110"/>
      <c r="AA144" s="110"/>
    </row>
    <row r="145" spans="1:27">
      <c r="B145" s="110"/>
      <c r="C145" s="110"/>
      <c r="D145" s="110"/>
      <c r="E145" s="110"/>
      <c r="F145" s="110"/>
      <c r="G145" s="110"/>
      <c r="H145" s="110"/>
      <c r="I145" s="110"/>
      <c r="J145" s="110"/>
      <c r="K145" s="110"/>
      <c r="L145" s="110"/>
      <c r="M145" s="110"/>
      <c r="N145" s="110"/>
      <c r="O145" s="110"/>
      <c r="P145" s="110"/>
      <c r="Q145" s="110"/>
      <c r="R145" s="110"/>
      <c r="T145" s="110"/>
      <c r="U145" s="110"/>
      <c r="V145" s="110"/>
      <c r="W145" s="110"/>
      <c r="X145" s="110"/>
      <c r="Y145" s="110"/>
      <c r="Z145" s="110"/>
      <c r="AA145" s="110"/>
    </row>
    <row r="146" spans="1:27">
      <c r="B146" s="110"/>
      <c r="C146" s="110"/>
      <c r="D146" s="110"/>
      <c r="E146" s="110"/>
      <c r="F146" s="110"/>
      <c r="G146" s="110"/>
      <c r="H146" s="110"/>
      <c r="I146" s="110"/>
      <c r="J146" s="110"/>
      <c r="K146" s="110"/>
      <c r="L146" s="110"/>
      <c r="M146" s="110"/>
      <c r="N146" s="110"/>
      <c r="O146" s="110"/>
      <c r="P146" s="110"/>
      <c r="Q146" s="110"/>
      <c r="R146" s="110"/>
      <c r="T146" s="110"/>
      <c r="U146" s="110"/>
      <c r="V146" s="110"/>
      <c r="W146" s="110"/>
      <c r="X146" s="110"/>
      <c r="Y146" s="110"/>
      <c r="Z146" s="110"/>
      <c r="AA146" s="110"/>
    </row>
    <row r="147" spans="1:27">
      <c r="B147" s="110"/>
      <c r="C147" s="110"/>
      <c r="D147" s="110"/>
      <c r="E147" s="110"/>
      <c r="F147" s="110"/>
      <c r="G147" s="110"/>
      <c r="H147" s="110"/>
      <c r="I147" s="110"/>
      <c r="J147" s="110"/>
      <c r="K147" s="110"/>
      <c r="L147" s="110"/>
      <c r="M147" s="110"/>
      <c r="N147" s="110"/>
      <c r="O147" s="110"/>
      <c r="P147" s="110"/>
      <c r="Q147" s="110"/>
      <c r="R147" s="110"/>
      <c r="T147" s="110"/>
      <c r="U147" s="110"/>
      <c r="V147" s="110"/>
      <c r="W147" s="110"/>
      <c r="X147" s="110"/>
      <c r="Y147" s="110"/>
      <c r="Z147" s="110"/>
      <c r="AA147" s="110"/>
    </row>
    <row r="148" spans="1:27">
      <c r="A148" s="331"/>
      <c r="B148" s="331"/>
      <c r="C148" s="331"/>
      <c r="D148" s="331"/>
      <c r="E148" s="331"/>
      <c r="F148" s="331"/>
      <c r="G148" s="331"/>
      <c r="H148" s="331"/>
      <c r="I148" s="331"/>
      <c r="J148" s="331"/>
      <c r="K148" s="331"/>
      <c r="L148" s="331"/>
      <c r="M148" s="331"/>
      <c r="N148" s="331"/>
      <c r="O148" s="331"/>
      <c r="P148" s="331"/>
      <c r="Q148" s="331"/>
      <c r="R148" s="331"/>
      <c r="S148" s="331"/>
      <c r="T148" s="331"/>
      <c r="U148" s="110"/>
      <c r="V148" s="110"/>
      <c r="W148" s="110"/>
      <c r="X148" s="110"/>
      <c r="Y148" s="110"/>
      <c r="Z148" s="110"/>
      <c r="AA148" s="110"/>
    </row>
    <row r="149" spans="1:27">
      <c r="A149" s="331"/>
      <c r="B149" s="331"/>
      <c r="C149" s="331"/>
      <c r="D149" s="331"/>
      <c r="E149" s="331"/>
      <c r="F149" s="331"/>
      <c r="G149" s="331"/>
      <c r="H149" s="331"/>
      <c r="I149" s="331"/>
      <c r="J149" s="331"/>
      <c r="K149" s="331"/>
      <c r="L149" s="331"/>
      <c r="M149" s="331"/>
      <c r="N149" s="331"/>
      <c r="O149" s="331"/>
      <c r="P149" s="331"/>
      <c r="Q149" s="331"/>
      <c r="R149" s="331"/>
      <c r="S149" s="331"/>
      <c r="T149" s="331"/>
      <c r="U149" s="110"/>
      <c r="V149" s="110"/>
      <c r="W149" s="110"/>
      <c r="X149" s="110"/>
      <c r="Y149" s="110"/>
      <c r="Z149" s="110"/>
      <c r="AA149" s="110"/>
    </row>
    <row r="150" spans="1:27">
      <c r="B150" s="110"/>
      <c r="C150" s="110"/>
      <c r="D150" s="110"/>
      <c r="E150" s="110"/>
      <c r="F150" s="110"/>
      <c r="G150" s="110"/>
      <c r="H150" s="110"/>
      <c r="I150" s="110"/>
      <c r="J150" s="110"/>
      <c r="K150" s="110"/>
      <c r="L150" s="110"/>
      <c r="M150" s="110"/>
      <c r="N150" s="110"/>
      <c r="O150" s="110"/>
      <c r="P150" s="110"/>
      <c r="Q150" s="110"/>
      <c r="R150" s="110"/>
      <c r="T150" s="110"/>
      <c r="U150" s="110"/>
      <c r="V150" s="110"/>
      <c r="W150" s="110"/>
      <c r="X150" s="110"/>
      <c r="Y150" s="110"/>
      <c r="Z150" s="110"/>
      <c r="AA150" s="110"/>
    </row>
    <row r="151" spans="1:27">
      <c r="B151" s="110"/>
      <c r="C151" s="110"/>
      <c r="D151" s="110"/>
      <c r="E151" s="110"/>
      <c r="F151" s="110"/>
      <c r="G151" s="110"/>
      <c r="H151" s="110"/>
      <c r="I151" s="110"/>
      <c r="J151" s="110"/>
      <c r="K151" s="110"/>
      <c r="L151" s="110"/>
      <c r="M151" s="110"/>
      <c r="N151" s="110"/>
      <c r="O151" s="110"/>
      <c r="P151" s="110"/>
      <c r="Q151" s="110"/>
      <c r="R151" s="110"/>
      <c r="T151" s="110"/>
      <c r="U151" s="110"/>
      <c r="V151" s="110"/>
      <c r="W151" s="110"/>
      <c r="X151" s="110"/>
      <c r="Y151" s="110"/>
      <c r="Z151" s="110"/>
      <c r="AA151" s="110"/>
    </row>
    <row r="152" spans="1:27">
      <c r="B152" s="110"/>
      <c r="C152" s="110"/>
      <c r="D152" s="110"/>
      <c r="E152" s="110"/>
      <c r="F152" s="110"/>
      <c r="G152" s="110"/>
      <c r="H152" s="110"/>
      <c r="I152" s="110"/>
      <c r="J152" s="110"/>
      <c r="K152" s="110"/>
      <c r="L152" s="110"/>
      <c r="M152" s="110"/>
      <c r="N152" s="110"/>
      <c r="O152" s="110"/>
      <c r="P152" s="110"/>
      <c r="Q152" s="110"/>
      <c r="R152" s="110"/>
      <c r="T152" s="110"/>
      <c r="U152" s="110"/>
      <c r="V152" s="110"/>
      <c r="W152" s="110"/>
      <c r="X152" s="110"/>
      <c r="Y152" s="110"/>
      <c r="Z152" s="110"/>
      <c r="AA152" s="110"/>
    </row>
    <row r="153" spans="1:27">
      <c r="B153" s="110"/>
      <c r="C153" s="110"/>
      <c r="D153" s="110"/>
      <c r="E153" s="110"/>
      <c r="F153" s="110"/>
      <c r="G153" s="110"/>
      <c r="H153" s="110"/>
      <c r="I153" s="110"/>
      <c r="J153" s="110"/>
      <c r="K153" s="110"/>
      <c r="L153" s="110"/>
      <c r="M153" s="110"/>
      <c r="N153" s="110"/>
      <c r="O153" s="110"/>
      <c r="P153" s="110"/>
      <c r="Q153" s="110"/>
      <c r="R153" s="110"/>
      <c r="T153" s="110"/>
      <c r="U153" s="110"/>
      <c r="V153" s="110"/>
      <c r="W153" s="110"/>
      <c r="X153" s="110"/>
      <c r="Y153" s="110"/>
      <c r="Z153" s="110"/>
      <c r="AA153" s="110"/>
    </row>
    <row r="154" spans="1:27">
      <c r="B154" s="110"/>
      <c r="C154" s="110"/>
      <c r="D154" s="110"/>
      <c r="E154" s="110"/>
      <c r="F154" s="110"/>
      <c r="G154" s="110"/>
      <c r="H154" s="110"/>
      <c r="I154" s="110"/>
      <c r="J154" s="110"/>
      <c r="K154" s="110"/>
      <c r="L154" s="110"/>
      <c r="M154" s="110"/>
      <c r="N154" s="110"/>
      <c r="O154" s="110"/>
      <c r="P154" s="110"/>
      <c r="Q154" s="110"/>
      <c r="R154" s="110"/>
      <c r="T154" s="110"/>
      <c r="U154" s="110"/>
      <c r="V154" s="110"/>
      <c r="W154" s="110"/>
      <c r="X154" s="110"/>
      <c r="Y154" s="110"/>
      <c r="Z154" s="110"/>
      <c r="AA154" s="110"/>
    </row>
    <row r="155" spans="1:27">
      <c r="B155" s="110"/>
      <c r="C155" s="110"/>
      <c r="D155" s="110"/>
      <c r="E155" s="110"/>
      <c r="F155" s="110"/>
      <c r="G155" s="110"/>
      <c r="H155" s="110"/>
      <c r="I155" s="110"/>
      <c r="J155" s="110"/>
      <c r="K155" s="110"/>
      <c r="L155" s="110"/>
      <c r="M155" s="110"/>
      <c r="N155" s="110"/>
      <c r="O155" s="110"/>
      <c r="P155" s="110"/>
      <c r="Q155" s="110"/>
      <c r="R155" s="110"/>
      <c r="T155" s="110"/>
      <c r="U155" s="110"/>
      <c r="V155" s="110"/>
      <c r="W155" s="110"/>
      <c r="X155" s="110"/>
      <c r="Y155" s="110"/>
      <c r="Z155" s="110"/>
      <c r="AA155" s="110"/>
    </row>
    <row r="156" spans="1:27">
      <c r="B156" s="110"/>
      <c r="C156" s="110"/>
      <c r="D156" s="110"/>
      <c r="E156" s="110"/>
      <c r="F156" s="110"/>
      <c r="G156" s="110"/>
      <c r="H156" s="110"/>
      <c r="I156" s="110"/>
      <c r="J156" s="110"/>
      <c r="K156" s="110"/>
      <c r="L156" s="110"/>
      <c r="M156" s="110"/>
      <c r="N156" s="110"/>
      <c r="O156" s="110"/>
      <c r="P156" s="110"/>
      <c r="Q156" s="110"/>
      <c r="R156" s="110"/>
      <c r="T156" s="110"/>
      <c r="U156" s="110"/>
      <c r="V156" s="110"/>
      <c r="W156" s="110"/>
      <c r="X156" s="110"/>
      <c r="Y156" s="110"/>
      <c r="Z156" s="110"/>
      <c r="AA156" s="110"/>
    </row>
    <row r="157" spans="1:27">
      <c r="B157" s="110"/>
      <c r="C157" s="110"/>
      <c r="D157" s="110"/>
      <c r="E157" s="110"/>
      <c r="F157" s="110"/>
      <c r="G157" s="110"/>
      <c r="H157" s="110"/>
      <c r="I157" s="110"/>
      <c r="J157" s="110"/>
      <c r="K157" s="110"/>
      <c r="L157" s="110"/>
      <c r="M157" s="110"/>
      <c r="N157" s="110"/>
      <c r="O157" s="110"/>
      <c r="P157" s="110"/>
      <c r="Q157" s="110"/>
      <c r="R157" s="110"/>
      <c r="T157" s="110"/>
      <c r="U157" s="110"/>
      <c r="V157" s="110"/>
      <c r="W157" s="110"/>
      <c r="X157" s="110"/>
      <c r="Y157" s="110"/>
      <c r="Z157" s="110"/>
      <c r="AA157" s="110"/>
    </row>
    <row r="158" spans="1:27">
      <c r="B158" s="110"/>
      <c r="C158" s="110"/>
      <c r="D158" s="110"/>
      <c r="E158" s="110"/>
      <c r="F158" s="110"/>
      <c r="G158" s="110"/>
      <c r="H158" s="110"/>
      <c r="I158" s="110"/>
      <c r="J158" s="110"/>
      <c r="K158" s="110"/>
      <c r="L158" s="110"/>
      <c r="M158" s="110"/>
      <c r="N158" s="110"/>
      <c r="O158" s="110"/>
      <c r="P158" s="110"/>
      <c r="Q158" s="110"/>
      <c r="R158" s="110"/>
      <c r="T158" s="110"/>
      <c r="U158" s="110"/>
      <c r="V158" s="110"/>
      <c r="W158" s="110"/>
      <c r="X158" s="110"/>
      <c r="Y158" s="110"/>
      <c r="Z158" s="110"/>
      <c r="AA158" s="110"/>
    </row>
    <row r="159" spans="1:27">
      <c r="B159" s="110"/>
      <c r="C159" s="110"/>
      <c r="D159" s="110"/>
      <c r="E159" s="110"/>
      <c r="F159" s="110"/>
      <c r="G159" s="110"/>
      <c r="H159" s="110"/>
      <c r="I159" s="110"/>
      <c r="J159" s="110"/>
      <c r="K159" s="110"/>
      <c r="L159" s="110"/>
      <c r="M159" s="110"/>
      <c r="N159" s="110"/>
      <c r="O159" s="110"/>
      <c r="P159" s="110"/>
      <c r="Q159" s="110"/>
      <c r="R159" s="110"/>
      <c r="T159" s="110"/>
      <c r="U159" s="110"/>
      <c r="V159" s="110"/>
      <c r="W159" s="110"/>
      <c r="X159" s="110"/>
      <c r="Y159" s="110"/>
      <c r="Z159" s="110"/>
      <c r="AA159" s="110"/>
    </row>
    <row r="160" spans="1:27">
      <c r="B160" s="110"/>
      <c r="C160" s="110"/>
      <c r="D160" s="110"/>
      <c r="E160" s="110"/>
      <c r="F160" s="110"/>
      <c r="G160" s="110"/>
      <c r="H160" s="110"/>
      <c r="I160" s="110"/>
      <c r="J160" s="110"/>
      <c r="K160" s="110"/>
      <c r="L160" s="110"/>
      <c r="M160" s="110"/>
      <c r="N160" s="110"/>
      <c r="O160" s="111"/>
      <c r="P160" s="110"/>
      <c r="Q160" s="110"/>
      <c r="R160" s="110"/>
      <c r="T160" s="110"/>
      <c r="U160" s="110"/>
      <c r="V160" s="110"/>
      <c r="W160" s="110"/>
      <c r="X160" s="110"/>
      <c r="Y160" s="110"/>
      <c r="Z160" s="110"/>
      <c r="AA160" s="110"/>
    </row>
    <row r="161" spans="2:27">
      <c r="B161" s="110"/>
      <c r="C161" s="110"/>
      <c r="D161" s="110"/>
      <c r="E161" s="110"/>
      <c r="F161" s="110"/>
      <c r="G161" s="110"/>
      <c r="H161" s="110"/>
      <c r="I161" s="110"/>
      <c r="J161" s="110"/>
      <c r="K161" s="110"/>
      <c r="L161" s="110"/>
      <c r="M161" s="110"/>
      <c r="N161" s="110"/>
      <c r="O161" s="110"/>
      <c r="P161" s="110"/>
      <c r="Q161" s="110"/>
      <c r="R161" s="110"/>
      <c r="T161" s="110"/>
      <c r="U161" s="110"/>
      <c r="V161" s="110"/>
      <c r="W161" s="110"/>
      <c r="X161" s="110"/>
      <c r="Y161" s="110"/>
      <c r="Z161" s="110"/>
      <c r="AA161" s="110"/>
    </row>
    <row r="162" spans="2:27">
      <c r="B162" s="110"/>
      <c r="C162" s="110"/>
      <c r="D162" s="110"/>
      <c r="E162" s="110"/>
      <c r="F162" s="110"/>
      <c r="G162" s="110"/>
      <c r="H162" s="110"/>
      <c r="I162" s="110"/>
      <c r="J162" s="110"/>
      <c r="K162" s="110"/>
      <c r="L162" s="110"/>
      <c r="M162" s="110"/>
      <c r="N162" s="110"/>
      <c r="O162" s="110"/>
      <c r="P162" s="110"/>
      <c r="Q162" s="110"/>
      <c r="R162" s="110"/>
      <c r="T162" s="110"/>
      <c r="U162" s="110"/>
      <c r="V162" s="110"/>
      <c r="W162" s="110"/>
      <c r="X162" s="110"/>
      <c r="Y162" s="110"/>
      <c r="Z162" s="110"/>
      <c r="AA162" s="110"/>
    </row>
    <row r="163" spans="2:27">
      <c r="B163" s="110"/>
      <c r="C163" s="110"/>
      <c r="D163" s="110"/>
      <c r="E163" s="110"/>
      <c r="F163" s="110"/>
      <c r="G163" s="110"/>
      <c r="H163" s="110"/>
      <c r="I163" s="110"/>
      <c r="J163" s="110"/>
      <c r="K163" s="110"/>
      <c r="L163" s="110"/>
      <c r="M163" s="110"/>
      <c r="N163" s="110"/>
      <c r="O163" s="111"/>
      <c r="P163" s="110"/>
      <c r="Q163" s="110"/>
      <c r="R163" s="110"/>
      <c r="T163" s="110"/>
      <c r="U163" s="110"/>
      <c r="V163" s="110"/>
      <c r="W163" s="110"/>
      <c r="X163" s="110"/>
      <c r="Y163" s="110"/>
      <c r="Z163" s="110"/>
      <c r="AA163" s="110"/>
    </row>
    <row r="164" spans="2:27">
      <c r="B164" s="110"/>
      <c r="C164" s="110"/>
      <c r="D164" s="110"/>
      <c r="E164" s="110"/>
      <c r="F164" s="110"/>
      <c r="G164" s="110"/>
      <c r="H164" s="110"/>
      <c r="I164" s="110"/>
      <c r="J164" s="110"/>
      <c r="K164" s="110"/>
      <c r="L164" s="110"/>
      <c r="M164" s="110"/>
      <c r="N164" s="110"/>
      <c r="O164" s="110"/>
      <c r="P164" s="110"/>
      <c r="Q164" s="110"/>
      <c r="R164" s="110"/>
      <c r="T164" s="110"/>
      <c r="U164" s="110"/>
      <c r="V164" s="110"/>
      <c r="W164" s="110"/>
      <c r="X164" s="110"/>
      <c r="Y164" s="110"/>
      <c r="Z164" s="110"/>
      <c r="AA164" s="110"/>
    </row>
    <row r="165" spans="2:27">
      <c r="B165" s="110"/>
      <c r="C165" s="110"/>
      <c r="D165" s="110"/>
      <c r="E165" s="110"/>
      <c r="F165" s="110"/>
      <c r="G165" s="110"/>
      <c r="H165" s="110"/>
      <c r="I165" s="110"/>
      <c r="J165" s="110"/>
      <c r="K165" s="110"/>
      <c r="L165" s="110"/>
      <c r="M165" s="110"/>
      <c r="N165" s="110"/>
      <c r="O165" s="110"/>
      <c r="P165" s="110"/>
      <c r="Q165" s="110"/>
      <c r="R165" s="110"/>
      <c r="T165" s="110"/>
      <c r="U165" s="110"/>
      <c r="V165" s="110"/>
      <c r="W165" s="110"/>
      <c r="X165" s="110"/>
      <c r="Y165" s="110"/>
      <c r="Z165" s="110"/>
      <c r="AA165" s="110"/>
    </row>
    <row r="166" spans="2:27">
      <c r="B166" s="110"/>
      <c r="C166" s="110"/>
      <c r="D166" s="110"/>
      <c r="E166" s="110"/>
      <c r="F166" s="110"/>
      <c r="G166" s="110"/>
      <c r="H166" s="110"/>
      <c r="I166" s="110"/>
      <c r="J166" s="110"/>
      <c r="K166" s="110"/>
      <c r="L166" s="110"/>
      <c r="M166" s="110"/>
      <c r="N166" s="110"/>
      <c r="O166" s="110"/>
      <c r="P166" s="110"/>
      <c r="Q166" s="110"/>
      <c r="R166" s="110"/>
      <c r="T166" s="110"/>
      <c r="U166" s="110"/>
      <c r="V166" s="110"/>
      <c r="W166" s="110"/>
      <c r="X166" s="110"/>
      <c r="Y166" s="110"/>
      <c r="Z166" s="110"/>
      <c r="AA166" s="110"/>
    </row>
    <row r="167" spans="2:27">
      <c r="B167" s="110"/>
      <c r="C167" s="110"/>
      <c r="D167" s="110"/>
      <c r="E167" s="110"/>
      <c r="F167" s="110"/>
      <c r="G167" s="110"/>
      <c r="H167" s="110"/>
      <c r="I167" s="110"/>
      <c r="J167" s="110"/>
      <c r="K167" s="110"/>
      <c r="L167" s="110"/>
      <c r="M167" s="110"/>
      <c r="N167" s="110"/>
      <c r="O167" s="110"/>
      <c r="P167" s="110"/>
      <c r="Q167" s="110"/>
      <c r="R167" s="110"/>
      <c r="T167" s="110"/>
      <c r="U167" s="110"/>
      <c r="V167" s="110"/>
      <c r="W167" s="110"/>
      <c r="X167" s="110"/>
      <c r="Y167" s="110"/>
      <c r="Z167" s="110"/>
      <c r="AA167" s="110"/>
    </row>
    <row r="168" spans="2:27">
      <c r="B168" s="110"/>
      <c r="C168" s="110"/>
      <c r="D168" s="110"/>
      <c r="E168" s="110"/>
      <c r="F168" s="110"/>
      <c r="G168" s="110"/>
      <c r="H168" s="110"/>
      <c r="I168" s="110"/>
      <c r="J168" s="110"/>
      <c r="K168" s="110"/>
      <c r="L168" s="110"/>
      <c r="M168" s="110"/>
      <c r="N168" s="110"/>
      <c r="O168" s="110"/>
      <c r="P168" s="110"/>
      <c r="Q168" s="110"/>
      <c r="R168" s="110"/>
      <c r="T168" s="110"/>
      <c r="U168" s="110"/>
      <c r="V168" s="110"/>
      <c r="W168" s="110"/>
      <c r="X168" s="110"/>
      <c r="Y168" s="110"/>
      <c r="Z168" s="110"/>
      <c r="AA168" s="110"/>
    </row>
    <row r="169" spans="2:27">
      <c r="B169" s="110"/>
      <c r="C169" s="110"/>
      <c r="D169" s="110"/>
      <c r="E169" s="110"/>
      <c r="F169" s="110"/>
      <c r="G169" s="110"/>
      <c r="H169" s="110"/>
      <c r="I169" s="110"/>
      <c r="J169" s="110"/>
      <c r="K169" s="110"/>
      <c r="L169" s="110"/>
      <c r="M169" s="110"/>
      <c r="N169" s="110"/>
      <c r="O169" s="110"/>
      <c r="P169" s="110"/>
      <c r="Q169" s="110"/>
      <c r="R169" s="110"/>
      <c r="T169" s="110"/>
      <c r="U169" s="110"/>
      <c r="V169" s="110"/>
      <c r="W169" s="110"/>
      <c r="X169" s="110"/>
      <c r="Y169" s="110"/>
      <c r="Z169" s="110"/>
      <c r="AA169" s="110"/>
    </row>
    <row r="170" spans="2:27">
      <c r="B170" s="110"/>
      <c r="C170" s="110"/>
      <c r="D170" s="110"/>
      <c r="E170" s="110"/>
      <c r="F170" s="110"/>
      <c r="G170" s="110"/>
      <c r="H170" s="110"/>
      <c r="I170" s="110"/>
      <c r="J170" s="110"/>
      <c r="K170" s="110"/>
      <c r="L170" s="110"/>
      <c r="M170" s="110"/>
      <c r="N170" s="110"/>
      <c r="O170" s="110"/>
      <c r="P170" s="110"/>
      <c r="Q170" s="110"/>
      <c r="R170" s="110"/>
      <c r="T170" s="110"/>
      <c r="U170" s="110"/>
      <c r="V170" s="110"/>
      <c r="W170" s="110"/>
      <c r="X170" s="110"/>
      <c r="Y170" s="110"/>
      <c r="Z170" s="110"/>
      <c r="AA170" s="110"/>
    </row>
    <row r="171" spans="2:27">
      <c r="B171" s="110"/>
      <c r="C171" s="110"/>
      <c r="D171" s="110"/>
      <c r="E171" s="110"/>
      <c r="F171" s="110"/>
      <c r="G171" s="110"/>
      <c r="H171" s="110"/>
      <c r="I171" s="110"/>
      <c r="J171" s="110"/>
      <c r="K171" s="110"/>
      <c r="L171" s="110"/>
      <c r="M171" s="110"/>
      <c r="N171" s="110"/>
      <c r="O171" s="110"/>
      <c r="P171" s="110"/>
      <c r="Q171" s="110"/>
      <c r="R171" s="110"/>
      <c r="T171" s="110"/>
      <c r="U171" s="110"/>
      <c r="V171" s="110"/>
      <c r="W171" s="110"/>
      <c r="X171" s="110"/>
      <c r="Y171" s="110"/>
      <c r="Z171" s="110"/>
      <c r="AA171" s="110"/>
    </row>
    <row r="172" spans="2:27">
      <c r="B172" s="110"/>
      <c r="C172" s="110"/>
      <c r="D172" s="110"/>
      <c r="E172" s="110"/>
      <c r="F172" s="110"/>
      <c r="G172" s="110"/>
      <c r="H172" s="110"/>
      <c r="I172" s="110"/>
      <c r="J172" s="110"/>
      <c r="K172" s="110"/>
      <c r="L172" s="110"/>
      <c r="M172" s="110"/>
      <c r="N172" s="110"/>
      <c r="O172" s="112"/>
      <c r="P172" s="110"/>
      <c r="Q172" s="110"/>
      <c r="R172" s="110"/>
      <c r="T172" s="110"/>
      <c r="U172" s="110"/>
      <c r="V172" s="110"/>
      <c r="W172" s="110"/>
      <c r="X172" s="110"/>
      <c r="Y172" s="110"/>
      <c r="Z172" s="110"/>
      <c r="AA172" s="110"/>
    </row>
    <row r="173" spans="2:27">
      <c r="B173" s="110"/>
      <c r="C173" s="110"/>
      <c r="D173" s="110"/>
      <c r="E173" s="110"/>
      <c r="F173" s="110"/>
      <c r="G173" s="110"/>
      <c r="H173" s="110"/>
      <c r="I173" s="110"/>
      <c r="J173" s="110"/>
      <c r="K173" s="110"/>
      <c r="L173" s="110"/>
      <c r="M173" s="110"/>
      <c r="N173" s="110"/>
      <c r="O173" s="110"/>
      <c r="P173" s="110"/>
      <c r="Q173" s="110"/>
      <c r="R173" s="110"/>
      <c r="T173" s="110"/>
      <c r="U173" s="110"/>
      <c r="V173" s="110"/>
      <c r="W173" s="110"/>
      <c r="X173" s="110"/>
      <c r="Y173" s="110"/>
      <c r="Z173" s="110"/>
      <c r="AA173" s="110"/>
    </row>
    <row r="174" spans="2:27">
      <c r="B174" s="110"/>
      <c r="C174" s="110"/>
      <c r="D174" s="110"/>
      <c r="E174" s="110"/>
      <c r="F174" s="110"/>
      <c r="G174" s="110"/>
      <c r="H174" s="110"/>
      <c r="I174" s="110"/>
      <c r="J174" s="110"/>
      <c r="K174" s="110"/>
      <c r="L174" s="110"/>
      <c r="M174" s="110"/>
      <c r="N174" s="110"/>
      <c r="O174" s="110"/>
      <c r="P174" s="110"/>
      <c r="Q174" s="110"/>
      <c r="R174" s="110"/>
      <c r="T174" s="110"/>
      <c r="U174" s="110"/>
      <c r="V174" s="110"/>
      <c r="W174" s="110"/>
      <c r="X174" s="110"/>
      <c r="Y174" s="110"/>
      <c r="Z174" s="110"/>
      <c r="AA174" s="110"/>
    </row>
    <row r="175" spans="2:27">
      <c r="B175" s="110"/>
      <c r="C175" s="110"/>
      <c r="D175" s="110"/>
      <c r="E175" s="110"/>
      <c r="F175" s="110"/>
      <c r="G175" s="110"/>
      <c r="H175" s="110"/>
      <c r="I175" s="110"/>
      <c r="J175" s="110"/>
      <c r="K175" s="110"/>
      <c r="L175" s="110"/>
      <c r="M175" s="110"/>
      <c r="N175" s="110"/>
      <c r="O175" s="110"/>
      <c r="P175" s="110"/>
      <c r="Q175" s="110"/>
      <c r="R175" s="110"/>
      <c r="T175" s="110"/>
      <c r="U175" s="110"/>
      <c r="V175" s="110"/>
      <c r="W175" s="110"/>
      <c r="X175" s="110"/>
      <c r="Y175" s="110"/>
      <c r="Z175" s="110"/>
      <c r="AA175" s="110"/>
    </row>
    <row r="176" spans="2:27">
      <c r="B176" s="110"/>
      <c r="C176" s="110"/>
      <c r="D176" s="110"/>
      <c r="E176" s="110"/>
      <c r="F176" s="110"/>
      <c r="G176" s="110"/>
      <c r="H176" s="110"/>
      <c r="I176" s="110"/>
      <c r="J176" s="110"/>
      <c r="K176" s="110"/>
      <c r="L176" s="110"/>
      <c r="M176" s="110"/>
      <c r="N176" s="110"/>
      <c r="O176" s="110"/>
      <c r="P176" s="110"/>
      <c r="Q176" s="110"/>
      <c r="R176" s="110"/>
      <c r="T176" s="110"/>
      <c r="U176" s="110"/>
      <c r="V176" s="110"/>
      <c r="W176" s="110"/>
      <c r="X176" s="110"/>
      <c r="Y176" s="110"/>
      <c r="Z176" s="110"/>
      <c r="AA176" s="110"/>
    </row>
    <row r="177" spans="1:27">
      <c r="A177" s="331"/>
      <c r="B177" s="331"/>
      <c r="C177" s="331"/>
      <c r="D177" s="331"/>
      <c r="E177" s="331"/>
      <c r="F177" s="331"/>
      <c r="G177" s="331"/>
      <c r="H177" s="331"/>
      <c r="I177" s="331"/>
      <c r="J177" s="331"/>
      <c r="K177" s="331"/>
      <c r="L177" s="331"/>
      <c r="M177" s="331"/>
      <c r="N177" s="331"/>
      <c r="O177" s="331"/>
      <c r="P177" s="331"/>
      <c r="Q177" s="331"/>
      <c r="R177" s="331"/>
      <c r="S177" s="331"/>
      <c r="T177" s="331"/>
      <c r="U177" s="110"/>
      <c r="V177" s="110"/>
      <c r="W177" s="110"/>
      <c r="X177" s="110"/>
      <c r="Y177" s="110"/>
      <c r="Z177" s="110"/>
      <c r="AA177" s="110"/>
    </row>
    <row r="178" spans="1:27">
      <c r="A178" s="331"/>
      <c r="B178" s="331"/>
      <c r="C178" s="331"/>
      <c r="D178" s="331"/>
      <c r="E178" s="331"/>
      <c r="F178" s="331"/>
      <c r="G178" s="331"/>
      <c r="H178" s="331"/>
      <c r="I178" s="331"/>
      <c r="J178" s="331"/>
      <c r="K178" s="331"/>
      <c r="L178" s="331"/>
      <c r="M178" s="331"/>
      <c r="N178" s="331"/>
      <c r="O178" s="331"/>
      <c r="P178" s="331"/>
      <c r="Q178" s="331"/>
      <c r="R178" s="331"/>
      <c r="S178" s="331"/>
      <c r="T178" s="331"/>
      <c r="U178" s="110"/>
      <c r="V178" s="110"/>
      <c r="W178" s="110"/>
      <c r="X178" s="110"/>
      <c r="Y178" s="110"/>
      <c r="Z178" s="110"/>
      <c r="AA178" s="110"/>
    </row>
    <row r="179" spans="1:27">
      <c r="B179" s="110"/>
      <c r="C179" s="110"/>
      <c r="D179" s="110"/>
      <c r="E179" s="110"/>
      <c r="F179" s="110"/>
      <c r="G179" s="110"/>
      <c r="H179" s="110"/>
      <c r="I179" s="110"/>
      <c r="J179" s="110"/>
      <c r="K179" s="110"/>
      <c r="L179" s="110"/>
      <c r="M179" s="110"/>
      <c r="N179" s="110"/>
      <c r="O179" s="110"/>
      <c r="P179" s="110"/>
      <c r="Q179" s="110"/>
      <c r="R179" s="110"/>
      <c r="T179" s="110"/>
      <c r="U179" s="110"/>
      <c r="V179" s="110"/>
      <c r="W179" s="110"/>
      <c r="X179" s="110"/>
      <c r="Y179" s="110"/>
      <c r="Z179" s="110"/>
      <c r="AA179" s="110"/>
    </row>
    <row r="180" spans="1:27">
      <c r="B180" s="110"/>
      <c r="C180" s="110"/>
      <c r="D180" s="110"/>
      <c r="E180" s="110"/>
      <c r="F180" s="110"/>
      <c r="G180" s="110"/>
      <c r="H180" s="110"/>
      <c r="I180" s="110"/>
      <c r="J180" s="110"/>
      <c r="K180" s="110"/>
      <c r="L180" s="110"/>
      <c r="M180" s="110"/>
      <c r="N180" s="110"/>
      <c r="O180" s="110"/>
      <c r="P180" s="110"/>
      <c r="Q180" s="110"/>
      <c r="R180" s="110"/>
      <c r="T180" s="110"/>
      <c r="U180" s="110"/>
      <c r="V180" s="110"/>
      <c r="W180" s="110"/>
      <c r="X180" s="110"/>
      <c r="Y180" s="110"/>
      <c r="Z180" s="110"/>
      <c r="AA180" s="110"/>
    </row>
    <row r="181" spans="1:27">
      <c r="B181" s="110"/>
      <c r="C181" s="110"/>
      <c r="D181" s="110"/>
      <c r="E181" s="110"/>
      <c r="F181" s="110"/>
      <c r="G181" s="110"/>
      <c r="H181" s="110"/>
      <c r="I181" s="110"/>
      <c r="J181" s="110"/>
      <c r="K181" s="110"/>
      <c r="L181" s="110"/>
      <c r="M181" s="110"/>
      <c r="N181" s="110"/>
      <c r="O181" s="110"/>
      <c r="P181" s="110"/>
      <c r="Q181" s="110"/>
      <c r="R181" s="110"/>
      <c r="T181" s="110"/>
      <c r="U181" s="110"/>
      <c r="V181" s="110"/>
      <c r="W181" s="110"/>
      <c r="X181" s="110"/>
      <c r="Y181" s="110"/>
      <c r="Z181" s="110"/>
      <c r="AA181" s="110"/>
    </row>
    <row r="182" spans="1:27">
      <c r="B182" s="110"/>
      <c r="C182" s="110"/>
      <c r="D182" s="110"/>
      <c r="E182" s="110"/>
      <c r="F182" s="110"/>
      <c r="G182" s="110"/>
      <c r="H182" s="110"/>
      <c r="I182" s="110"/>
      <c r="J182" s="110"/>
      <c r="K182" s="110"/>
      <c r="L182" s="110"/>
      <c r="M182" s="110"/>
      <c r="N182" s="110"/>
      <c r="O182" s="110"/>
      <c r="P182" s="110"/>
      <c r="Q182" s="110"/>
      <c r="R182" s="110"/>
      <c r="T182" s="110"/>
      <c r="U182" s="110"/>
      <c r="V182" s="110"/>
      <c r="W182" s="110"/>
      <c r="X182" s="110"/>
      <c r="Y182" s="110"/>
      <c r="Z182" s="110"/>
      <c r="AA182" s="110"/>
    </row>
    <row r="183" spans="1:27">
      <c r="B183" s="110"/>
      <c r="C183" s="110"/>
      <c r="D183" s="110"/>
      <c r="E183" s="110"/>
      <c r="F183" s="110"/>
      <c r="G183" s="110"/>
      <c r="H183" s="110"/>
      <c r="I183" s="110"/>
      <c r="J183" s="110"/>
      <c r="K183" s="110"/>
      <c r="L183" s="110"/>
      <c r="M183" s="110"/>
      <c r="N183" s="110"/>
      <c r="O183" s="110"/>
      <c r="P183" s="110"/>
      <c r="Q183" s="110"/>
      <c r="R183" s="110"/>
      <c r="T183" s="110"/>
      <c r="U183" s="110"/>
      <c r="V183" s="110"/>
      <c r="W183" s="110"/>
      <c r="X183" s="110"/>
      <c r="Y183" s="110"/>
      <c r="Z183" s="110"/>
      <c r="AA183" s="110"/>
    </row>
    <row r="184" spans="1:27">
      <c r="B184" s="110"/>
      <c r="C184" s="110"/>
      <c r="D184" s="110"/>
      <c r="E184" s="110"/>
      <c r="F184" s="110"/>
      <c r="G184" s="110"/>
      <c r="H184" s="110"/>
      <c r="I184" s="110"/>
      <c r="J184" s="110"/>
      <c r="K184" s="110"/>
      <c r="L184" s="110"/>
      <c r="M184" s="110"/>
      <c r="N184" s="110"/>
      <c r="O184" s="110"/>
      <c r="P184" s="110"/>
      <c r="Q184" s="110"/>
      <c r="R184" s="110"/>
      <c r="T184" s="110"/>
      <c r="U184" s="110"/>
      <c r="V184" s="110"/>
      <c r="W184" s="110"/>
      <c r="X184" s="110"/>
      <c r="Y184" s="110"/>
      <c r="Z184" s="110"/>
      <c r="AA184" s="110"/>
    </row>
    <row r="185" spans="1:27">
      <c r="B185" s="110"/>
      <c r="C185" s="110"/>
      <c r="D185" s="110"/>
      <c r="E185" s="110"/>
      <c r="F185" s="110"/>
      <c r="G185" s="110"/>
      <c r="H185" s="110"/>
      <c r="I185" s="110"/>
      <c r="J185" s="110"/>
      <c r="K185" s="110"/>
      <c r="L185" s="110"/>
      <c r="M185" s="110"/>
      <c r="N185" s="110"/>
      <c r="O185" s="110"/>
      <c r="P185" s="110"/>
      <c r="Q185" s="110"/>
      <c r="R185" s="110"/>
      <c r="T185" s="110"/>
      <c r="U185" s="110"/>
      <c r="V185" s="110"/>
      <c r="W185" s="110"/>
      <c r="X185" s="110"/>
      <c r="Y185" s="110"/>
      <c r="Z185" s="110"/>
      <c r="AA185" s="110"/>
    </row>
    <row r="186" spans="1:27">
      <c r="B186" s="110"/>
      <c r="C186" s="110"/>
      <c r="D186" s="110"/>
      <c r="E186" s="110"/>
      <c r="F186" s="110"/>
      <c r="G186" s="110"/>
      <c r="H186" s="110"/>
      <c r="I186" s="110"/>
      <c r="J186" s="110"/>
      <c r="K186" s="110"/>
      <c r="L186" s="110"/>
      <c r="M186" s="110"/>
      <c r="N186" s="110"/>
      <c r="O186" s="110"/>
      <c r="P186" s="110"/>
      <c r="Q186" s="110"/>
      <c r="R186" s="110"/>
      <c r="T186" s="110"/>
      <c r="U186" s="110"/>
      <c r="V186" s="110"/>
      <c r="W186" s="110"/>
      <c r="X186" s="110"/>
      <c r="Y186" s="110"/>
      <c r="Z186" s="110"/>
      <c r="AA186" s="110"/>
    </row>
    <row r="187" spans="1:27">
      <c r="B187" s="110"/>
      <c r="C187" s="110"/>
      <c r="D187" s="110"/>
      <c r="E187" s="110"/>
      <c r="F187" s="110"/>
      <c r="G187" s="110"/>
      <c r="H187" s="110"/>
      <c r="I187" s="110"/>
      <c r="J187" s="110"/>
      <c r="K187" s="110"/>
      <c r="L187" s="110"/>
      <c r="M187" s="110"/>
      <c r="N187" s="110"/>
      <c r="O187" s="110"/>
      <c r="P187" s="110"/>
      <c r="Q187" s="110"/>
      <c r="R187" s="110"/>
      <c r="T187" s="110"/>
      <c r="U187" s="110"/>
      <c r="V187" s="110"/>
      <c r="W187" s="110"/>
      <c r="X187" s="110"/>
      <c r="Y187" s="110"/>
      <c r="Z187" s="110"/>
      <c r="AA187" s="110"/>
    </row>
    <row r="188" spans="1:27">
      <c r="B188" s="110"/>
      <c r="C188" s="110"/>
      <c r="D188" s="110"/>
      <c r="E188" s="110"/>
      <c r="F188" s="110"/>
      <c r="G188" s="110"/>
      <c r="H188" s="110"/>
      <c r="I188" s="110"/>
      <c r="J188" s="110"/>
      <c r="K188" s="110"/>
      <c r="L188" s="110"/>
      <c r="M188" s="110"/>
      <c r="N188" s="110"/>
      <c r="O188" s="110"/>
      <c r="P188" s="110"/>
      <c r="Q188" s="110"/>
      <c r="R188" s="110"/>
      <c r="T188" s="110"/>
      <c r="U188" s="110"/>
      <c r="V188" s="110"/>
      <c r="W188" s="110"/>
      <c r="X188" s="110"/>
      <c r="Y188" s="110"/>
      <c r="Z188" s="110"/>
      <c r="AA188" s="110"/>
    </row>
    <row r="189" spans="1:27">
      <c r="B189" s="110"/>
      <c r="C189" s="110"/>
      <c r="D189" s="110"/>
      <c r="E189" s="110"/>
      <c r="F189" s="110"/>
      <c r="G189" s="110"/>
      <c r="H189" s="110"/>
      <c r="I189" s="110"/>
      <c r="J189" s="110"/>
      <c r="K189" s="110"/>
      <c r="L189" s="110"/>
      <c r="M189" s="110"/>
      <c r="N189" s="110"/>
      <c r="O189" s="111"/>
      <c r="P189" s="110"/>
      <c r="Q189" s="110"/>
      <c r="R189" s="110"/>
      <c r="T189" s="110"/>
      <c r="U189" s="110"/>
      <c r="V189" s="110"/>
      <c r="W189" s="110"/>
      <c r="X189" s="110"/>
      <c r="Y189" s="110"/>
      <c r="Z189" s="110"/>
      <c r="AA189" s="110"/>
    </row>
    <row r="190" spans="1:27">
      <c r="B190" s="110"/>
      <c r="C190" s="110"/>
      <c r="D190" s="110"/>
      <c r="E190" s="110"/>
      <c r="F190" s="110"/>
      <c r="G190" s="110"/>
      <c r="H190" s="110"/>
      <c r="I190" s="110"/>
      <c r="J190" s="110"/>
      <c r="K190" s="110"/>
      <c r="L190" s="110"/>
      <c r="M190" s="110"/>
      <c r="N190" s="110"/>
      <c r="O190" s="110"/>
      <c r="P190" s="110"/>
      <c r="Q190" s="110"/>
      <c r="R190" s="110"/>
      <c r="T190" s="110"/>
      <c r="U190" s="110"/>
      <c r="V190" s="110"/>
      <c r="W190" s="110"/>
      <c r="X190" s="110"/>
      <c r="Y190" s="110"/>
      <c r="Z190" s="110"/>
      <c r="AA190" s="110"/>
    </row>
    <row r="191" spans="1:27">
      <c r="B191" s="110"/>
      <c r="C191" s="110"/>
      <c r="D191" s="110"/>
      <c r="E191" s="110"/>
      <c r="F191" s="110"/>
      <c r="G191" s="110"/>
      <c r="H191" s="110"/>
      <c r="I191" s="110"/>
      <c r="J191" s="110"/>
      <c r="K191" s="110"/>
      <c r="L191" s="110"/>
      <c r="M191" s="110"/>
      <c r="N191" s="110"/>
      <c r="O191" s="110"/>
      <c r="P191" s="110"/>
      <c r="Q191" s="110"/>
      <c r="R191" s="110"/>
      <c r="T191" s="110"/>
      <c r="U191" s="110"/>
      <c r="V191" s="110"/>
      <c r="W191" s="110"/>
      <c r="X191" s="110"/>
      <c r="Y191" s="110"/>
      <c r="Z191" s="110"/>
      <c r="AA191" s="110"/>
    </row>
    <row r="192" spans="1:27">
      <c r="B192" s="110"/>
      <c r="C192" s="110"/>
      <c r="D192" s="110"/>
      <c r="E192" s="110"/>
      <c r="F192" s="110"/>
      <c r="G192" s="110"/>
      <c r="H192" s="110"/>
      <c r="I192" s="110"/>
      <c r="J192" s="110"/>
      <c r="K192" s="110"/>
      <c r="L192" s="110"/>
      <c r="M192" s="110"/>
      <c r="N192" s="110"/>
      <c r="O192" s="111"/>
      <c r="P192" s="110"/>
      <c r="Q192" s="110"/>
      <c r="R192" s="110"/>
      <c r="T192" s="110"/>
      <c r="U192" s="110"/>
      <c r="V192" s="110"/>
      <c r="W192" s="110"/>
      <c r="X192" s="110"/>
      <c r="Y192" s="110"/>
      <c r="Z192" s="110"/>
      <c r="AA192" s="110"/>
    </row>
    <row r="193" spans="1:27">
      <c r="B193" s="110"/>
      <c r="C193" s="110"/>
      <c r="D193" s="110"/>
      <c r="E193" s="110"/>
      <c r="F193" s="110"/>
      <c r="G193" s="110"/>
      <c r="H193" s="110"/>
      <c r="I193" s="110"/>
      <c r="J193" s="110"/>
      <c r="K193" s="110"/>
      <c r="L193" s="110"/>
      <c r="M193" s="110"/>
      <c r="N193" s="110"/>
      <c r="O193" s="110"/>
      <c r="P193" s="110"/>
      <c r="Q193" s="110"/>
      <c r="R193" s="110"/>
      <c r="T193" s="110"/>
      <c r="U193" s="110"/>
      <c r="V193" s="110"/>
      <c r="W193" s="110"/>
      <c r="X193" s="110"/>
      <c r="Y193" s="110"/>
      <c r="Z193" s="110"/>
      <c r="AA193" s="110"/>
    </row>
    <row r="194" spans="1:27">
      <c r="B194" s="110"/>
      <c r="C194" s="110"/>
      <c r="D194" s="110"/>
      <c r="E194" s="110"/>
      <c r="F194" s="110"/>
      <c r="G194" s="110"/>
      <c r="H194" s="110"/>
      <c r="I194" s="110"/>
      <c r="J194" s="110"/>
      <c r="K194" s="110"/>
      <c r="L194" s="110"/>
      <c r="M194" s="110"/>
      <c r="N194" s="110"/>
      <c r="O194" s="110"/>
      <c r="P194" s="110"/>
      <c r="Q194" s="110"/>
      <c r="R194" s="110"/>
      <c r="T194" s="110"/>
      <c r="U194" s="110"/>
      <c r="V194" s="110"/>
      <c r="W194" s="110"/>
      <c r="X194" s="110"/>
      <c r="Y194" s="110"/>
      <c r="Z194" s="110"/>
      <c r="AA194" s="110"/>
    </row>
    <row r="195" spans="1:27">
      <c r="B195" s="110"/>
      <c r="C195" s="110"/>
      <c r="D195" s="110"/>
      <c r="E195" s="110"/>
      <c r="F195" s="110"/>
      <c r="G195" s="110"/>
      <c r="H195" s="110"/>
      <c r="I195" s="110"/>
      <c r="J195" s="110"/>
      <c r="K195" s="110"/>
      <c r="L195" s="110"/>
      <c r="M195" s="110"/>
      <c r="N195" s="110"/>
      <c r="O195" s="110"/>
      <c r="P195" s="110"/>
      <c r="Q195" s="110"/>
      <c r="R195" s="110"/>
      <c r="T195" s="110"/>
      <c r="U195" s="110"/>
      <c r="V195" s="110"/>
      <c r="W195" s="110"/>
      <c r="X195" s="110"/>
      <c r="Y195" s="110"/>
      <c r="Z195" s="110"/>
      <c r="AA195" s="110"/>
    </row>
    <row r="196" spans="1:27">
      <c r="B196" s="110"/>
      <c r="C196" s="110"/>
      <c r="D196" s="110"/>
      <c r="E196" s="110"/>
      <c r="F196" s="110"/>
      <c r="G196" s="110"/>
      <c r="H196" s="110"/>
      <c r="I196" s="110"/>
      <c r="J196" s="110"/>
      <c r="K196" s="110"/>
      <c r="L196" s="110"/>
      <c r="M196" s="110"/>
      <c r="N196" s="110"/>
      <c r="O196" s="110"/>
      <c r="P196" s="110"/>
      <c r="Q196" s="110"/>
      <c r="R196" s="110"/>
      <c r="T196" s="110"/>
      <c r="U196" s="110"/>
      <c r="V196" s="110"/>
      <c r="W196" s="110"/>
      <c r="X196" s="110"/>
      <c r="Y196" s="110"/>
      <c r="Z196" s="110"/>
      <c r="AA196" s="110"/>
    </row>
    <row r="197" spans="1:27">
      <c r="B197" s="110"/>
      <c r="C197" s="110"/>
      <c r="D197" s="110"/>
      <c r="E197" s="110"/>
      <c r="F197" s="110"/>
      <c r="G197" s="110"/>
      <c r="H197" s="110"/>
      <c r="I197" s="110"/>
      <c r="J197" s="110"/>
      <c r="K197" s="110"/>
      <c r="L197" s="110"/>
      <c r="M197" s="110"/>
      <c r="N197" s="110"/>
      <c r="O197" s="110"/>
      <c r="P197" s="110"/>
      <c r="Q197" s="110"/>
      <c r="R197" s="110"/>
      <c r="T197" s="110"/>
      <c r="U197" s="110"/>
      <c r="V197" s="110"/>
      <c r="W197" s="110"/>
      <c r="X197" s="110"/>
      <c r="Y197" s="110"/>
      <c r="Z197" s="110"/>
      <c r="AA197" s="110"/>
    </row>
    <row r="198" spans="1:27">
      <c r="B198" s="110"/>
      <c r="C198" s="110"/>
      <c r="D198" s="110"/>
      <c r="E198" s="110"/>
      <c r="F198" s="110"/>
      <c r="G198" s="110"/>
      <c r="H198" s="110"/>
      <c r="I198" s="110"/>
      <c r="J198" s="110"/>
      <c r="K198" s="110"/>
      <c r="L198" s="110"/>
      <c r="M198" s="110"/>
      <c r="N198" s="110"/>
      <c r="O198" s="110"/>
      <c r="P198" s="110"/>
      <c r="Q198" s="110"/>
      <c r="R198" s="110"/>
      <c r="T198" s="110"/>
      <c r="U198" s="110"/>
      <c r="V198" s="110"/>
      <c r="W198" s="110"/>
      <c r="X198" s="110"/>
      <c r="Y198" s="110"/>
      <c r="Z198" s="110"/>
      <c r="AA198" s="110"/>
    </row>
    <row r="199" spans="1:27">
      <c r="B199" s="110"/>
      <c r="C199" s="110"/>
      <c r="D199" s="110"/>
      <c r="E199" s="110"/>
      <c r="F199" s="110"/>
      <c r="G199" s="110"/>
      <c r="H199" s="110"/>
      <c r="I199" s="110"/>
      <c r="J199" s="110"/>
      <c r="K199" s="110"/>
      <c r="L199" s="110"/>
      <c r="M199" s="110"/>
      <c r="N199" s="110"/>
      <c r="O199" s="110"/>
      <c r="P199" s="110"/>
      <c r="Q199" s="110"/>
      <c r="R199" s="110"/>
      <c r="T199" s="110"/>
      <c r="U199" s="110"/>
      <c r="V199" s="110"/>
      <c r="W199" s="110"/>
      <c r="X199" s="110"/>
      <c r="Y199" s="110"/>
      <c r="Z199" s="110"/>
      <c r="AA199" s="110"/>
    </row>
    <row r="200" spans="1:27">
      <c r="B200" s="110"/>
      <c r="C200" s="110"/>
      <c r="D200" s="110"/>
      <c r="E200" s="110"/>
      <c r="F200" s="110"/>
      <c r="G200" s="110"/>
      <c r="H200" s="110"/>
      <c r="I200" s="110"/>
      <c r="J200" s="110"/>
      <c r="K200" s="110"/>
      <c r="L200" s="110"/>
      <c r="M200" s="110"/>
      <c r="N200" s="110"/>
      <c r="O200" s="110"/>
      <c r="P200" s="110"/>
      <c r="Q200" s="110"/>
      <c r="R200" s="110"/>
      <c r="T200" s="110"/>
      <c r="U200" s="110"/>
      <c r="V200" s="110"/>
      <c r="W200" s="110"/>
      <c r="X200" s="110"/>
      <c r="Y200" s="110"/>
      <c r="Z200" s="110"/>
      <c r="AA200" s="110"/>
    </row>
    <row r="201" spans="1:27">
      <c r="B201" s="110"/>
      <c r="C201" s="110"/>
      <c r="D201" s="110"/>
      <c r="E201" s="110"/>
      <c r="F201" s="110"/>
      <c r="G201" s="110"/>
      <c r="H201" s="110"/>
      <c r="I201" s="110"/>
      <c r="J201" s="110"/>
      <c r="K201" s="110"/>
      <c r="L201" s="110"/>
      <c r="M201" s="110"/>
      <c r="N201" s="110"/>
      <c r="O201" s="112"/>
      <c r="P201" s="110"/>
      <c r="Q201" s="110"/>
      <c r="R201" s="110"/>
      <c r="T201" s="110"/>
      <c r="U201" s="110"/>
      <c r="V201" s="110"/>
      <c r="W201" s="110"/>
      <c r="X201" s="110"/>
      <c r="Y201" s="110"/>
      <c r="Z201" s="110"/>
      <c r="AA201" s="110"/>
    </row>
    <row r="202" spans="1:27">
      <c r="B202" s="110"/>
      <c r="C202" s="110"/>
      <c r="D202" s="110"/>
      <c r="E202" s="110"/>
      <c r="F202" s="110"/>
      <c r="G202" s="110"/>
      <c r="H202" s="110"/>
      <c r="I202" s="110"/>
      <c r="J202" s="110"/>
      <c r="K202" s="110"/>
      <c r="L202" s="110"/>
      <c r="M202" s="110"/>
      <c r="N202" s="110"/>
      <c r="O202" s="110"/>
      <c r="P202" s="110"/>
      <c r="Q202" s="110"/>
      <c r="R202" s="110"/>
      <c r="T202" s="110"/>
      <c r="U202" s="110"/>
      <c r="V202" s="110"/>
      <c r="W202" s="110"/>
      <c r="X202" s="110"/>
      <c r="Y202" s="110"/>
      <c r="Z202" s="110"/>
      <c r="AA202" s="110"/>
    </row>
    <row r="203" spans="1:27">
      <c r="B203" s="110"/>
      <c r="C203" s="110"/>
      <c r="D203" s="110"/>
      <c r="E203" s="110"/>
      <c r="F203" s="110"/>
      <c r="G203" s="110"/>
      <c r="H203" s="110"/>
      <c r="I203" s="110"/>
      <c r="J203" s="110"/>
      <c r="K203" s="110"/>
      <c r="L203" s="110"/>
      <c r="M203" s="110"/>
      <c r="N203" s="110"/>
      <c r="O203" s="110"/>
      <c r="P203" s="110"/>
      <c r="Q203" s="110"/>
      <c r="R203" s="110"/>
      <c r="T203" s="110"/>
      <c r="U203" s="110"/>
      <c r="V203" s="110"/>
      <c r="W203" s="110"/>
      <c r="X203" s="110"/>
      <c r="Y203" s="110"/>
      <c r="Z203" s="110"/>
      <c r="AA203" s="110"/>
    </row>
    <row r="204" spans="1:27">
      <c r="B204" s="110"/>
      <c r="C204" s="110"/>
      <c r="D204" s="110"/>
      <c r="E204" s="110"/>
      <c r="F204" s="110"/>
      <c r="G204" s="110"/>
      <c r="H204" s="110"/>
      <c r="I204" s="110"/>
      <c r="J204" s="110"/>
      <c r="K204" s="110"/>
      <c r="L204" s="110"/>
      <c r="M204" s="110"/>
      <c r="N204" s="110"/>
      <c r="O204" s="110"/>
      <c r="P204" s="110"/>
      <c r="Q204" s="110"/>
      <c r="R204" s="110"/>
      <c r="T204" s="110"/>
      <c r="U204" s="110"/>
      <c r="V204" s="110"/>
      <c r="W204" s="110"/>
      <c r="X204" s="110"/>
      <c r="Y204" s="110"/>
      <c r="Z204" s="110"/>
      <c r="AA204" s="110"/>
    </row>
    <row r="205" spans="1:27">
      <c r="B205" s="110"/>
      <c r="C205" s="110"/>
      <c r="D205" s="110"/>
      <c r="E205" s="110"/>
      <c r="F205" s="110"/>
      <c r="G205" s="110"/>
      <c r="H205" s="110"/>
      <c r="I205" s="110"/>
      <c r="J205" s="110"/>
      <c r="K205" s="110"/>
      <c r="L205" s="110"/>
      <c r="M205" s="110"/>
      <c r="N205" s="110"/>
      <c r="O205" s="110"/>
      <c r="P205" s="110"/>
      <c r="Q205" s="110"/>
      <c r="R205" s="110"/>
      <c r="T205" s="110"/>
      <c r="U205" s="110"/>
      <c r="V205" s="110"/>
      <c r="W205" s="110"/>
      <c r="X205" s="110"/>
      <c r="Y205" s="110"/>
      <c r="Z205" s="110"/>
      <c r="AA205" s="110"/>
    </row>
    <row r="206" spans="1:27">
      <c r="A206" s="331"/>
      <c r="B206" s="331"/>
      <c r="C206" s="331"/>
      <c r="D206" s="331"/>
      <c r="E206" s="331"/>
      <c r="F206" s="331"/>
      <c r="G206" s="331"/>
      <c r="H206" s="331"/>
      <c r="I206" s="331"/>
      <c r="J206" s="331"/>
      <c r="K206" s="331"/>
      <c r="L206" s="331"/>
      <c r="M206" s="331"/>
      <c r="N206" s="331"/>
      <c r="O206" s="331"/>
      <c r="P206" s="331"/>
      <c r="Q206" s="331"/>
      <c r="R206" s="331"/>
      <c r="S206" s="331"/>
      <c r="T206" s="331"/>
      <c r="U206" s="110"/>
      <c r="V206" s="110"/>
      <c r="W206" s="110"/>
      <c r="X206" s="110"/>
      <c r="Y206" s="110"/>
      <c r="Z206" s="110"/>
      <c r="AA206" s="110"/>
    </row>
    <row r="207" spans="1:27">
      <c r="A207" s="331"/>
      <c r="B207" s="331"/>
      <c r="C207" s="331"/>
      <c r="D207" s="331"/>
      <c r="E207" s="331"/>
      <c r="F207" s="331"/>
      <c r="G207" s="331"/>
      <c r="H207" s="331"/>
      <c r="I207" s="331"/>
      <c r="J207" s="331"/>
      <c r="K207" s="331"/>
      <c r="L207" s="331"/>
      <c r="M207" s="331"/>
      <c r="N207" s="331"/>
      <c r="O207" s="331"/>
      <c r="P207" s="331"/>
      <c r="Q207" s="331"/>
      <c r="R207" s="331"/>
      <c r="S207" s="331"/>
      <c r="T207" s="331"/>
      <c r="U207" s="110"/>
      <c r="V207" s="110"/>
      <c r="W207" s="110"/>
      <c r="X207" s="110"/>
      <c r="Y207" s="110"/>
      <c r="Z207" s="110"/>
      <c r="AA207" s="110"/>
    </row>
    <row r="208" spans="1:27">
      <c r="B208" s="110"/>
      <c r="C208" s="110"/>
      <c r="D208" s="110"/>
      <c r="E208" s="110"/>
      <c r="F208" s="110"/>
      <c r="G208" s="110"/>
      <c r="H208" s="110"/>
      <c r="I208" s="110"/>
      <c r="J208" s="110"/>
      <c r="K208" s="110"/>
      <c r="L208" s="110"/>
      <c r="M208" s="110"/>
      <c r="N208" s="110"/>
      <c r="O208" s="110"/>
      <c r="P208" s="110"/>
      <c r="Q208" s="110"/>
      <c r="R208" s="110"/>
      <c r="T208" s="110"/>
      <c r="U208" s="110"/>
      <c r="V208" s="110"/>
      <c r="W208" s="110"/>
      <c r="X208" s="110"/>
      <c r="Y208" s="110"/>
      <c r="Z208" s="110"/>
      <c r="AA208" s="110"/>
    </row>
    <row r="209" spans="2:27">
      <c r="B209" s="110"/>
      <c r="C209" s="110"/>
      <c r="D209" s="110"/>
      <c r="E209" s="110"/>
      <c r="F209" s="110"/>
      <c r="G209" s="110"/>
      <c r="H209" s="110"/>
      <c r="I209" s="110"/>
      <c r="J209" s="110"/>
      <c r="K209" s="110"/>
      <c r="L209" s="110"/>
      <c r="M209" s="110"/>
      <c r="N209" s="110"/>
      <c r="O209" s="110"/>
      <c r="P209" s="110"/>
      <c r="Q209" s="110"/>
      <c r="R209" s="110"/>
      <c r="T209" s="110"/>
      <c r="U209" s="110"/>
      <c r="V209" s="110"/>
      <c r="W209" s="110"/>
      <c r="X209" s="110"/>
      <c r="Y209" s="110"/>
      <c r="Z209" s="110"/>
      <c r="AA209" s="110"/>
    </row>
    <row r="210" spans="2:27">
      <c r="B210" s="110"/>
      <c r="C210" s="110"/>
      <c r="D210" s="110"/>
      <c r="E210" s="110"/>
      <c r="F210" s="110"/>
      <c r="G210" s="110"/>
      <c r="H210" s="110"/>
      <c r="I210" s="110"/>
      <c r="J210" s="110"/>
      <c r="K210" s="110"/>
      <c r="L210" s="110"/>
      <c r="M210" s="110"/>
      <c r="N210" s="110"/>
      <c r="O210" s="110"/>
      <c r="P210" s="110"/>
      <c r="Q210" s="110"/>
      <c r="R210" s="110"/>
      <c r="T210" s="110"/>
      <c r="U210" s="110"/>
      <c r="V210" s="110"/>
      <c r="W210" s="110"/>
      <c r="X210" s="110"/>
      <c r="Y210" s="110"/>
      <c r="Z210" s="110"/>
      <c r="AA210" s="110"/>
    </row>
    <row r="211" spans="2:27">
      <c r="B211" s="110"/>
      <c r="C211" s="110"/>
      <c r="D211" s="110"/>
      <c r="E211" s="110"/>
      <c r="F211" s="110"/>
      <c r="G211" s="110"/>
      <c r="H211" s="110"/>
      <c r="I211" s="110"/>
      <c r="J211" s="110"/>
      <c r="K211" s="110"/>
      <c r="L211" s="110"/>
      <c r="M211" s="110"/>
      <c r="N211" s="110"/>
      <c r="O211" s="110"/>
      <c r="P211" s="110"/>
      <c r="Q211" s="110"/>
      <c r="R211" s="110"/>
      <c r="T211" s="110"/>
      <c r="U211" s="110"/>
      <c r="V211" s="110"/>
      <c r="W211" s="110"/>
      <c r="X211" s="110"/>
      <c r="Y211" s="110"/>
      <c r="Z211" s="110"/>
      <c r="AA211" s="110"/>
    </row>
    <row r="212" spans="2:27">
      <c r="B212" s="110"/>
      <c r="C212" s="110"/>
      <c r="D212" s="110"/>
      <c r="E212" s="110"/>
      <c r="F212" s="110"/>
      <c r="G212" s="110"/>
      <c r="H212" s="110"/>
      <c r="I212" s="110"/>
      <c r="J212" s="110"/>
      <c r="K212" s="110"/>
      <c r="L212" s="110"/>
      <c r="M212" s="110"/>
      <c r="N212" s="110"/>
      <c r="O212" s="110"/>
      <c r="P212" s="110"/>
      <c r="Q212" s="110"/>
      <c r="R212" s="110"/>
      <c r="T212" s="110"/>
      <c r="U212" s="110"/>
      <c r="V212" s="110"/>
      <c r="W212" s="110"/>
      <c r="X212" s="110"/>
      <c r="Y212" s="110"/>
      <c r="Z212" s="110"/>
      <c r="AA212" s="110"/>
    </row>
    <row r="213" spans="2:27">
      <c r="B213" s="110"/>
      <c r="C213" s="110"/>
      <c r="D213" s="110"/>
      <c r="E213" s="110"/>
      <c r="F213" s="110"/>
      <c r="G213" s="110"/>
      <c r="H213" s="110"/>
      <c r="I213" s="110"/>
      <c r="J213" s="110"/>
      <c r="K213" s="110"/>
      <c r="L213" s="110"/>
      <c r="M213" s="110"/>
      <c r="N213" s="110"/>
      <c r="O213" s="110"/>
      <c r="P213" s="110"/>
      <c r="Q213" s="110"/>
      <c r="R213" s="110"/>
      <c r="T213" s="110"/>
      <c r="U213" s="110"/>
      <c r="V213" s="110"/>
      <c r="W213" s="110"/>
      <c r="X213" s="110"/>
      <c r="Y213" s="110"/>
      <c r="Z213" s="110"/>
      <c r="AA213" s="110"/>
    </row>
    <row r="214" spans="2:27">
      <c r="B214" s="110"/>
      <c r="C214" s="110"/>
      <c r="D214" s="110"/>
      <c r="E214" s="110"/>
      <c r="F214" s="110"/>
      <c r="G214" s="110"/>
      <c r="H214" s="110"/>
      <c r="I214" s="110"/>
      <c r="J214" s="110"/>
      <c r="K214" s="110"/>
      <c r="L214" s="110"/>
      <c r="M214" s="110"/>
      <c r="N214" s="110"/>
      <c r="O214" s="110"/>
      <c r="P214" s="110"/>
      <c r="Q214" s="110"/>
      <c r="R214" s="110"/>
      <c r="T214" s="110"/>
      <c r="U214" s="110"/>
      <c r="V214" s="110"/>
      <c r="W214" s="110"/>
      <c r="X214" s="110"/>
      <c r="Y214" s="110"/>
      <c r="Z214" s="110"/>
      <c r="AA214" s="110"/>
    </row>
    <row r="215" spans="2:27">
      <c r="B215" s="110"/>
      <c r="C215" s="110"/>
      <c r="D215" s="110"/>
      <c r="E215" s="110"/>
      <c r="F215" s="110"/>
      <c r="G215" s="110"/>
      <c r="H215" s="110"/>
      <c r="I215" s="110"/>
      <c r="J215" s="110"/>
      <c r="K215" s="110"/>
      <c r="L215" s="110"/>
      <c r="M215" s="110"/>
      <c r="N215" s="110"/>
      <c r="O215" s="110"/>
      <c r="P215" s="110"/>
      <c r="Q215" s="110"/>
      <c r="R215" s="110"/>
      <c r="T215" s="110"/>
      <c r="U215" s="110"/>
      <c r="V215" s="110"/>
      <c r="W215" s="110"/>
      <c r="X215" s="110"/>
      <c r="Y215" s="110"/>
      <c r="Z215" s="110"/>
      <c r="AA215" s="110"/>
    </row>
    <row r="216" spans="2:27">
      <c r="B216" s="110"/>
      <c r="C216" s="110"/>
      <c r="D216" s="110"/>
      <c r="E216" s="110"/>
      <c r="F216" s="110"/>
      <c r="G216" s="110"/>
      <c r="H216" s="110"/>
      <c r="I216" s="110"/>
      <c r="J216" s="110"/>
      <c r="K216" s="110"/>
      <c r="L216" s="110"/>
      <c r="M216" s="110"/>
      <c r="N216" s="110"/>
      <c r="O216" s="110"/>
      <c r="P216" s="110"/>
      <c r="Q216" s="110"/>
      <c r="R216" s="110"/>
      <c r="T216" s="110"/>
      <c r="U216" s="110"/>
      <c r="V216" s="110"/>
      <c r="W216" s="110"/>
      <c r="X216" s="110"/>
      <c r="Y216" s="110"/>
      <c r="Z216" s="110"/>
      <c r="AA216" s="110"/>
    </row>
    <row r="217" spans="2:27">
      <c r="B217" s="110"/>
      <c r="C217" s="110"/>
      <c r="D217" s="110"/>
      <c r="E217" s="110"/>
      <c r="F217" s="110"/>
      <c r="G217" s="110"/>
      <c r="H217" s="110"/>
      <c r="I217" s="110"/>
      <c r="J217" s="110"/>
      <c r="K217" s="110"/>
      <c r="L217" s="110"/>
      <c r="M217" s="110"/>
      <c r="N217" s="110"/>
      <c r="O217" s="110"/>
      <c r="P217" s="110"/>
      <c r="Q217" s="110"/>
      <c r="R217" s="110"/>
      <c r="T217" s="110"/>
      <c r="U217" s="110"/>
      <c r="V217" s="110"/>
      <c r="W217" s="110"/>
      <c r="X217" s="110"/>
      <c r="Y217" s="110"/>
      <c r="Z217" s="110"/>
      <c r="AA217" s="110"/>
    </row>
    <row r="218" spans="2:27">
      <c r="B218" s="110"/>
      <c r="C218" s="110"/>
      <c r="D218" s="110"/>
      <c r="E218" s="110"/>
      <c r="F218" s="110"/>
      <c r="G218" s="110"/>
      <c r="H218" s="110"/>
      <c r="I218" s="110"/>
      <c r="J218" s="110"/>
      <c r="K218" s="110"/>
      <c r="L218" s="110"/>
      <c r="M218" s="110"/>
      <c r="N218" s="110"/>
      <c r="O218" s="111"/>
      <c r="P218" s="110"/>
      <c r="Q218" s="110"/>
      <c r="R218" s="110"/>
      <c r="T218" s="110"/>
      <c r="U218" s="110"/>
      <c r="V218" s="110"/>
      <c r="W218" s="110"/>
      <c r="X218" s="110"/>
      <c r="Y218" s="110"/>
      <c r="Z218" s="110"/>
      <c r="AA218" s="110"/>
    </row>
    <row r="219" spans="2:27">
      <c r="B219" s="110"/>
      <c r="C219" s="110"/>
      <c r="D219" s="110"/>
      <c r="E219" s="110"/>
      <c r="F219" s="110"/>
      <c r="G219" s="110"/>
      <c r="H219" s="110"/>
      <c r="I219" s="110"/>
      <c r="J219" s="110"/>
      <c r="K219" s="110"/>
      <c r="L219" s="110"/>
      <c r="M219" s="110"/>
      <c r="N219" s="110"/>
      <c r="O219" s="110"/>
      <c r="P219" s="110"/>
      <c r="Q219" s="110"/>
      <c r="R219" s="110"/>
      <c r="T219" s="110"/>
      <c r="U219" s="110"/>
      <c r="V219" s="110"/>
      <c r="W219" s="110"/>
      <c r="X219" s="110"/>
      <c r="Y219" s="110"/>
      <c r="Z219" s="110"/>
      <c r="AA219" s="110"/>
    </row>
    <row r="220" spans="2:27">
      <c r="B220" s="110"/>
      <c r="C220" s="110"/>
      <c r="D220" s="110"/>
      <c r="E220" s="110"/>
      <c r="F220" s="110"/>
      <c r="G220" s="110"/>
      <c r="H220" s="110"/>
      <c r="I220" s="110"/>
      <c r="J220" s="110"/>
      <c r="K220" s="110"/>
      <c r="L220" s="110"/>
      <c r="M220" s="110"/>
      <c r="N220" s="110"/>
      <c r="O220" s="110"/>
      <c r="P220" s="110"/>
      <c r="Q220" s="110"/>
      <c r="R220" s="110"/>
      <c r="T220" s="110"/>
      <c r="U220" s="110"/>
      <c r="V220" s="110"/>
      <c r="W220" s="110"/>
      <c r="X220" s="110"/>
      <c r="Y220" s="110"/>
      <c r="Z220" s="110"/>
      <c r="AA220" s="110"/>
    </row>
    <row r="221" spans="2:27">
      <c r="B221" s="110"/>
      <c r="C221" s="110"/>
      <c r="D221" s="110"/>
      <c r="E221" s="110"/>
      <c r="F221" s="110"/>
      <c r="G221" s="110"/>
      <c r="H221" s="110"/>
      <c r="I221" s="110"/>
      <c r="J221" s="110"/>
      <c r="K221" s="110"/>
      <c r="L221" s="110"/>
      <c r="M221" s="110"/>
      <c r="N221" s="110"/>
      <c r="O221" s="111"/>
      <c r="P221" s="110"/>
      <c r="Q221" s="110"/>
      <c r="R221" s="110"/>
      <c r="T221" s="110"/>
      <c r="U221" s="110"/>
      <c r="V221" s="110"/>
      <c r="W221" s="110"/>
      <c r="X221" s="110"/>
      <c r="Y221" s="110"/>
      <c r="Z221" s="110"/>
      <c r="AA221" s="110"/>
    </row>
    <row r="222" spans="2:27">
      <c r="B222" s="110"/>
      <c r="C222" s="110"/>
      <c r="D222" s="110"/>
      <c r="E222" s="110"/>
      <c r="F222" s="110"/>
      <c r="G222" s="110"/>
      <c r="H222" s="110"/>
      <c r="I222" s="110"/>
      <c r="J222" s="110"/>
      <c r="K222" s="110"/>
      <c r="L222" s="110"/>
      <c r="M222" s="110"/>
      <c r="N222" s="110"/>
      <c r="O222" s="110"/>
      <c r="P222" s="110"/>
      <c r="Q222" s="110"/>
      <c r="R222" s="110"/>
      <c r="T222" s="110"/>
      <c r="U222" s="110"/>
      <c r="V222" s="110"/>
      <c r="W222" s="110"/>
      <c r="X222" s="110"/>
      <c r="Y222" s="110"/>
      <c r="Z222" s="110"/>
      <c r="AA222" s="110"/>
    </row>
    <row r="223" spans="2:27">
      <c r="B223" s="110"/>
      <c r="C223" s="110"/>
      <c r="D223" s="110"/>
      <c r="E223" s="110"/>
      <c r="F223" s="110"/>
      <c r="G223" s="110"/>
      <c r="H223" s="110"/>
      <c r="I223" s="110"/>
      <c r="J223" s="110"/>
      <c r="K223" s="110"/>
      <c r="L223" s="110"/>
      <c r="M223" s="110"/>
      <c r="N223" s="110"/>
      <c r="O223" s="110"/>
      <c r="P223" s="110"/>
      <c r="Q223" s="110"/>
      <c r="R223" s="110"/>
      <c r="T223" s="110"/>
      <c r="U223" s="110"/>
      <c r="V223" s="110"/>
      <c r="W223" s="110"/>
      <c r="X223" s="110"/>
      <c r="Y223" s="110"/>
      <c r="Z223" s="110"/>
      <c r="AA223" s="110"/>
    </row>
    <row r="224" spans="2:27">
      <c r="B224" s="110"/>
      <c r="C224" s="110"/>
      <c r="D224" s="110"/>
      <c r="E224" s="110"/>
      <c r="F224" s="110"/>
      <c r="G224" s="110"/>
      <c r="H224" s="110"/>
      <c r="I224" s="110"/>
      <c r="J224" s="110"/>
      <c r="K224" s="110"/>
      <c r="L224" s="110"/>
      <c r="M224" s="110"/>
      <c r="N224" s="110"/>
      <c r="O224" s="110"/>
      <c r="P224" s="110"/>
      <c r="Q224" s="110"/>
      <c r="R224" s="110"/>
      <c r="T224" s="110"/>
      <c r="U224" s="110"/>
      <c r="V224" s="110"/>
      <c r="W224" s="110"/>
      <c r="X224" s="110"/>
      <c r="Y224" s="110"/>
      <c r="Z224" s="110"/>
      <c r="AA224" s="110"/>
    </row>
    <row r="225" spans="1:27">
      <c r="B225" s="110"/>
      <c r="C225" s="110"/>
      <c r="D225" s="110"/>
      <c r="E225" s="110"/>
      <c r="F225" s="110"/>
      <c r="G225" s="110"/>
      <c r="H225" s="110"/>
      <c r="I225" s="110"/>
      <c r="J225" s="110"/>
      <c r="K225" s="110"/>
      <c r="L225" s="110"/>
      <c r="M225" s="110"/>
      <c r="N225" s="110"/>
      <c r="O225" s="110"/>
      <c r="P225" s="110"/>
      <c r="Q225" s="110"/>
      <c r="R225" s="110"/>
      <c r="T225" s="110"/>
      <c r="U225" s="110"/>
      <c r="V225" s="110"/>
      <c r="W225" s="110"/>
      <c r="X225" s="110"/>
      <c r="Y225" s="110"/>
      <c r="Z225" s="110"/>
      <c r="AA225" s="110"/>
    </row>
    <row r="226" spans="1:27">
      <c r="B226" s="110"/>
      <c r="C226" s="110"/>
      <c r="D226" s="110"/>
      <c r="E226" s="110"/>
      <c r="F226" s="110"/>
      <c r="G226" s="110"/>
      <c r="H226" s="110"/>
      <c r="I226" s="110"/>
      <c r="J226" s="110"/>
      <c r="K226" s="110"/>
      <c r="L226" s="110"/>
      <c r="M226" s="110"/>
      <c r="N226" s="110"/>
      <c r="O226" s="110"/>
      <c r="P226" s="110"/>
      <c r="Q226" s="110"/>
      <c r="R226" s="110"/>
      <c r="T226" s="110"/>
      <c r="U226" s="110"/>
      <c r="V226" s="110"/>
      <c r="W226" s="110"/>
      <c r="X226" s="110"/>
      <c r="Y226" s="110"/>
      <c r="Z226" s="110"/>
      <c r="AA226" s="110"/>
    </row>
    <row r="227" spans="1:27">
      <c r="B227" s="110"/>
      <c r="C227" s="110"/>
      <c r="D227" s="110"/>
      <c r="E227" s="110"/>
      <c r="F227" s="110"/>
      <c r="G227" s="110"/>
      <c r="H227" s="110"/>
      <c r="I227" s="110"/>
      <c r="J227" s="110"/>
      <c r="K227" s="110"/>
      <c r="L227" s="110"/>
      <c r="M227" s="110"/>
      <c r="N227" s="110"/>
      <c r="O227" s="110"/>
      <c r="P227" s="110"/>
      <c r="Q227" s="110"/>
      <c r="R227" s="110"/>
      <c r="T227" s="110"/>
      <c r="U227" s="110"/>
      <c r="V227" s="110"/>
      <c r="W227" s="110"/>
      <c r="X227" s="110"/>
      <c r="Y227" s="110"/>
      <c r="Z227" s="110"/>
      <c r="AA227" s="110"/>
    </row>
    <row r="228" spans="1:27">
      <c r="B228" s="110"/>
      <c r="C228" s="110"/>
      <c r="D228" s="110"/>
      <c r="E228" s="110"/>
      <c r="F228" s="110"/>
      <c r="G228" s="110"/>
      <c r="H228" s="110"/>
      <c r="I228" s="110"/>
      <c r="J228" s="110"/>
      <c r="K228" s="110"/>
      <c r="L228" s="110"/>
      <c r="M228" s="110"/>
      <c r="N228" s="110"/>
      <c r="O228" s="110"/>
      <c r="P228" s="110"/>
      <c r="Q228" s="110"/>
      <c r="R228" s="110"/>
      <c r="T228" s="110"/>
      <c r="U228" s="110"/>
      <c r="V228" s="110"/>
      <c r="W228" s="110"/>
      <c r="X228" s="110"/>
      <c r="Y228" s="110"/>
      <c r="Z228" s="110"/>
      <c r="AA228" s="110"/>
    </row>
    <row r="229" spans="1:27">
      <c r="B229" s="110"/>
      <c r="C229" s="110"/>
      <c r="D229" s="110"/>
      <c r="E229" s="110"/>
      <c r="F229" s="110"/>
      <c r="G229" s="110"/>
      <c r="H229" s="110"/>
      <c r="I229" s="110"/>
      <c r="J229" s="110"/>
      <c r="K229" s="110"/>
      <c r="L229" s="110"/>
      <c r="M229" s="110"/>
      <c r="N229" s="110"/>
      <c r="O229" s="110"/>
      <c r="P229" s="110"/>
      <c r="Q229" s="110"/>
      <c r="R229" s="110"/>
      <c r="T229" s="110"/>
      <c r="U229" s="110"/>
      <c r="V229" s="110"/>
      <c r="W229" s="110"/>
      <c r="X229" s="110"/>
      <c r="Y229" s="110"/>
      <c r="Z229" s="110"/>
      <c r="AA229" s="110"/>
    </row>
    <row r="230" spans="1:27">
      <c r="B230" s="110"/>
      <c r="C230" s="110"/>
      <c r="D230" s="110"/>
      <c r="E230" s="110"/>
      <c r="F230" s="110"/>
      <c r="G230" s="110"/>
      <c r="H230" s="110"/>
      <c r="I230" s="110"/>
      <c r="J230" s="110"/>
      <c r="K230" s="110"/>
      <c r="L230" s="110"/>
      <c r="M230" s="110"/>
      <c r="N230" s="110"/>
      <c r="O230" s="112"/>
      <c r="P230" s="110"/>
      <c r="Q230" s="110"/>
      <c r="R230" s="110"/>
      <c r="T230" s="110"/>
      <c r="U230" s="110"/>
      <c r="V230" s="110"/>
      <c r="W230" s="110"/>
      <c r="X230" s="110"/>
      <c r="Y230" s="110"/>
      <c r="Z230" s="110"/>
      <c r="AA230" s="110"/>
    </row>
    <row r="231" spans="1:27">
      <c r="B231" s="110"/>
      <c r="C231" s="110"/>
      <c r="D231" s="110"/>
      <c r="E231" s="110"/>
      <c r="F231" s="110"/>
      <c r="G231" s="110"/>
      <c r="H231" s="110"/>
      <c r="I231" s="110"/>
      <c r="J231" s="110"/>
      <c r="K231" s="110"/>
      <c r="L231" s="110"/>
      <c r="M231" s="110"/>
      <c r="N231" s="110"/>
      <c r="O231" s="110"/>
      <c r="P231" s="110"/>
      <c r="Q231" s="110"/>
      <c r="R231" s="110"/>
      <c r="T231" s="110"/>
      <c r="U231" s="110"/>
      <c r="V231" s="110"/>
      <c r="W231" s="110"/>
      <c r="X231" s="110"/>
      <c r="Y231" s="110"/>
      <c r="Z231" s="110"/>
      <c r="AA231" s="110"/>
    </row>
    <row r="232" spans="1:27">
      <c r="B232" s="110"/>
      <c r="C232" s="110"/>
      <c r="D232" s="110"/>
      <c r="E232" s="110"/>
      <c r="F232" s="110"/>
      <c r="G232" s="110"/>
      <c r="H232" s="110"/>
      <c r="I232" s="110"/>
      <c r="J232" s="110"/>
      <c r="K232" s="110"/>
      <c r="L232" s="110"/>
      <c r="M232" s="110"/>
      <c r="N232" s="110"/>
      <c r="O232" s="110"/>
      <c r="P232" s="110"/>
      <c r="Q232" s="110"/>
      <c r="R232" s="110"/>
      <c r="T232" s="110"/>
      <c r="U232" s="110"/>
      <c r="V232" s="110"/>
      <c r="W232" s="110"/>
      <c r="X232" s="110"/>
      <c r="Y232" s="110"/>
      <c r="Z232" s="110"/>
      <c r="AA232" s="110"/>
    </row>
    <row r="233" spans="1:27">
      <c r="B233" s="110"/>
      <c r="C233" s="110"/>
      <c r="D233" s="110"/>
      <c r="E233" s="110"/>
      <c r="F233" s="110"/>
      <c r="G233" s="110"/>
      <c r="H233" s="110"/>
      <c r="I233" s="110"/>
      <c r="J233" s="110"/>
      <c r="K233" s="110"/>
      <c r="L233" s="110"/>
      <c r="M233" s="110"/>
      <c r="N233" s="110"/>
      <c r="O233" s="110"/>
      <c r="P233" s="110"/>
      <c r="Q233" s="110"/>
      <c r="R233" s="110"/>
      <c r="T233" s="110"/>
      <c r="U233" s="110"/>
      <c r="V233" s="110"/>
      <c r="W233" s="110"/>
      <c r="X233" s="110"/>
      <c r="Y233" s="110"/>
      <c r="Z233" s="110"/>
      <c r="AA233" s="110"/>
    </row>
    <row r="234" spans="1:27">
      <c r="B234" s="110"/>
      <c r="C234" s="110"/>
      <c r="D234" s="110"/>
      <c r="E234" s="110"/>
      <c r="F234" s="110"/>
      <c r="G234" s="110"/>
      <c r="H234" s="110"/>
      <c r="I234" s="110"/>
      <c r="J234" s="110"/>
      <c r="K234" s="110"/>
      <c r="L234" s="110"/>
      <c r="M234" s="110"/>
      <c r="N234" s="110"/>
      <c r="O234" s="110"/>
      <c r="P234" s="110"/>
      <c r="Q234" s="110"/>
      <c r="R234" s="110"/>
      <c r="T234" s="110"/>
      <c r="U234" s="110"/>
      <c r="V234" s="110"/>
      <c r="W234" s="110"/>
      <c r="X234" s="110"/>
      <c r="Y234" s="110"/>
      <c r="Z234" s="110"/>
      <c r="AA234" s="110"/>
    </row>
    <row r="235" spans="1:27">
      <c r="A235" s="331"/>
      <c r="B235" s="331"/>
      <c r="C235" s="331"/>
      <c r="D235" s="331"/>
      <c r="E235" s="331"/>
      <c r="F235" s="331"/>
      <c r="G235" s="331"/>
      <c r="H235" s="331"/>
      <c r="I235" s="331"/>
      <c r="J235" s="331"/>
      <c r="K235" s="331"/>
      <c r="L235" s="331"/>
      <c r="M235" s="331"/>
      <c r="N235" s="331"/>
      <c r="O235" s="331"/>
      <c r="P235" s="331"/>
      <c r="Q235" s="331"/>
      <c r="R235" s="331"/>
      <c r="S235" s="331"/>
      <c r="T235" s="331"/>
      <c r="U235" s="110"/>
      <c r="V235" s="110"/>
      <c r="W235" s="110"/>
      <c r="X235" s="110"/>
      <c r="Y235" s="110"/>
      <c r="Z235" s="110"/>
      <c r="AA235" s="110"/>
    </row>
    <row r="236" spans="1:27">
      <c r="A236" s="331"/>
      <c r="B236" s="331"/>
      <c r="C236" s="331"/>
      <c r="D236" s="331"/>
      <c r="E236" s="331"/>
      <c r="F236" s="331"/>
      <c r="G236" s="331"/>
      <c r="H236" s="331"/>
      <c r="I236" s="331"/>
      <c r="J236" s="331"/>
      <c r="K236" s="331"/>
      <c r="L236" s="331"/>
      <c r="M236" s="331"/>
      <c r="N236" s="331"/>
      <c r="O236" s="331"/>
      <c r="P236" s="331"/>
      <c r="Q236" s="331"/>
      <c r="R236" s="331"/>
      <c r="S236" s="331"/>
      <c r="T236" s="331"/>
      <c r="U236" s="110"/>
      <c r="V236" s="110"/>
      <c r="W236" s="110"/>
      <c r="X236" s="110"/>
      <c r="Y236" s="110"/>
      <c r="Z236" s="110"/>
      <c r="AA236" s="110"/>
    </row>
    <row r="237" spans="1:27">
      <c r="B237" s="110"/>
      <c r="C237" s="110"/>
      <c r="D237" s="110"/>
      <c r="E237" s="110"/>
      <c r="F237" s="110"/>
      <c r="G237" s="110"/>
      <c r="H237" s="110"/>
      <c r="I237" s="110"/>
      <c r="J237" s="110"/>
      <c r="K237" s="110"/>
      <c r="L237" s="110"/>
      <c r="M237" s="110"/>
      <c r="N237" s="110"/>
      <c r="O237" s="110"/>
      <c r="P237" s="110"/>
      <c r="Q237" s="110"/>
      <c r="R237" s="110"/>
      <c r="T237" s="110"/>
      <c r="U237" s="110"/>
      <c r="V237" s="110"/>
      <c r="W237" s="110"/>
      <c r="X237" s="110"/>
      <c r="Y237" s="110"/>
      <c r="Z237" s="110"/>
      <c r="AA237" s="110"/>
    </row>
    <row r="238" spans="1:27">
      <c r="B238" s="110"/>
      <c r="C238" s="110"/>
      <c r="D238" s="110"/>
      <c r="E238" s="110"/>
      <c r="F238" s="110"/>
      <c r="G238" s="110"/>
      <c r="H238" s="110"/>
      <c r="I238" s="110"/>
      <c r="J238" s="110"/>
      <c r="K238" s="110"/>
      <c r="L238" s="110"/>
      <c r="M238" s="110"/>
      <c r="N238" s="110"/>
      <c r="O238" s="110"/>
      <c r="P238" s="110"/>
      <c r="Q238" s="110"/>
      <c r="R238" s="110"/>
      <c r="T238" s="110"/>
      <c r="U238" s="110"/>
      <c r="V238" s="110"/>
      <c r="W238" s="110"/>
      <c r="X238" s="110"/>
      <c r="Y238" s="110"/>
      <c r="Z238" s="110"/>
      <c r="AA238" s="110"/>
    </row>
    <row r="239" spans="1:27">
      <c r="B239" s="110"/>
      <c r="C239" s="110"/>
      <c r="D239" s="110"/>
      <c r="E239" s="110"/>
      <c r="F239" s="110"/>
      <c r="G239" s="110"/>
      <c r="H239" s="110"/>
      <c r="I239" s="110"/>
      <c r="J239" s="110"/>
      <c r="K239" s="110"/>
      <c r="L239" s="110"/>
      <c r="M239" s="110"/>
      <c r="N239" s="110"/>
      <c r="O239" s="110"/>
      <c r="P239" s="110"/>
      <c r="Q239" s="110"/>
      <c r="R239" s="110"/>
      <c r="T239" s="110"/>
      <c r="U239" s="110"/>
      <c r="V239" s="110"/>
      <c r="W239" s="110"/>
      <c r="X239" s="110"/>
      <c r="Y239" s="110"/>
      <c r="Z239" s="110"/>
      <c r="AA239" s="110"/>
    </row>
    <row r="240" spans="1:27">
      <c r="B240" s="110"/>
      <c r="C240" s="110"/>
      <c r="D240" s="110"/>
      <c r="E240" s="110"/>
      <c r="F240" s="110"/>
      <c r="G240" s="110"/>
      <c r="H240" s="110"/>
      <c r="I240" s="110"/>
      <c r="J240" s="110"/>
      <c r="K240" s="110"/>
      <c r="L240" s="110"/>
      <c r="M240" s="110"/>
      <c r="N240" s="110"/>
      <c r="O240" s="110"/>
      <c r="P240" s="110"/>
      <c r="Q240" s="110"/>
      <c r="R240" s="110"/>
      <c r="T240" s="110"/>
      <c r="U240" s="110"/>
      <c r="V240" s="110"/>
      <c r="W240" s="110"/>
      <c r="X240" s="110"/>
      <c r="Y240" s="110"/>
      <c r="Z240" s="110"/>
      <c r="AA240" s="110"/>
    </row>
    <row r="241" spans="2:27">
      <c r="B241" s="110"/>
      <c r="C241" s="110"/>
      <c r="D241" s="110"/>
      <c r="E241" s="110"/>
      <c r="F241" s="110"/>
      <c r="G241" s="110"/>
      <c r="H241" s="110"/>
      <c r="I241" s="110"/>
      <c r="J241" s="110"/>
      <c r="K241" s="110"/>
      <c r="L241" s="110"/>
      <c r="M241" s="110"/>
      <c r="N241" s="110"/>
      <c r="O241" s="110"/>
      <c r="P241" s="110"/>
      <c r="Q241" s="110"/>
      <c r="R241" s="110"/>
      <c r="T241" s="110"/>
      <c r="U241" s="110"/>
      <c r="V241" s="110"/>
      <c r="W241" s="110"/>
      <c r="X241" s="110"/>
      <c r="Y241" s="110"/>
      <c r="Z241" s="110"/>
      <c r="AA241" s="110"/>
    </row>
    <row r="242" spans="2:27">
      <c r="B242" s="110"/>
      <c r="C242" s="110"/>
      <c r="D242" s="110"/>
      <c r="E242" s="110"/>
      <c r="F242" s="110"/>
      <c r="G242" s="110"/>
      <c r="H242" s="110"/>
      <c r="I242" s="110"/>
      <c r="J242" s="110"/>
      <c r="K242" s="110"/>
      <c r="L242" s="110"/>
      <c r="M242" s="110"/>
      <c r="N242" s="110"/>
      <c r="O242" s="110"/>
      <c r="P242" s="110"/>
      <c r="Q242" s="110"/>
      <c r="R242" s="110"/>
      <c r="T242" s="110"/>
      <c r="U242" s="110"/>
      <c r="V242" s="110"/>
      <c r="W242" s="110"/>
      <c r="X242" s="110"/>
      <c r="Y242" s="110"/>
      <c r="Z242" s="110"/>
      <c r="AA242" s="110"/>
    </row>
    <row r="243" spans="2:27">
      <c r="B243" s="110"/>
      <c r="C243" s="110"/>
      <c r="D243" s="110"/>
      <c r="E243" s="110"/>
      <c r="F243" s="110"/>
      <c r="G243" s="110"/>
      <c r="H243" s="110"/>
      <c r="I243" s="110"/>
      <c r="J243" s="110"/>
      <c r="K243" s="110"/>
      <c r="L243" s="110"/>
      <c r="M243" s="110"/>
      <c r="N243" s="110"/>
      <c r="O243" s="110"/>
      <c r="P243" s="110"/>
      <c r="Q243" s="110"/>
      <c r="R243" s="110"/>
      <c r="T243" s="110"/>
      <c r="U243" s="110"/>
      <c r="V243" s="110"/>
      <c r="W243" s="110"/>
      <c r="X243" s="110"/>
      <c r="Y243" s="110"/>
      <c r="Z243" s="110"/>
      <c r="AA243" s="110"/>
    </row>
    <row r="244" spans="2:27">
      <c r="B244" s="110"/>
      <c r="C244" s="110"/>
      <c r="D244" s="110"/>
      <c r="E244" s="110"/>
      <c r="F244" s="110"/>
      <c r="G244" s="110"/>
      <c r="H244" s="110"/>
      <c r="I244" s="110"/>
      <c r="J244" s="110"/>
      <c r="K244" s="110"/>
      <c r="L244" s="110"/>
      <c r="M244" s="110"/>
      <c r="N244" s="110"/>
      <c r="O244" s="110"/>
      <c r="P244" s="110"/>
      <c r="Q244" s="110"/>
      <c r="R244" s="110"/>
      <c r="T244" s="110"/>
      <c r="U244" s="110"/>
      <c r="V244" s="110"/>
      <c r="W244" s="110"/>
      <c r="X244" s="110"/>
      <c r="Y244" s="110"/>
      <c r="Z244" s="110"/>
      <c r="AA244" s="110"/>
    </row>
    <row r="245" spans="2:27">
      <c r="B245" s="110"/>
      <c r="C245" s="110"/>
      <c r="D245" s="110"/>
      <c r="E245" s="110"/>
      <c r="F245" s="110"/>
      <c r="G245" s="110"/>
      <c r="H245" s="110"/>
      <c r="I245" s="110"/>
      <c r="J245" s="110"/>
      <c r="K245" s="110"/>
      <c r="L245" s="110"/>
      <c r="M245" s="110"/>
      <c r="N245" s="110"/>
      <c r="O245" s="110"/>
      <c r="P245" s="110"/>
      <c r="Q245" s="110"/>
      <c r="R245" s="110"/>
      <c r="T245" s="110"/>
      <c r="U245" s="110"/>
      <c r="V245" s="110"/>
      <c r="W245" s="110"/>
      <c r="X245" s="110"/>
      <c r="Y245" s="110"/>
      <c r="Z245" s="110"/>
      <c r="AA245" s="110"/>
    </row>
    <row r="246" spans="2:27">
      <c r="B246" s="110"/>
      <c r="C246" s="110"/>
      <c r="D246" s="110"/>
      <c r="E246" s="110"/>
      <c r="F246" s="110"/>
      <c r="G246" s="110"/>
      <c r="H246" s="110"/>
      <c r="I246" s="110"/>
      <c r="J246" s="110"/>
      <c r="K246" s="110"/>
      <c r="L246" s="110"/>
      <c r="M246" s="110"/>
      <c r="N246" s="110"/>
      <c r="O246" s="110"/>
      <c r="P246" s="110"/>
      <c r="Q246" s="110"/>
      <c r="R246" s="110"/>
      <c r="T246" s="110"/>
      <c r="U246" s="110"/>
      <c r="V246" s="110"/>
      <c r="W246" s="110"/>
      <c r="X246" s="110"/>
      <c r="Y246" s="110"/>
      <c r="Z246" s="110"/>
      <c r="AA246" s="110"/>
    </row>
    <row r="247" spans="2:27">
      <c r="B247" s="110"/>
      <c r="C247" s="110"/>
      <c r="D247" s="110"/>
      <c r="E247" s="110"/>
      <c r="F247" s="110"/>
      <c r="G247" s="110"/>
      <c r="H247" s="110"/>
      <c r="I247" s="110"/>
      <c r="J247" s="110"/>
      <c r="K247" s="110"/>
      <c r="L247" s="110"/>
      <c r="M247" s="110"/>
      <c r="N247" s="110"/>
      <c r="O247" s="111"/>
      <c r="P247" s="110"/>
      <c r="Q247" s="110"/>
      <c r="R247" s="110"/>
      <c r="T247" s="110"/>
      <c r="U247" s="110"/>
      <c r="V247" s="110"/>
      <c r="W247" s="110"/>
      <c r="X247" s="110"/>
      <c r="Y247" s="110"/>
      <c r="Z247" s="110"/>
      <c r="AA247" s="110"/>
    </row>
    <row r="248" spans="2:27">
      <c r="B248" s="110"/>
      <c r="C248" s="110"/>
      <c r="D248" s="110"/>
      <c r="E248" s="110"/>
      <c r="F248" s="110"/>
      <c r="G248" s="110"/>
      <c r="H248" s="110"/>
      <c r="I248" s="110"/>
      <c r="J248" s="110"/>
      <c r="K248" s="110"/>
      <c r="L248" s="110"/>
      <c r="M248" s="110"/>
      <c r="N248" s="110"/>
      <c r="O248" s="110"/>
      <c r="P248" s="110"/>
      <c r="Q248" s="110"/>
      <c r="R248" s="110"/>
      <c r="T248" s="110"/>
      <c r="U248" s="110"/>
      <c r="V248" s="110"/>
      <c r="W248" s="110"/>
      <c r="X248" s="110"/>
      <c r="Y248" s="110"/>
      <c r="Z248" s="110"/>
      <c r="AA248" s="110"/>
    </row>
    <row r="249" spans="2:27">
      <c r="B249" s="110"/>
      <c r="C249" s="110"/>
      <c r="D249" s="110"/>
      <c r="E249" s="110"/>
      <c r="F249" s="110"/>
      <c r="G249" s="110"/>
      <c r="H249" s="110"/>
      <c r="I249" s="110"/>
      <c r="J249" s="110"/>
      <c r="K249" s="110"/>
      <c r="L249" s="110"/>
      <c r="M249" s="110"/>
      <c r="N249" s="110"/>
      <c r="O249" s="110"/>
      <c r="P249" s="110"/>
      <c r="Q249" s="110"/>
      <c r="R249" s="110"/>
      <c r="T249" s="110"/>
      <c r="U249" s="110"/>
      <c r="V249" s="110"/>
      <c r="W249" s="110"/>
      <c r="X249" s="110"/>
      <c r="Y249" s="110"/>
      <c r="Z249" s="110"/>
      <c r="AA249" s="110"/>
    </row>
    <row r="250" spans="2:27">
      <c r="B250" s="110"/>
      <c r="C250" s="110"/>
      <c r="D250" s="110"/>
      <c r="E250" s="110"/>
      <c r="F250" s="110"/>
      <c r="G250" s="110"/>
      <c r="H250" s="110"/>
      <c r="I250" s="110"/>
      <c r="J250" s="110"/>
      <c r="K250" s="110"/>
      <c r="L250" s="110"/>
      <c r="M250" s="110"/>
      <c r="N250" s="110"/>
      <c r="O250" s="111"/>
      <c r="P250" s="110"/>
      <c r="Q250" s="110"/>
      <c r="R250" s="110"/>
      <c r="T250" s="110"/>
      <c r="U250" s="110"/>
      <c r="V250" s="110"/>
      <c r="W250" s="110"/>
      <c r="X250" s="110"/>
      <c r="Y250" s="110"/>
      <c r="Z250" s="110"/>
      <c r="AA250" s="110"/>
    </row>
    <row r="251" spans="2:27">
      <c r="B251" s="110"/>
      <c r="C251" s="110"/>
      <c r="D251" s="110"/>
      <c r="E251" s="110"/>
      <c r="F251" s="110"/>
      <c r="G251" s="110"/>
      <c r="H251" s="110"/>
      <c r="I251" s="110"/>
      <c r="J251" s="110"/>
      <c r="K251" s="110"/>
      <c r="L251" s="110"/>
      <c r="M251" s="110"/>
      <c r="N251" s="110"/>
      <c r="O251" s="110"/>
      <c r="P251" s="110"/>
      <c r="Q251" s="110"/>
      <c r="R251" s="110"/>
      <c r="T251" s="110"/>
      <c r="U251" s="110"/>
      <c r="V251" s="110"/>
      <c r="W251" s="110"/>
      <c r="X251" s="110"/>
      <c r="Y251" s="110"/>
      <c r="Z251" s="110"/>
      <c r="AA251" s="110"/>
    </row>
    <row r="252" spans="2:27">
      <c r="B252" s="110"/>
      <c r="C252" s="110"/>
      <c r="D252" s="110"/>
      <c r="E252" s="110"/>
      <c r="F252" s="110"/>
      <c r="G252" s="110"/>
      <c r="H252" s="110"/>
      <c r="I252" s="110"/>
      <c r="J252" s="110"/>
      <c r="K252" s="110"/>
      <c r="L252" s="110"/>
      <c r="M252" s="110"/>
      <c r="N252" s="110"/>
      <c r="O252" s="110"/>
      <c r="P252" s="110"/>
      <c r="Q252" s="110"/>
      <c r="R252" s="110"/>
      <c r="T252" s="110"/>
      <c r="U252" s="110"/>
      <c r="V252" s="110"/>
      <c r="W252" s="110"/>
      <c r="X252" s="110"/>
      <c r="Y252" s="110"/>
      <c r="Z252" s="110"/>
      <c r="AA252" s="110"/>
    </row>
    <row r="253" spans="2:27">
      <c r="B253" s="110"/>
      <c r="C253" s="110"/>
      <c r="D253" s="110"/>
      <c r="E253" s="110"/>
      <c r="F253" s="110"/>
      <c r="G253" s="110"/>
      <c r="H253" s="110"/>
      <c r="I253" s="110"/>
      <c r="J253" s="110"/>
      <c r="K253" s="110"/>
      <c r="L253" s="110"/>
      <c r="M253" s="110"/>
      <c r="N253" s="110"/>
      <c r="O253" s="110"/>
      <c r="P253" s="110"/>
      <c r="Q253" s="110"/>
      <c r="R253" s="110"/>
      <c r="T253" s="110"/>
      <c r="U253" s="110"/>
      <c r="V253" s="110"/>
      <c r="W253" s="110"/>
      <c r="X253" s="110"/>
      <c r="Y253" s="110"/>
      <c r="Z253" s="110"/>
      <c r="AA253" s="110"/>
    </row>
    <row r="254" spans="2:27">
      <c r="B254" s="110"/>
      <c r="C254" s="110"/>
      <c r="D254" s="110"/>
      <c r="E254" s="110"/>
      <c r="F254" s="110"/>
      <c r="G254" s="110"/>
      <c r="H254" s="110"/>
      <c r="I254" s="110"/>
      <c r="J254" s="110"/>
      <c r="K254" s="110"/>
      <c r="L254" s="110"/>
      <c r="M254" s="110"/>
      <c r="N254" s="110"/>
      <c r="O254" s="110"/>
      <c r="P254" s="110"/>
      <c r="Q254" s="110"/>
      <c r="R254" s="110"/>
      <c r="T254" s="110"/>
      <c r="U254" s="110"/>
      <c r="V254" s="110"/>
      <c r="W254" s="110"/>
      <c r="X254" s="110"/>
      <c r="Y254" s="110"/>
      <c r="Z254" s="110"/>
      <c r="AA254" s="110"/>
    </row>
    <row r="255" spans="2:27">
      <c r="B255" s="110"/>
      <c r="C255" s="110"/>
      <c r="D255" s="110"/>
      <c r="E255" s="110"/>
      <c r="F255" s="110"/>
      <c r="G255" s="110"/>
      <c r="H255" s="110"/>
      <c r="I255" s="110"/>
      <c r="J255" s="110"/>
      <c r="K255" s="110"/>
      <c r="L255" s="110"/>
      <c r="M255" s="110"/>
      <c r="N255" s="110"/>
      <c r="O255" s="110"/>
      <c r="P255" s="110"/>
      <c r="Q255" s="110"/>
      <c r="R255" s="110"/>
      <c r="T255" s="110"/>
      <c r="U255" s="110"/>
      <c r="V255" s="110"/>
      <c r="W255" s="110"/>
      <c r="X255" s="110"/>
      <c r="Y255" s="110"/>
      <c r="Z255" s="110"/>
      <c r="AA255" s="110"/>
    </row>
    <row r="256" spans="2:27">
      <c r="B256" s="110"/>
      <c r="C256" s="110"/>
      <c r="D256" s="110"/>
      <c r="E256" s="110"/>
      <c r="F256" s="110"/>
      <c r="G256" s="110"/>
      <c r="H256" s="110"/>
      <c r="I256" s="110"/>
      <c r="J256" s="110"/>
      <c r="K256" s="110"/>
      <c r="L256" s="110"/>
      <c r="M256" s="110"/>
      <c r="N256" s="110"/>
      <c r="O256" s="110"/>
      <c r="P256" s="110"/>
      <c r="Q256" s="110"/>
      <c r="R256" s="110"/>
      <c r="T256" s="110"/>
      <c r="U256" s="110"/>
      <c r="V256" s="110"/>
      <c r="W256" s="110"/>
      <c r="X256" s="110"/>
      <c r="Y256" s="110"/>
      <c r="Z256" s="110"/>
      <c r="AA256" s="110"/>
    </row>
    <row r="257" spans="1:27">
      <c r="B257" s="110"/>
      <c r="C257" s="110"/>
      <c r="D257" s="110"/>
      <c r="E257" s="110"/>
      <c r="F257" s="110"/>
      <c r="G257" s="110"/>
      <c r="H257" s="110"/>
      <c r="I257" s="110"/>
      <c r="J257" s="110"/>
      <c r="K257" s="110"/>
      <c r="L257" s="110"/>
      <c r="M257" s="110"/>
      <c r="N257" s="110"/>
      <c r="O257" s="110"/>
      <c r="P257" s="110"/>
      <c r="Q257" s="110"/>
      <c r="R257" s="110"/>
      <c r="T257" s="110"/>
      <c r="U257" s="110"/>
      <c r="V257" s="110"/>
      <c r="W257" s="110"/>
      <c r="X257" s="110"/>
      <c r="Y257" s="110"/>
      <c r="Z257" s="110"/>
      <c r="AA257" s="110"/>
    </row>
    <row r="258" spans="1:27">
      <c r="B258" s="110"/>
      <c r="C258" s="110"/>
      <c r="D258" s="110"/>
      <c r="E258" s="110"/>
      <c r="F258" s="110"/>
      <c r="G258" s="110"/>
      <c r="H258" s="110"/>
      <c r="I258" s="110"/>
      <c r="J258" s="110"/>
      <c r="K258" s="110"/>
      <c r="L258" s="110"/>
      <c r="M258" s="110"/>
      <c r="N258" s="110"/>
      <c r="O258" s="110"/>
      <c r="P258" s="110"/>
      <c r="Q258" s="110"/>
      <c r="R258" s="110"/>
      <c r="T258" s="110"/>
      <c r="U258" s="110"/>
      <c r="V258" s="110"/>
      <c r="W258" s="110"/>
      <c r="X258" s="110"/>
      <c r="Y258" s="110"/>
      <c r="Z258" s="110"/>
      <c r="AA258" s="110"/>
    </row>
    <row r="259" spans="1:27">
      <c r="B259" s="110"/>
      <c r="C259" s="110"/>
      <c r="D259" s="110"/>
      <c r="E259" s="110"/>
      <c r="F259" s="110"/>
      <c r="G259" s="110"/>
      <c r="H259" s="110"/>
      <c r="I259" s="110"/>
      <c r="J259" s="110"/>
      <c r="K259" s="110"/>
      <c r="L259" s="110"/>
      <c r="M259" s="110"/>
      <c r="N259" s="110"/>
      <c r="O259" s="112"/>
      <c r="P259" s="110"/>
      <c r="Q259" s="110"/>
      <c r="R259" s="110"/>
      <c r="T259" s="110"/>
      <c r="U259" s="110"/>
      <c r="V259" s="110"/>
      <c r="W259" s="110"/>
      <c r="X259" s="110"/>
      <c r="Y259" s="110"/>
      <c r="Z259" s="110"/>
      <c r="AA259" s="110"/>
    </row>
    <row r="260" spans="1:27">
      <c r="B260" s="110"/>
      <c r="C260" s="110"/>
      <c r="D260" s="110"/>
      <c r="E260" s="110"/>
      <c r="F260" s="110"/>
      <c r="G260" s="110"/>
      <c r="H260" s="110"/>
      <c r="I260" s="110"/>
      <c r="J260" s="110"/>
      <c r="K260" s="110"/>
      <c r="L260" s="110"/>
      <c r="M260" s="110"/>
      <c r="N260" s="110"/>
      <c r="O260" s="110"/>
      <c r="P260" s="110"/>
      <c r="Q260" s="110"/>
      <c r="R260" s="110"/>
      <c r="T260" s="110"/>
      <c r="U260" s="110"/>
      <c r="V260" s="110"/>
      <c r="W260" s="110"/>
      <c r="X260" s="110"/>
      <c r="Y260" s="110"/>
      <c r="Z260" s="110"/>
      <c r="AA260" s="110"/>
    </row>
    <row r="261" spans="1:27">
      <c r="B261" s="110"/>
      <c r="C261" s="110"/>
      <c r="D261" s="110"/>
      <c r="E261" s="110"/>
      <c r="F261" s="110"/>
      <c r="G261" s="110"/>
      <c r="H261" s="110"/>
      <c r="I261" s="110"/>
      <c r="J261" s="110"/>
      <c r="K261" s="110"/>
      <c r="L261" s="110"/>
      <c r="M261" s="110"/>
      <c r="N261" s="110"/>
      <c r="O261" s="110"/>
      <c r="P261" s="110"/>
      <c r="Q261" s="110"/>
      <c r="R261" s="110"/>
      <c r="T261" s="110"/>
      <c r="U261" s="110"/>
      <c r="V261" s="110"/>
      <c r="W261" s="110"/>
      <c r="X261" s="110"/>
      <c r="Y261" s="110"/>
      <c r="Z261" s="110"/>
      <c r="AA261" s="110"/>
    </row>
    <row r="262" spans="1:27">
      <c r="B262" s="110"/>
      <c r="C262" s="110"/>
      <c r="D262" s="110"/>
      <c r="E262" s="110"/>
      <c r="F262" s="110"/>
      <c r="G262" s="110"/>
      <c r="H262" s="110"/>
      <c r="I262" s="110"/>
      <c r="J262" s="110"/>
      <c r="K262" s="110"/>
      <c r="L262" s="110"/>
      <c r="M262" s="110"/>
      <c r="N262" s="110"/>
      <c r="O262" s="110"/>
      <c r="P262" s="110"/>
      <c r="Q262" s="110"/>
      <c r="R262" s="110"/>
      <c r="T262" s="110"/>
      <c r="U262" s="110"/>
      <c r="V262" s="110"/>
      <c r="W262" s="110"/>
      <c r="X262" s="110"/>
      <c r="Y262" s="110"/>
      <c r="Z262" s="110"/>
      <c r="AA262" s="110"/>
    </row>
    <row r="263" spans="1:27">
      <c r="B263" s="110"/>
      <c r="C263" s="110"/>
      <c r="D263" s="110"/>
      <c r="E263" s="110"/>
      <c r="F263" s="110"/>
      <c r="G263" s="110"/>
      <c r="H263" s="110"/>
      <c r="I263" s="110"/>
      <c r="J263" s="110"/>
      <c r="K263" s="110"/>
      <c r="L263" s="110"/>
      <c r="M263" s="110"/>
      <c r="N263" s="110"/>
      <c r="O263" s="110"/>
      <c r="P263" s="110"/>
      <c r="Q263" s="110"/>
      <c r="R263" s="110"/>
      <c r="T263" s="110"/>
      <c r="U263" s="110"/>
      <c r="V263" s="110"/>
      <c r="W263" s="110"/>
      <c r="X263" s="110"/>
      <c r="Y263" s="110"/>
      <c r="Z263" s="110"/>
      <c r="AA263" s="110"/>
    </row>
    <row r="264" spans="1:27">
      <c r="A264" s="331"/>
      <c r="B264" s="331"/>
      <c r="C264" s="331"/>
      <c r="D264" s="331"/>
      <c r="E264" s="331"/>
      <c r="F264" s="331"/>
      <c r="G264" s="331"/>
      <c r="H264" s="331"/>
      <c r="I264" s="331"/>
      <c r="J264" s="331"/>
      <c r="K264" s="331"/>
      <c r="L264" s="331"/>
      <c r="M264" s="331"/>
      <c r="N264" s="331"/>
      <c r="O264" s="331"/>
      <c r="P264" s="331"/>
      <c r="Q264" s="331"/>
      <c r="R264" s="331"/>
      <c r="S264" s="331"/>
      <c r="T264" s="331"/>
      <c r="U264" s="110"/>
      <c r="V264" s="110"/>
      <c r="W264" s="110"/>
      <c r="X264" s="110"/>
      <c r="Y264" s="110"/>
      <c r="Z264" s="110"/>
      <c r="AA264" s="110"/>
    </row>
    <row r="265" spans="1:27">
      <c r="A265" s="331"/>
      <c r="B265" s="331"/>
      <c r="C265" s="331"/>
      <c r="D265" s="331"/>
      <c r="E265" s="331"/>
      <c r="F265" s="331"/>
      <c r="G265" s="331"/>
      <c r="H265" s="331"/>
      <c r="I265" s="331"/>
      <c r="J265" s="331"/>
      <c r="K265" s="331"/>
      <c r="L265" s="331"/>
      <c r="M265" s="331"/>
      <c r="N265" s="331"/>
      <c r="O265" s="331"/>
      <c r="P265" s="331"/>
      <c r="Q265" s="331"/>
      <c r="R265" s="331"/>
      <c r="S265" s="331"/>
      <c r="T265" s="331"/>
      <c r="U265" s="110"/>
      <c r="V265" s="110"/>
      <c r="W265" s="110"/>
      <c r="X265" s="110"/>
      <c r="Y265" s="110"/>
      <c r="Z265" s="110"/>
      <c r="AA265" s="110"/>
    </row>
    <row r="266" spans="1:27">
      <c r="B266" s="110"/>
      <c r="C266" s="110"/>
      <c r="D266" s="110"/>
      <c r="E266" s="110"/>
      <c r="F266" s="110"/>
      <c r="G266" s="110"/>
      <c r="H266" s="110"/>
      <c r="I266" s="110"/>
      <c r="J266" s="110"/>
      <c r="K266" s="110"/>
      <c r="L266" s="110"/>
      <c r="M266" s="110"/>
      <c r="N266" s="110"/>
      <c r="O266" s="110"/>
      <c r="P266" s="110"/>
      <c r="Q266" s="110"/>
      <c r="R266" s="110"/>
      <c r="T266" s="110"/>
      <c r="U266" s="110"/>
      <c r="V266" s="110"/>
      <c r="W266" s="110"/>
      <c r="X266" s="110"/>
      <c r="Y266" s="110"/>
      <c r="Z266" s="110"/>
      <c r="AA266" s="110"/>
    </row>
    <row r="267" spans="1:27">
      <c r="B267" s="110"/>
      <c r="C267" s="110"/>
      <c r="D267" s="110"/>
      <c r="E267" s="110"/>
      <c r="F267" s="110"/>
      <c r="G267" s="110"/>
      <c r="H267" s="110"/>
      <c r="I267" s="110"/>
      <c r="J267" s="110"/>
      <c r="K267" s="110"/>
      <c r="L267" s="110"/>
      <c r="M267" s="110"/>
      <c r="N267" s="110"/>
      <c r="O267" s="110"/>
      <c r="P267" s="110"/>
      <c r="Q267" s="110"/>
      <c r="R267" s="110"/>
      <c r="T267" s="110"/>
      <c r="U267" s="110"/>
      <c r="V267" s="110"/>
      <c r="W267" s="110"/>
      <c r="X267" s="110"/>
      <c r="Y267" s="110"/>
      <c r="Z267" s="110"/>
      <c r="AA267" s="110"/>
    </row>
    <row r="268" spans="1:27">
      <c r="B268" s="110"/>
      <c r="C268" s="110"/>
      <c r="D268" s="110"/>
      <c r="E268" s="110"/>
      <c r="F268" s="110"/>
      <c r="G268" s="110"/>
      <c r="H268" s="110"/>
      <c r="I268" s="110"/>
      <c r="J268" s="110"/>
      <c r="K268" s="110"/>
      <c r="L268" s="110"/>
      <c r="M268" s="110"/>
      <c r="N268" s="110"/>
      <c r="O268" s="110"/>
      <c r="P268" s="110"/>
      <c r="Q268" s="110"/>
      <c r="R268" s="110"/>
      <c r="T268" s="110"/>
      <c r="U268" s="110"/>
      <c r="V268" s="110"/>
      <c r="W268" s="110"/>
      <c r="X268" s="110"/>
      <c r="Y268" s="110"/>
      <c r="Z268" s="110"/>
      <c r="AA268" s="110"/>
    </row>
    <row r="269" spans="1:27">
      <c r="B269" s="110"/>
      <c r="C269" s="110"/>
      <c r="D269" s="110"/>
      <c r="E269" s="110"/>
      <c r="F269" s="110"/>
      <c r="G269" s="110"/>
      <c r="H269" s="110"/>
      <c r="I269" s="110"/>
      <c r="J269" s="110"/>
      <c r="K269" s="110"/>
      <c r="L269" s="110"/>
      <c r="M269" s="110"/>
      <c r="N269" s="110"/>
      <c r="O269" s="110"/>
      <c r="P269" s="110"/>
      <c r="Q269" s="110"/>
      <c r="R269" s="110"/>
      <c r="T269" s="110"/>
      <c r="U269" s="110"/>
      <c r="V269" s="110"/>
      <c r="W269" s="110"/>
      <c r="X269" s="110"/>
      <c r="Y269" s="110"/>
      <c r="Z269" s="110"/>
      <c r="AA269" s="110"/>
    </row>
    <row r="270" spans="1:27">
      <c r="B270" s="110"/>
      <c r="C270" s="110"/>
      <c r="D270" s="110"/>
      <c r="E270" s="110"/>
      <c r="F270" s="110"/>
      <c r="G270" s="110"/>
      <c r="H270" s="110"/>
      <c r="I270" s="110"/>
      <c r="J270" s="110"/>
      <c r="K270" s="110"/>
      <c r="L270" s="110"/>
      <c r="M270" s="110"/>
      <c r="N270" s="110"/>
      <c r="O270" s="110"/>
      <c r="P270" s="110"/>
      <c r="Q270" s="110"/>
      <c r="R270" s="110"/>
      <c r="T270" s="110"/>
      <c r="U270" s="110"/>
      <c r="V270" s="110"/>
      <c r="W270" s="110"/>
      <c r="X270" s="110"/>
      <c r="Y270" s="110"/>
      <c r="Z270" s="110"/>
      <c r="AA270" s="110"/>
    </row>
    <row r="271" spans="1:27">
      <c r="B271" s="110"/>
      <c r="C271" s="110"/>
      <c r="D271" s="110"/>
      <c r="E271" s="110"/>
      <c r="F271" s="110"/>
      <c r="G271" s="110"/>
      <c r="H271" s="110"/>
      <c r="I271" s="110"/>
      <c r="J271" s="110"/>
      <c r="K271" s="110"/>
      <c r="L271" s="110"/>
      <c r="M271" s="110"/>
      <c r="N271" s="110"/>
      <c r="O271" s="110"/>
      <c r="P271" s="110"/>
      <c r="Q271" s="110"/>
      <c r="R271" s="110"/>
      <c r="T271" s="110"/>
      <c r="U271" s="110"/>
      <c r="V271" s="110"/>
      <c r="W271" s="110"/>
      <c r="X271" s="110"/>
      <c r="Y271" s="110"/>
      <c r="Z271" s="110"/>
      <c r="AA271" s="110"/>
    </row>
    <row r="272" spans="1:27">
      <c r="B272" s="110"/>
      <c r="C272" s="110"/>
      <c r="D272" s="110"/>
      <c r="E272" s="110"/>
      <c r="F272" s="110"/>
      <c r="G272" s="110"/>
      <c r="H272" s="110"/>
      <c r="I272" s="110"/>
      <c r="J272" s="110"/>
      <c r="K272" s="110"/>
      <c r="L272" s="110"/>
      <c r="M272" s="110"/>
      <c r="N272" s="110"/>
      <c r="O272" s="110"/>
      <c r="P272" s="110"/>
      <c r="Q272" s="110"/>
      <c r="R272" s="110"/>
      <c r="T272" s="110"/>
      <c r="U272" s="110"/>
      <c r="V272" s="110"/>
      <c r="W272" s="110"/>
      <c r="X272" s="110"/>
      <c r="Y272" s="110"/>
      <c r="Z272" s="110"/>
      <c r="AA272" s="110"/>
    </row>
    <row r="273" spans="2:27">
      <c r="B273" s="110"/>
      <c r="C273" s="110"/>
      <c r="D273" s="110"/>
      <c r="E273" s="110"/>
      <c r="F273" s="110"/>
      <c r="G273" s="110"/>
      <c r="H273" s="110"/>
      <c r="I273" s="110"/>
      <c r="J273" s="110"/>
      <c r="K273" s="110"/>
      <c r="L273" s="110"/>
      <c r="M273" s="110"/>
      <c r="N273" s="110"/>
      <c r="O273" s="110"/>
      <c r="P273" s="110"/>
      <c r="Q273" s="110"/>
      <c r="R273" s="110"/>
      <c r="T273" s="110"/>
      <c r="U273" s="110"/>
      <c r="V273" s="110"/>
      <c r="W273" s="110"/>
      <c r="X273" s="110"/>
      <c r="Y273" s="110"/>
      <c r="Z273" s="110"/>
      <c r="AA273" s="110"/>
    </row>
    <row r="274" spans="2:27">
      <c r="B274" s="110"/>
      <c r="C274" s="110"/>
      <c r="D274" s="110"/>
      <c r="E274" s="110"/>
      <c r="F274" s="110"/>
      <c r="G274" s="110"/>
      <c r="H274" s="110"/>
      <c r="I274" s="110"/>
      <c r="J274" s="110"/>
      <c r="K274" s="110"/>
      <c r="L274" s="110"/>
      <c r="M274" s="110"/>
      <c r="N274" s="110"/>
      <c r="O274" s="110"/>
      <c r="P274" s="110"/>
      <c r="Q274" s="110"/>
      <c r="R274" s="110"/>
      <c r="T274" s="110"/>
      <c r="U274" s="110"/>
      <c r="V274" s="110"/>
      <c r="W274" s="110"/>
      <c r="X274" s="110"/>
      <c r="Y274" s="110"/>
      <c r="Z274" s="110"/>
      <c r="AA274" s="110"/>
    </row>
    <row r="275" spans="2:27">
      <c r="B275" s="110"/>
      <c r="C275" s="110"/>
      <c r="D275" s="110"/>
      <c r="E275" s="110"/>
      <c r="F275" s="110"/>
      <c r="G275" s="110"/>
      <c r="H275" s="110"/>
      <c r="I275" s="110"/>
      <c r="J275" s="110"/>
      <c r="K275" s="110"/>
      <c r="L275" s="110"/>
      <c r="M275" s="110"/>
      <c r="N275" s="110"/>
      <c r="O275" s="110"/>
      <c r="P275" s="110"/>
      <c r="Q275" s="110"/>
      <c r="R275" s="110"/>
      <c r="T275" s="110"/>
      <c r="U275" s="110"/>
      <c r="V275" s="110"/>
      <c r="W275" s="110"/>
      <c r="X275" s="110"/>
      <c r="Y275" s="110"/>
      <c r="Z275" s="110"/>
      <c r="AA275" s="110"/>
    </row>
    <row r="276" spans="2:27">
      <c r="B276" s="110"/>
      <c r="C276" s="110"/>
      <c r="D276" s="110"/>
      <c r="E276" s="110"/>
      <c r="F276" s="110"/>
      <c r="G276" s="110"/>
      <c r="H276" s="110"/>
      <c r="I276" s="110"/>
      <c r="J276" s="110"/>
      <c r="K276" s="110"/>
      <c r="L276" s="110"/>
      <c r="M276" s="110"/>
      <c r="N276" s="110"/>
      <c r="O276" s="111"/>
      <c r="P276" s="110"/>
      <c r="Q276" s="110"/>
      <c r="R276" s="110"/>
      <c r="T276" s="110"/>
      <c r="U276" s="110"/>
      <c r="V276" s="110"/>
      <c r="W276" s="110"/>
      <c r="X276" s="110"/>
      <c r="Y276" s="110"/>
      <c r="Z276" s="110"/>
      <c r="AA276" s="110"/>
    </row>
    <row r="277" spans="2:27">
      <c r="B277" s="110"/>
      <c r="C277" s="110"/>
      <c r="D277" s="110"/>
      <c r="E277" s="110"/>
      <c r="F277" s="110"/>
      <c r="G277" s="110"/>
      <c r="H277" s="110"/>
      <c r="I277" s="110"/>
      <c r="J277" s="110"/>
      <c r="K277" s="110"/>
      <c r="L277" s="110"/>
      <c r="M277" s="110"/>
      <c r="N277" s="110"/>
      <c r="O277" s="110"/>
      <c r="P277" s="110"/>
      <c r="Q277" s="110"/>
      <c r="R277" s="110"/>
      <c r="T277" s="110"/>
      <c r="U277" s="110"/>
      <c r="V277" s="110"/>
      <c r="W277" s="110"/>
      <c r="X277" s="110"/>
      <c r="Y277" s="110"/>
      <c r="Z277" s="110"/>
      <c r="AA277" s="110"/>
    </row>
    <row r="278" spans="2:27">
      <c r="B278" s="110"/>
      <c r="C278" s="110"/>
      <c r="D278" s="110"/>
      <c r="E278" s="110"/>
      <c r="F278" s="110"/>
      <c r="G278" s="110"/>
      <c r="H278" s="110"/>
      <c r="I278" s="110"/>
      <c r="J278" s="110"/>
      <c r="K278" s="110"/>
      <c r="L278" s="110"/>
      <c r="M278" s="110"/>
      <c r="N278" s="110"/>
      <c r="O278" s="110"/>
      <c r="P278" s="110"/>
      <c r="Q278" s="110"/>
      <c r="R278" s="110"/>
      <c r="T278" s="110"/>
      <c r="U278" s="110"/>
      <c r="V278" s="110"/>
      <c r="W278" s="110"/>
      <c r="X278" s="110"/>
      <c r="Y278" s="110"/>
      <c r="Z278" s="110"/>
      <c r="AA278" s="110"/>
    </row>
    <row r="279" spans="2:27">
      <c r="B279" s="110"/>
      <c r="C279" s="110"/>
      <c r="D279" s="110"/>
      <c r="E279" s="110"/>
      <c r="F279" s="110"/>
      <c r="G279" s="110"/>
      <c r="H279" s="110"/>
      <c r="I279" s="110"/>
      <c r="J279" s="110"/>
      <c r="K279" s="110"/>
      <c r="L279" s="110"/>
      <c r="M279" s="110"/>
      <c r="N279" s="110"/>
      <c r="O279" s="111"/>
      <c r="P279" s="110"/>
      <c r="Q279" s="110"/>
      <c r="R279" s="110"/>
      <c r="T279" s="110"/>
      <c r="U279" s="110"/>
      <c r="V279" s="110"/>
      <c r="W279" s="110"/>
      <c r="X279" s="110"/>
      <c r="Y279" s="110"/>
      <c r="Z279" s="110"/>
      <c r="AA279" s="110"/>
    </row>
    <row r="280" spans="2:27">
      <c r="B280" s="110"/>
      <c r="C280" s="110"/>
      <c r="D280" s="110"/>
      <c r="E280" s="110"/>
      <c r="F280" s="110"/>
      <c r="G280" s="110"/>
      <c r="H280" s="110"/>
      <c r="I280" s="110"/>
      <c r="J280" s="110"/>
      <c r="K280" s="110"/>
      <c r="L280" s="110"/>
      <c r="M280" s="110"/>
      <c r="N280" s="110"/>
      <c r="O280" s="110"/>
      <c r="P280" s="110"/>
      <c r="Q280" s="110"/>
      <c r="R280" s="110"/>
      <c r="T280" s="110"/>
      <c r="U280" s="110"/>
      <c r="V280" s="110"/>
      <c r="W280" s="110"/>
      <c r="X280" s="110"/>
      <c r="Y280" s="110"/>
      <c r="Z280" s="110"/>
      <c r="AA280" s="110"/>
    </row>
    <row r="281" spans="2:27">
      <c r="B281" s="110"/>
      <c r="C281" s="110"/>
      <c r="D281" s="110"/>
      <c r="E281" s="110"/>
      <c r="F281" s="110"/>
      <c r="G281" s="110"/>
      <c r="H281" s="110"/>
      <c r="I281" s="110"/>
      <c r="J281" s="110"/>
      <c r="K281" s="110"/>
      <c r="L281" s="110"/>
      <c r="M281" s="110"/>
      <c r="N281" s="110"/>
      <c r="O281" s="110"/>
      <c r="P281" s="110"/>
      <c r="Q281" s="110"/>
      <c r="R281" s="110"/>
      <c r="T281" s="110"/>
      <c r="U281" s="110"/>
      <c r="V281" s="110"/>
      <c r="W281" s="110"/>
      <c r="X281" s="110"/>
      <c r="Y281" s="110"/>
      <c r="Z281" s="110"/>
      <c r="AA281" s="110"/>
    </row>
    <row r="282" spans="2:27">
      <c r="B282" s="110"/>
      <c r="C282" s="110"/>
      <c r="D282" s="110"/>
      <c r="E282" s="110"/>
      <c r="F282" s="110"/>
      <c r="G282" s="110"/>
      <c r="H282" s="110"/>
      <c r="I282" s="110"/>
      <c r="J282" s="110"/>
      <c r="K282" s="110"/>
      <c r="L282" s="110"/>
      <c r="M282" s="110"/>
      <c r="N282" s="110"/>
      <c r="O282" s="110"/>
      <c r="P282" s="110"/>
      <c r="Q282" s="110"/>
      <c r="R282" s="110"/>
      <c r="T282" s="110"/>
      <c r="U282" s="110"/>
      <c r="V282" s="110"/>
      <c r="W282" s="110"/>
      <c r="X282" s="110"/>
      <c r="Y282" s="110"/>
      <c r="Z282" s="110"/>
      <c r="AA282" s="110"/>
    </row>
    <row r="283" spans="2:27">
      <c r="B283" s="110"/>
      <c r="C283" s="110"/>
      <c r="D283" s="110"/>
      <c r="E283" s="110"/>
      <c r="F283" s="110"/>
      <c r="G283" s="110"/>
      <c r="H283" s="110"/>
      <c r="I283" s="110"/>
      <c r="J283" s="110"/>
      <c r="K283" s="110"/>
      <c r="L283" s="110"/>
      <c r="M283" s="110"/>
      <c r="N283" s="110"/>
      <c r="O283" s="110"/>
      <c r="P283" s="110"/>
      <c r="Q283" s="110"/>
      <c r="R283" s="110"/>
      <c r="T283" s="110"/>
      <c r="U283" s="110"/>
      <c r="V283" s="110"/>
      <c r="W283" s="110"/>
      <c r="X283" s="110"/>
      <c r="Y283" s="110"/>
      <c r="Z283" s="110"/>
      <c r="AA283" s="110"/>
    </row>
    <row r="284" spans="2:27">
      <c r="B284" s="110"/>
      <c r="C284" s="110"/>
      <c r="D284" s="110"/>
      <c r="E284" s="110"/>
      <c r="F284" s="110"/>
      <c r="G284" s="110"/>
      <c r="H284" s="110"/>
      <c r="I284" s="110"/>
      <c r="J284" s="110"/>
      <c r="K284" s="110"/>
      <c r="L284" s="110"/>
      <c r="M284" s="110"/>
      <c r="N284" s="110"/>
      <c r="O284" s="110"/>
      <c r="P284" s="110"/>
      <c r="Q284" s="110"/>
      <c r="R284" s="110"/>
      <c r="T284" s="110"/>
      <c r="U284" s="110"/>
      <c r="V284" s="110"/>
      <c r="W284" s="110"/>
      <c r="X284" s="110"/>
      <c r="Y284" s="110"/>
      <c r="Z284" s="110"/>
      <c r="AA284" s="110"/>
    </row>
    <row r="285" spans="2:27">
      <c r="B285" s="110"/>
      <c r="C285" s="110"/>
      <c r="D285" s="110"/>
      <c r="E285" s="110"/>
      <c r="F285" s="110"/>
      <c r="G285" s="110"/>
      <c r="H285" s="110"/>
      <c r="I285" s="110"/>
      <c r="J285" s="110"/>
      <c r="K285" s="110"/>
      <c r="L285" s="110"/>
      <c r="M285" s="110"/>
      <c r="N285" s="110"/>
      <c r="O285" s="110"/>
      <c r="P285" s="110"/>
      <c r="Q285" s="110"/>
      <c r="R285" s="110"/>
      <c r="T285" s="110"/>
      <c r="U285" s="110"/>
      <c r="V285" s="110"/>
      <c r="W285" s="110"/>
      <c r="X285" s="110"/>
      <c r="Y285" s="110"/>
      <c r="Z285" s="110"/>
      <c r="AA285" s="110"/>
    </row>
    <row r="286" spans="2:27">
      <c r="B286" s="110"/>
      <c r="C286" s="110"/>
      <c r="D286" s="110"/>
      <c r="E286" s="110"/>
      <c r="F286" s="110"/>
      <c r="G286" s="110"/>
      <c r="H286" s="110"/>
      <c r="I286" s="110"/>
      <c r="J286" s="110"/>
      <c r="K286" s="110"/>
      <c r="L286" s="110"/>
      <c r="M286" s="110"/>
      <c r="N286" s="110"/>
      <c r="O286" s="110"/>
      <c r="P286" s="110"/>
      <c r="Q286" s="110"/>
      <c r="R286" s="110"/>
      <c r="T286" s="110"/>
      <c r="U286" s="110"/>
      <c r="V286" s="110"/>
      <c r="W286" s="110"/>
      <c r="X286" s="110"/>
      <c r="Y286" s="110"/>
      <c r="Z286" s="110"/>
      <c r="AA286" s="110"/>
    </row>
    <row r="287" spans="2:27">
      <c r="B287" s="110"/>
      <c r="C287" s="110"/>
      <c r="D287" s="110"/>
      <c r="E287" s="110"/>
      <c r="F287" s="110"/>
      <c r="G287" s="110"/>
      <c r="H287" s="110"/>
      <c r="I287" s="110"/>
      <c r="J287" s="110"/>
      <c r="K287" s="110"/>
      <c r="L287" s="110"/>
      <c r="M287" s="110"/>
      <c r="N287" s="110"/>
      <c r="O287" s="110"/>
      <c r="P287" s="110"/>
      <c r="Q287" s="110"/>
      <c r="R287" s="110"/>
      <c r="T287" s="110"/>
      <c r="U287" s="110"/>
      <c r="V287" s="110"/>
      <c r="W287" s="110"/>
      <c r="X287" s="110"/>
      <c r="Y287" s="110"/>
      <c r="Z287" s="110"/>
      <c r="AA287" s="110"/>
    </row>
    <row r="288" spans="2:27">
      <c r="B288" s="110"/>
      <c r="C288" s="110"/>
      <c r="D288" s="110"/>
      <c r="E288" s="110"/>
      <c r="F288" s="110"/>
      <c r="G288" s="110"/>
      <c r="H288" s="110"/>
      <c r="I288" s="110"/>
      <c r="J288" s="110"/>
      <c r="K288" s="110"/>
      <c r="L288" s="110"/>
      <c r="M288" s="110"/>
      <c r="N288" s="110"/>
      <c r="O288" s="112"/>
      <c r="P288" s="110"/>
      <c r="Q288" s="110"/>
      <c r="R288" s="110"/>
      <c r="T288" s="110"/>
      <c r="U288" s="110"/>
      <c r="V288" s="110"/>
      <c r="W288" s="110"/>
      <c r="X288" s="110"/>
      <c r="Y288" s="110"/>
      <c r="Z288" s="110"/>
      <c r="AA288" s="110"/>
    </row>
    <row r="289" spans="1:27">
      <c r="B289" s="110"/>
      <c r="C289" s="110"/>
      <c r="D289" s="110"/>
      <c r="E289" s="110"/>
      <c r="F289" s="110"/>
      <c r="G289" s="110"/>
      <c r="H289" s="110"/>
      <c r="I289" s="110"/>
      <c r="J289" s="110"/>
      <c r="K289" s="110"/>
      <c r="L289" s="110"/>
      <c r="M289" s="110"/>
      <c r="N289" s="110"/>
      <c r="O289" s="110"/>
      <c r="P289" s="110"/>
      <c r="Q289" s="110"/>
      <c r="R289" s="110"/>
      <c r="T289" s="110"/>
      <c r="U289" s="110"/>
      <c r="V289" s="110"/>
      <c r="W289" s="110"/>
      <c r="X289" s="110"/>
      <c r="Y289" s="110"/>
      <c r="Z289" s="110"/>
      <c r="AA289" s="110"/>
    </row>
    <row r="290" spans="1:27">
      <c r="B290" s="110"/>
      <c r="C290" s="110"/>
      <c r="D290" s="110"/>
      <c r="E290" s="110"/>
      <c r="F290" s="110"/>
      <c r="G290" s="110"/>
      <c r="H290" s="110"/>
      <c r="I290" s="110"/>
      <c r="J290" s="110"/>
      <c r="K290" s="110"/>
      <c r="L290" s="110"/>
      <c r="M290" s="110"/>
      <c r="N290" s="110"/>
      <c r="O290" s="110"/>
      <c r="P290" s="110"/>
      <c r="Q290" s="110"/>
      <c r="R290" s="110"/>
      <c r="T290" s="110"/>
      <c r="U290" s="110"/>
      <c r="V290" s="110"/>
      <c r="W290" s="110"/>
      <c r="X290" s="110"/>
      <c r="Y290" s="110"/>
      <c r="Z290" s="110"/>
      <c r="AA290" s="110"/>
    </row>
    <row r="291" spans="1:27">
      <c r="B291" s="110"/>
      <c r="C291" s="110"/>
      <c r="D291" s="110"/>
      <c r="E291" s="110"/>
      <c r="F291" s="110"/>
      <c r="G291" s="110"/>
      <c r="H291" s="110"/>
      <c r="I291" s="110"/>
      <c r="J291" s="110"/>
      <c r="K291" s="110"/>
      <c r="L291" s="110"/>
      <c r="M291" s="110"/>
      <c r="N291" s="110"/>
      <c r="O291" s="110"/>
      <c r="P291" s="110"/>
      <c r="Q291" s="110"/>
      <c r="R291" s="110"/>
      <c r="T291" s="110"/>
      <c r="U291" s="110"/>
      <c r="V291" s="110"/>
      <c r="W291" s="110"/>
      <c r="X291" s="110"/>
      <c r="Y291" s="110"/>
      <c r="Z291" s="110"/>
      <c r="AA291" s="110"/>
    </row>
    <row r="292" spans="1:27">
      <c r="B292" s="110"/>
      <c r="C292" s="110"/>
      <c r="D292" s="110"/>
      <c r="E292" s="110"/>
      <c r="F292" s="110"/>
      <c r="G292" s="110"/>
      <c r="H292" s="110"/>
      <c r="I292" s="110"/>
      <c r="J292" s="110"/>
      <c r="K292" s="110"/>
      <c r="L292" s="110"/>
      <c r="M292" s="110"/>
      <c r="N292" s="110"/>
      <c r="O292" s="110"/>
      <c r="P292" s="110"/>
      <c r="Q292" s="110"/>
      <c r="R292" s="110"/>
      <c r="T292" s="110"/>
      <c r="U292" s="110"/>
      <c r="V292" s="110"/>
      <c r="W292" s="110"/>
      <c r="X292" s="110"/>
      <c r="Y292" s="110"/>
      <c r="Z292" s="110"/>
      <c r="AA292" s="110"/>
    </row>
    <row r="293" spans="1:27">
      <c r="A293" s="331"/>
      <c r="B293" s="331"/>
      <c r="C293" s="331"/>
      <c r="D293" s="331"/>
      <c r="E293" s="331"/>
      <c r="F293" s="331"/>
      <c r="G293" s="331"/>
      <c r="H293" s="331"/>
      <c r="I293" s="331"/>
      <c r="J293" s="331"/>
      <c r="K293" s="331"/>
      <c r="L293" s="331"/>
      <c r="M293" s="331"/>
      <c r="N293" s="331"/>
      <c r="O293" s="331"/>
      <c r="P293" s="331"/>
      <c r="Q293" s="331"/>
      <c r="R293" s="331"/>
      <c r="S293" s="331"/>
      <c r="T293" s="331"/>
      <c r="U293" s="110"/>
      <c r="V293" s="110"/>
      <c r="W293" s="110"/>
      <c r="X293" s="110"/>
      <c r="Y293" s="110"/>
      <c r="Z293" s="110"/>
      <c r="AA293" s="110"/>
    </row>
    <row r="294" spans="1:27">
      <c r="A294" s="331"/>
      <c r="B294" s="331"/>
      <c r="C294" s="331"/>
      <c r="D294" s="331"/>
      <c r="E294" s="331"/>
      <c r="F294" s="331"/>
      <c r="G294" s="331"/>
      <c r="H294" s="331"/>
      <c r="I294" s="331"/>
      <c r="J294" s="331"/>
      <c r="K294" s="331"/>
      <c r="L294" s="331"/>
      <c r="M294" s="331"/>
      <c r="N294" s="331"/>
      <c r="O294" s="331"/>
      <c r="P294" s="331"/>
      <c r="Q294" s="331"/>
      <c r="R294" s="331"/>
      <c r="S294" s="331"/>
      <c r="T294" s="331"/>
      <c r="U294" s="110"/>
      <c r="V294" s="110"/>
      <c r="W294" s="110"/>
      <c r="X294" s="110"/>
      <c r="Y294" s="110"/>
      <c r="Z294" s="110"/>
      <c r="AA294" s="110"/>
    </row>
    <row r="295" spans="1:27">
      <c r="B295" s="110"/>
      <c r="C295" s="110"/>
      <c r="D295" s="110"/>
      <c r="E295" s="110"/>
      <c r="F295" s="110"/>
      <c r="G295" s="110"/>
      <c r="H295" s="110"/>
      <c r="I295" s="110"/>
      <c r="J295" s="110"/>
      <c r="K295" s="110"/>
      <c r="L295" s="110"/>
      <c r="M295" s="110"/>
      <c r="N295" s="110"/>
      <c r="O295" s="110"/>
      <c r="P295" s="110"/>
      <c r="Q295" s="110"/>
      <c r="R295" s="110"/>
      <c r="T295" s="110"/>
      <c r="U295" s="110"/>
      <c r="V295" s="110"/>
      <c r="W295" s="110"/>
      <c r="X295" s="110"/>
      <c r="Y295" s="110"/>
      <c r="Z295" s="110"/>
      <c r="AA295" s="110"/>
    </row>
    <row r="296" spans="1:27">
      <c r="B296" s="110"/>
      <c r="C296" s="110"/>
      <c r="D296" s="110"/>
      <c r="E296" s="110"/>
      <c r="F296" s="110"/>
      <c r="G296" s="110"/>
      <c r="H296" s="110"/>
      <c r="I296" s="110"/>
      <c r="J296" s="110"/>
      <c r="K296" s="110"/>
      <c r="L296" s="110"/>
      <c r="M296" s="110"/>
      <c r="N296" s="110"/>
      <c r="O296" s="110"/>
      <c r="P296" s="110"/>
      <c r="Q296" s="110"/>
      <c r="R296" s="110"/>
      <c r="T296" s="110"/>
      <c r="U296" s="110"/>
      <c r="V296" s="110"/>
      <c r="W296" s="110"/>
      <c r="X296" s="110"/>
      <c r="Y296" s="110"/>
      <c r="Z296" s="110"/>
      <c r="AA296" s="110"/>
    </row>
    <row r="297" spans="1:27">
      <c r="B297" s="110"/>
      <c r="C297" s="110"/>
      <c r="D297" s="110"/>
      <c r="E297" s="110"/>
      <c r="F297" s="110"/>
      <c r="G297" s="110"/>
      <c r="H297" s="110"/>
      <c r="I297" s="110"/>
      <c r="J297" s="110"/>
      <c r="K297" s="110"/>
      <c r="L297" s="110"/>
      <c r="M297" s="110"/>
      <c r="N297" s="110"/>
      <c r="O297" s="110"/>
      <c r="P297" s="110"/>
      <c r="Q297" s="110"/>
      <c r="R297" s="110"/>
      <c r="T297" s="110"/>
      <c r="U297" s="110"/>
      <c r="V297" s="110"/>
      <c r="W297" s="110"/>
      <c r="X297" s="110"/>
      <c r="Y297" s="110"/>
      <c r="Z297" s="110"/>
      <c r="AA297" s="110"/>
    </row>
    <row r="298" spans="1:27">
      <c r="B298" s="110"/>
      <c r="C298" s="110"/>
      <c r="D298" s="110"/>
      <c r="E298" s="110"/>
      <c r="F298" s="110"/>
      <c r="G298" s="110"/>
      <c r="H298" s="110"/>
      <c r="I298" s="110"/>
      <c r="J298" s="110"/>
      <c r="K298" s="110"/>
      <c r="L298" s="110"/>
      <c r="M298" s="110"/>
      <c r="N298" s="110"/>
      <c r="O298" s="110"/>
      <c r="P298" s="110"/>
      <c r="Q298" s="110"/>
      <c r="R298" s="110"/>
      <c r="T298" s="110"/>
      <c r="U298" s="110"/>
      <c r="V298" s="110"/>
      <c r="W298" s="110"/>
      <c r="X298" s="110"/>
      <c r="Y298" s="110"/>
      <c r="Z298" s="110"/>
      <c r="AA298" s="110"/>
    </row>
    <row r="299" spans="1:27">
      <c r="B299" s="110"/>
      <c r="C299" s="110"/>
      <c r="D299" s="110"/>
      <c r="E299" s="110"/>
      <c r="F299" s="110"/>
      <c r="G299" s="110"/>
      <c r="H299" s="110"/>
      <c r="I299" s="110"/>
      <c r="J299" s="110"/>
      <c r="K299" s="110"/>
      <c r="L299" s="110"/>
      <c r="M299" s="110"/>
      <c r="N299" s="110"/>
      <c r="O299" s="110"/>
      <c r="P299" s="110"/>
      <c r="Q299" s="110"/>
      <c r="R299" s="110"/>
      <c r="T299" s="110"/>
      <c r="U299" s="110"/>
      <c r="V299" s="110"/>
      <c r="W299" s="110"/>
      <c r="X299" s="110"/>
      <c r="Y299" s="110"/>
      <c r="Z299" s="110"/>
      <c r="AA299" s="110"/>
    </row>
    <row r="300" spans="1:27">
      <c r="B300" s="110"/>
      <c r="C300" s="110"/>
      <c r="D300" s="110"/>
      <c r="E300" s="110"/>
      <c r="F300" s="110"/>
      <c r="G300" s="110"/>
      <c r="H300" s="110"/>
      <c r="I300" s="110"/>
      <c r="J300" s="110"/>
      <c r="K300" s="110"/>
      <c r="L300" s="110"/>
      <c r="M300" s="110"/>
      <c r="N300" s="110"/>
      <c r="O300" s="110"/>
      <c r="P300" s="110"/>
      <c r="Q300" s="110"/>
      <c r="R300" s="110"/>
      <c r="T300" s="110"/>
      <c r="U300" s="110"/>
      <c r="V300" s="110"/>
      <c r="W300" s="110"/>
      <c r="X300" s="110"/>
      <c r="Y300" s="110"/>
      <c r="Z300" s="110"/>
      <c r="AA300" s="110"/>
    </row>
    <row r="301" spans="1:27">
      <c r="B301" s="110"/>
      <c r="C301" s="110"/>
      <c r="D301" s="110"/>
      <c r="E301" s="110"/>
      <c r="F301" s="110"/>
      <c r="G301" s="110"/>
      <c r="H301" s="110"/>
      <c r="I301" s="110"/>
      <c r="J301" s="110"/>
      <c r="K301" s="110"/>
      <c r="L301" s="110"/>
      <c r="M301" s="110"/>
      <c r="N301" s="110"/>
      <c r="O301" s="110"/>
      <c r="P301" s="110"/>
      <c r="Q301" s="110"/>
      <c r="R301" s="110"/>
      <c r="T301" s="110"/>
      <c r="U301" s="110"/>
      <c r="V301" s="110"/>
      <c r="W301" s="110"/>
      <c r="X301" s="110"/>
      <c r="Y301" s="110"/>
      <c r="Z301" s="110"/>
      <c r="AA301" s="110"/>
    </row>
    <row r="302" spans="1:27">
      <c r="B302" s="110"/>
      <c r="C302" s="110"/>
      <c r="D302" s="110"/>
      <c r="E302" s="110"/>
      <c r="F302" s="110"/>
      <c r="G302" s="110"/>
      <c r="H302" s="110"/>
      <c r="I302" s="110"/>
      <c r="J302" s="110"/>
      <c r="K302" s="110"/>
      <c r="L302" s="110"/>
      <c r="M302" s="110"/>
      <c r="N302" s="110"/>
      <c r="O302" s="110"/>
      <c r="P302" s="110"/>
      <c r="Q302" s="110"/>
      <c r="R302" s="110"/>
      <c r="T302" s="110"/>
      <c r="U302" s="110"/>
      <c r="V302" s="110"/>
      <c r="W302" s="110"/>
      <c r="X302" s="110"/>
      <c r="Y302" s="110"/>
      <c r="Z302" s="110"/>
      <c r="AA302" s="110"/>
    </row>
    <row r="303" spans="1:27">
      <c r="B303" s="110"/>
      <c r="C303" s="110"/>
      <c r="D303" s="110"/>
      <c r="E303" s="110"/>
      <c r="F303" s="110"/>
      <c r="G303" s="110"/>
      <c r="H303" s="110"/>
      <c r="I303" s="110"/>
      <c r="J303" s="110"/>
      <c r="K303" s="110"/>
      <c r="L303" s="110"/>
      <c r="M303" s="110"/>
      <c r="N303" s="110"/>
      <c r="O303" s="110"/>
      <c r="P303" s="110"/>
      <c r="Q303" s="110"/>
      <c r="R303" s="110"/>
      <c r="T303" s="110"/>
      <c r="U303" s="110"/>
      <c r="V303" s="110"/>
      <c r="W303" s="110"/>
      <c r="X303" s="110"/>
      <c r="Y303" s="110"/>
      <c r="Z303" s="110"/>
      <c r="AA303" s="110"/>
    </row>
    <row r="304" spans="1:27">
      <c r="B304" s="110"/>
      <c r="C304" s="110"/>
      <c r="D304" s="110"/>
      <c r="E304" s="110"/>
      <c r="F304" s="110"/>
      <c r="G304" s="110"/>
      <c r="H304" s="110"/>
      <c r="I304" s="110"/>
      <c r="J304" s="110"/>
      <c r="K304" s="110"/>
      <c r="L304" s="110"/>
      <c r="M304" s="110"/>
      <c r="N304" s="110"/>
      <c r="O304" s="110"/>
      <c r="P304" s="110"/>
      <c r="Q304" s="110"/>
      <c r="R304" s="110"/>
      <c r="T304" s="110"/>
      <c r="U304" s="110"/>
      <c r="V304" s="110"/>
      <c r="W304" s="110"/>
      <c r="X304" s="110"/>
      <c r="Y304" s="110"/>
      <c r="Z304" s="110"/>
      <c r="AA304" s="110"/>
    </row>
    <row r="305" spans="2:27">
      <c r="B305" s="110"/>
      <c r="C305" s="110"/>
      <c r="D305" s="110"/>
      <c r="E305" s="110"/>
      <c r="F305" s="110"/>
      <c r="G305" s="110"/>
      <c r="H305" s="110"/>
      <c r="I305" s="110"/>
      <c r="J305" s="110"/>
      <c r="K305" s="110"/>
      <c r="L305" s="110"/>
      <c r="M305" s="110"/>
      <c r="N305" s="110"/>
      <c r="O305" s="111"/>
      <c r="P305" s="110"/>
      <c r="Q305" s="110"/>
      <c r="R305" s="110"/>
      <c r="T305" s="110"/>
      <c r="U305" s="110"/>
      <c r="V305" s="110"/>
      <c r="W305" s="110"/>
      <c r="X305" s="110"/>
      <c r="Y305" s="110"/>
      <c r="Z305" s="110"/>
      <c r="AA305" s="110"/>
    </row>
    <row r="306" spans="2:27">
      <c r="B306" s="110"/>
      <c r="C306" s="110"/>
      <c r="D306" s="110"/>
      <c r="E306" s="110"/>
      <c r="F306" s="110"/>
      <c r="G306" s="110"/>
      <c r="H306" s="110"/>
      <c r="I306" s="110"/>
      <c r="J306" s="110"/>
      <c r="K306" s="110"/>
      <c r="L306" s="110"/>
      <c r="M306" s="110"/>
      <c r="N306" s="110"/>
      <c r="O306" s="110"/>
      <c r="P306" s="110"/>
      <c r="Q306" s="110"/>
      <c r="R306" s="110"/>
      <c r="T306" s="110"/>
      <c r="U306" s="110"/>
      <c r="V306" s="110"/>
      <c r="W306" s="110"/>
      <c r="X306" s="110"/>
      <c r="Y306" s="110"/>
      <c r="Z306" s="110"/>
      <c r="AA306" s="110"/>
    </row>
    <row r="307" spans="2:27">
      <c r="B307" s="110"/>
      <c r="C307" s="110"/>
      <c r="D307" s="110"/>
      <c r="E307" s="110"/>
      <c r="F307" s="110"/>
      <c r="G307" s="110"/>
      <c r="H307" s="110"/>
      <c r="I307" s="110"/>
      <c r="J307" s="110"/>
      <c r="K307" s="110"/>
      <c r="L307" s="110"/>
      <c r="M307" s="110"/>
      <c r="N307" s="110"/>
      <c r="O307" s="110"/>
      <c r="P307" s="110"/>
      <c r="Q307" s="110"/>
      <c r="R307" s="110"/>
      <c r="T307" s="110"/>
      <c r="U307" s="110"/>
      <c r="V307" s="110"/>
      <c r="W307" s="110"/>
      <c r="X307" s="110"/>
      <c r="Y307" s="110"/>
      <c r="Z307" s="110"/>
      <c r="AA307" s="110"/>
    </row>
    <row r="308" spans="2:27">
      <c r="B308" s="110"/>
      <c r="C308" s="110"/>
      <c r="D308" s="110"/>
      <c r="E308" s="110"/>
      <c r="F308" s="110"/>
      <c r="G308" s="110"/>
      <c r="H308" s="110"/>
      <c r="I308" s="110"/>
      <c r="J308" s="110"/>
      <c r="K308" s="110"/>
      <c r="L308" s="110"/>
      <c r="M308" s="110"/>
      <c r="N308" s="110"/>
      <c r="O308" s="111"/>
      <c r="P308" s="110"/>
      <c r="Q308" s="110"/>
      <c r="R308" s="110"/>
      <c r="T308" s="110"/>
      <c r="U308" s="110"/>
      <c r="V308" s="110"/>
      <c r="W308" s="110"/>
      <c r="X308" s="110"/>
      <c r="Y308" s="110"/>
      <c r="Z308" s="110"/>
      <c r="AA308" s="110"/>
    </row>
    <row r="309" spans="2:27">
      <c r="B309" s="110"/>
      <c r="C309" s="110"/>
      <c r="D309" s="110"/>
      <c r="E309" s="110"/>
      <c r="F309" s="110"/>
      <c r="G309" s="110"/>
      <c r="H309" s="110"/>
      <c r="I309" s="110"/>
      <c r="J309" s="110"/>
      <c r="K309" s="110"/>
      <c r="L309" s="110"/>
      <c r="M309" s="110"/>
      <c r="N309" s="110"/>
      <c r="O309" s="110"/>
      <c r="P309" s="110"/>
      <c r="Q309" s="110"/>
      <c r="R309" s="110"/>
      <c r="T309" s="110"/>
      <c r="U309" s="110"/>
      <c r="V309" s="110"/>
      <c r="W309" s="110"/>
      <c r="X309" s="110"/>
      <c r="Y309" s="110"/>
      <c r="Z309" s="110"/>
      <c r="AA309" s="110"/>
    </row>
    <row r="310" spans="2:27">
      <c r="B310" s="110"/>
      <c r="C310" s="110"/>
      <c r="D310" s="110"/>
      <c r="E310" s="110"/>
      <c r="F310" s="110"/>
      <c r="G310" s="110"/>
      <c r="H310" s="110"/>
      <c r="I310" s="110"/>
      <c r="J310" s="110"/>
      <c r="K310" s="110"/>
      <c r="L310" s="110"/>
      <c r="M310" s="110"/>
      <c r="N310" s="110"/>
      <c r="O310" s="110"/>
      <c r="P310" s="110"/>
      <c r="Q310" s="110"/>
      <c r="R310" s="110"/>
      <c r="T310" s="110"/>
      <c r="U310" s="110"/>
      <c r="V310" s="110"/>
      <c r="W310" s="110"/>
      <c r="X310" s="110"/>
      <c r="Y310" s="110"/>
      <c r="Z310" s="110"/>
      <c r="AA310" s="110"/>
    </row>
    <row r="311" spans="2:27">
      <c r="B311" s="110"/>
      <c r="C311" s="110"/>
      <c r="D311" s="110"/>
      <c r="E311" s="110"/>
      <c r="F311" s="110"/>
      <c r="G311" s="110"/>
      <c r="H311" s="110"/>
      <c r="I311" s="110"/>
      <c r="J311" s="110"/>
      <c r="K311" s="110"/>
      <c r="L311" s="110"/>
      <c r="M311" s="110"/>
      <c r="N311" s="110"/>
      <c r="O311" s="110"/>
      <c r="P311" s="110"/>
      <c r="Q311" s="110"/>
      <c r="R311" s="110"/>
      <c r="T311" s="110"/>
      <c r="U311" s="110"/>
      <c r="V311" s="110"/>
      <c r="W311" s="110"/>
      <c r="X311" s="110"/>
      <c r="Y311" s="110"/>
      <c r="Z311" s="110"/>
      <c r="AA311" s="110"/>
    </row>
    <row r="312" spans="2:27">
      <c r="B312" s="110"/>
      <c r="C312" s="110"/>
      <c r="D312" s="110"/>
      <c r="E312" s="110"/>
      <c r="F312" s="110"/>
      <c r="G312" s="110"/>
      <c r="H312" s="110"/>
      <c r="I312" s="110"/>
      <c r="J312" s="110"/>
      <c r="K312" s="110"/>
      <c r="L312" s="110"/>
      <c r="M312" s="110"/>
      <c r="N312" s="110"/>
      <c r="O312" s="110"/>
      <c r="P312" s="110"/>
      <c r="Q312" s="110"/>
      <c r="R312" s="110"/>
      <c r="T312" s="110"/>
      <c r="U312" s="110"/>
      <c r="V312" s="110"/>
      <c r="W312" s="110"/>
      <c r="X312" s="110"/>
      <c r="Y312" s="110"/>
      <c r="Z312" s="110"/>
      <c r="AA312" s="110"/>
    </row>
    <row r="313" spans="2:27">
      <c r="B313" s="110"/>
      <c r="C313" s="110"/>
      <c r="D313" s="110"/>
      <c r="E313" s="110"/>
      <c r="F313" s="110"/>
      <c r="G313" s="110"/>
      <c r="H313" s="110"/>
      <c r="I313" s="110"/>
      <c r="J313" s="110"/>
      <c r="K313" s="110"/>
      <c r="L313" s="110"/>
      <c r="M313" s="110"/>
      <c r="N313" s="110"/>
      <c r="O313" s="110"/>
      <c r="P313" s="110"/>
      <c r="Q313" s="110"/>
      <c r="R313" s="110"/>
      <c r="T313" s="110"/>
      <c r="U313" s="110"/>
      <c r="V313" s="110"/>
      <c r="W313" s="110"/>
      <c r="X313" s="110"/>
      <c r="Y313" s="110"/>
      <c r="Z313" s="110"/>
      <c r="AA313" s="110"/>
    </row>
    <row r="314" spans="2:27">
      <c r="B314" s="110"/>
      <c r="C314" s="110"/>
      <c r="D314" s="110"/>
      <c r="E314" s="110"/>
      <c r="F314" s="110"/>
      <c r="G314" s="110"/>
      <c r="H314" s="110"/>
      <c r="I314" s="110"/>
      <c r="J314" s="110"/>
      <c r="K314" s="110"/>
      <c r="L314" s="110"/>
      <c r="M314" s="110"/>
      <c r="N314" s="110"/>
      <c r="O314" s="110"/>
      <c r="P314" s="110"/>
      <c r="Q314" s="110"/>
      <c r="R314" s="110"/>
      <c r="T314" s="110"/>
      <c r="U314" s="110"/>
      <c r="V314" s="110"/>
      <c r="W314" s="110"/>
      <c r="X314" s="110"/>
      <c r="Y314" s="110"/>
      <c r="Z314" s="110"/>
      <c r="AA314" s="110"/>
    </row>
    <row r="315" spans="2:27">
      <c r="B315" s="110"/>
      <c r="C315" s="110"/>
      <c r="D315" s="110"/>
      <c r="E315" s="110"/>
      <c r="F315" s="110"/>
      <c r="G315" s="110"/>
      <c r="H315" s="110"/>
      <c r="I315" s="110"/>
      <c r="J315" s="110"/>
      <c r="K315" s="110"/>
      <c r="L315" s="110"/>
      <c r="M315" s="110"/>
      <c r="N315" s="110"/>
      <c r="O315" s="110"/>
      <c r="P315" s="110"/>
      <c r="Q315" s="110"/>
      <c r="R315" s="110"/>
      <c r="T315" s="110"/>
      <c r="U315" s="110"/>
      <c r="V315" s="110"/>
      <c r="W315" s="110"/>
      <c r="X315" s="110"/>
      <c r="Y315" s="110"/>
      <c r="Z315" s="110"/>
      <c r="AA315" s="110"/>
    </row>
    <row r="316" spans="2:27">
      <c r="B316" s="110"/>
      <c r="C316" s="110"/>
      <c r="D316" s="110"/>
      <c r="E316" s="110"/>
      <c r="F316" s="110"/>
      <c r="G316" s="110"/>
      <c r="H316" s="110"/>
      <c r="I316" s="110"/>
      <c r="J316" s="110"/>
      <c r="K316" s="110"/>
      <c r="L316" s="110"/>
      <c r="M316" s="110"/>
      <c r="N316" s="110"/>
      <c r="O316" s="110"/>
      <c r="P316" s="110"/>
      <c r="Q316" s="110"/>
      <c r="R316" s="110"/>
      <c r="T316" s="110"/>
      <c r="U316" s="110"/>
      <c r="V316" s="110"/>
      <c r="W316" s="110"/>
      <c r="X316" s="110"/>
      <c r="Y316" s="110"/>
      <c r="Z316" s="110"/>
      <c r="AA316" s="110"/>
    </row>
    <row r="317" spans="2:27">
      <c r="B317" s="110"/>
      <c r="C317" s="110"/>
      <c r="D317" s="110"/>
      <c r="E317" s="110"/>
      <c r="F317" s="110"/>
      <c r="G317" s="110"/>
      <c r="H317" s="110"/>
      <c r="I317" s="110"/>
      <c r="J317" s="110"/>
      <c r="K317" s="110"/>
      <c r="L317" s="110"/>
      <c r="M317" s="110"/>
      <c r="N317" s="110"/>
      <c r="O317" s="112"/>
      <c r="P317" s="110"/>
      <c r="Q317" s="110"/>
      <c r="R317" s="110"/>
      <c r="T317" s="110"/>
      <c r="U317" s="110"/>
      <c r="V317" s="110"/>
      <c r="W317" s="110"/>
      <c r="X317" s="110"/>
      <c r="Y317" s="110"/>
      <c r="Z317" s="110"/>
      <c r="AA317" s="110"/>
    </row>
    <row r="318" spans="2:27">
      <c r="B318" s="110"/>
      <c r="C318" s="110"/>
      <c r="D318" s="110"/>
      <c r="E318" s="110"/>
      <c r="F318" s="110"/>
      <c r="G318" s="110"/>
      <c r="H318" s="110"/>
      <c r="I318" s="110"/>
      <c r="J318" s="110"/>
      <c r="K318" s="110"/>
      <c r="L318" s="110"/>
      <c r="M318" s="110"/>
      <c r="N318" s="110"/>
      <c r="O318" s="110"/>
      <c r="P318" s="110"/>
      <c r="Q318" s="110"/>
      <c r="R318" s="110"/>
      <c r="T318" s="110"/>
      <c r="U318" s="110"/>
      <c r="V318" s="110"/>
      <c r="W318" s="110"/>
      <c r="X318" s="110"/>
      <c r="Y318" s="110"/>
      <c r="Z318" s="110"/>
      <c r="AA318" s="110"/>
    </row>
    <row r="319" spans="2:27">
      <c r="B319" s="110"/>
      <c r="C319" s="110"/>
      <c r="D319" s="110"/>
      <c r="E319" s="110"/>
      <c r="F319" s="110"/>
      <c r="G319" s="110"/>
      <c r="H319" s="110"/>
      <c r="I319" s="110"/>
      <c r="J319" s="110"/>
      <c r="K319" s="110"/>
      <c r="L319" s="110"/>
      <c r="M319" s="110"/>
      <c r="N319" s="110"/>
      <c r="O319" s="110"/>
      <c r="P319" s="110"/>
      <c r="Q319" s="110"/>
      <c r="R319" s="110"/>
      <c r="T319" s="110"/>
      <c r="U319" s="110"/>
      <c r="V319" s="110"/>
      <c r="W319" s="110"/>
      <c r="X319" s="110"/>
      <c r="Y319" s="110"/>
      <c r="Z319" s="110"/>
      <c r="AA319" s="110"/>
    </row>
    <row r="320" spans="2:27">
      <c r="B320" s="110"/>
      <c r="C320" s="110"/>
      <c r="D320" s="110"/>
      <c r="E320" s="110"/>
      <c r="F320" s="110"/>
      <c r="G320" s="110"/>
      <c r="H320" s="110"/>
      <c r="I320" s="110"/>
      <c r="J320" s="110"/>
      <c r="K320" s="110"/>
      <c r="L320" s="110"/>
      <c r="M320" s="110"/>
      <c r="N320" s="110"/>
      <c r="O320" s="110"/>
      <c r="P320" s="110"/>
      <c r="Q320" s="110"/>
      <c r="R320" s="110"/>
      <c r="T320" s="110"/>
      <c r="U320" s="110"/>
      <c r="V320" s="110"/>
      <c r="W320" s="110"/>
      <c r="X320" s="110"/>
      <c r="Y320" s="110"/>
      <c r="Z320" s="110"/>
      <c r="AA320" s="110"/>
    </row>
    <row r="321" spans="2:27">
      <c r="B321" s="110"/>
      <c r="C321" s="110"/>
      <c r="D321" s="110"/>
      <c r="E321" s="110"/>
      <c r="F321" s="110"/>
      <c r="G321" s="110"/>
      <c r="H321" s="110"/>
      <c r="I321" s="110"/>
      <c r="J321" s="110"/>
      <c r="K321" s="110"/>
      <c r="L321" s="110"/>
      <c r="M321" s="110"/>
      <c r="N321" s="110"/>
      <c r="O321" s="110"/>
      <c r="P321" s="110"/>
      <c r="Q321" s="110"/>
      <c r="R321" s="110"/>
      <c r="T321" s="110"/>
      <c r="U321" s="110"/>
      <c r="V321" s="110"/>
      <c r="W321" s="110"/>
      <c r="X321" s="110"/>
      <c r="Y321" s="110"/>
      <c r="Z321" s="110"/>
      <c r="AA321" s="110"/>
    </row>
  </sheetData>
  <sheetProtection algorithmName="SHA-512" hashValue="BRC/STQz9GEDXImUJDp3UrHGE6l/X6Gyxrot6iqOniBQz3//u/peH6WJbmN+/mvkOj/wj+yU49TjoRa1l6jGow==" saltValue="TWgWQFG/msDN5s/JGV5ygg==" spinCount="100000" sheet="1" objects="1" scenarios="1" selectLockedCells="1"/>
  <mergeCells count="29">
    <mergeCell ref="F7:G7"/>
    <mergeCell ref="F8:G8"/>
    <mergeCell ref="F30:G30"/>
    <mergeCell ref="F31:G31"/>
    <mergeCell ref="H29:L29"/>
    <mergeCell ref="C25:D25"/>
    <mergeCell ref="N26:P26"/>
    <mergeCell ref="N29:O29"/>
    <mergeCell ref="F28:O28"/>
    <mergeCell ref="F25:G25"/>
    <mergeCell ref="F26:G26"/>
    <mergeCell ref="F29:G29"/>
    <mergeCell ref="C26:D26"/>
    <mergeCell ref="B2:S2"/>
    <mergeCell ref="B6:S6"/>
    <mergeCell ref="B15:S15"/>
    <mergeCell ref="B24:S24"/>
    <mergeCell ref="F11:G11"/>
    <mergeCell ref="H11:P11"/>
    <mergeCell ref="Q11:R11"/>
    <mergeCell ref="B4:D4"/>
    <mergeCell ref="F19:Q19"/>
    <mergeCell ref="H20:P20"/>
    <mergeCell ref="F10:R10"/>
    <mergeCell ref="F21:G21"/>
    <mergeCell ref="F22:G22"/>
    <mergeCell ref="F16:G16"/>
    <mergeCell ref="F17:G17"/>
    <mergeCell ref="F20:G20"/>
  </mergeCells>
  <conditionalFormatting sqref="B8">
    <cfRule type="colorScale" priority="157">
      <colorScale>
        <cfvo type="num" val="1"/>
        <cfvo type="num" val="2"/>
        <cfvo type="num" val="3"/>
        <color rgb="FFFF7C80"/>
        <color rgb="FFFFFF99"/>
        <color theme="9" tint="0.59999389629810485"/>
      </colorScale>
    </cfRule>
    <cfRule type="colorScale" priority="159">
      <colorScale>
        <cfvo type="min"/>
        <cfvo type="percentile" val="50"/>
        <cfvo type="max"/>
        <color rgb="FFF8696B"/>
        <color rgb="FFFFEB84"/>
        <color rgb="FF63BE7B"/>
      </colorScale>
    </cfRule>
  </conditionalFormatting>
  <conditionalFormatting sqref="C8">
    <cfRule type="colorScale" priority="155">
      <colorScale>
        <cfvo type="num" val="1"/>
        <cfvo type="num" val="2"/>
        <cfvo type="num" val="3"/>
        <color rgb="FFFF7C80"/>
        <color rgb="FFFFFF99"/>
        <color theme="9" tint="0.59999389629810485"/>
      </colorScale>
    </cfRule>
    <cfRule type="colorScale" priority="156">
      <colorScale>
        <cfvo type="min"/>
        <cfvo type="percentile" val="50"/>
        <cfvo type="max"/>
        <color rgb="FFF8696B"/>
        <color rgb="FFFFEB84"/>
        <color rgb="FF63BE7B"/>
      </colorScale>
    </cfRule>
  </conditionalFormatting>
  <conditionalFormatting sqref="D8">
    <cfRule type="colorScale" priority="153">
      <colorScale>
        <cfvo type="num" val="1"/>
        <cfvo type="num" val="2"/>
        <cfvo type="num" val="3"/>
        <color rgb="FFFF7C80"/>
        <color rgb="FFFFFF99"/>
        <color theme="9" tint="0.59999389629810485"/>
      </colorScale>
    </cfRule>
    <cfRule type="colorScale" priority="154">
      <colorScale>
        <cfvo type="min"/>
        <cfvo type="percentile" val="50"/>
        <cfvo type="max"/>
        <color rgb="FFF8696B"/>
        <color rgb="FFFFEB84"/>
        <color rgb="FF63BE7B"/>
      </colorScale>
    </cfRule>
  </conditionalFormatting>
  <conditionalFormatting sqref="E8">
    <cfRule type="colorScale" priority="151">
      <colorScale>
        <cfvo type="num" val="1"/>
        <cfvo type="num" val="2"/>
        <cfvo type="num" val="3"/>
        <color rgb="FFFF7C80"/>
        <color rgb="FFFFFF99"/>
        <color theme="9" tint="0.59999389629810485"/>
      </colorScale>
    </cfRule>
    <cfRule type="colorScale" priority="152">
      <colorScale>
        <cfvo type="min"/>
        <cfvo type="percentile" val="50"/>
        <cfvo type="max"/>
        <color rgb="FFF8696B"/>
        <color rgb="FFFFEB84"/>
        <color rgb="FF63BE7B"/>
      </colorScale>
    </cfRule>
  </conditionalFormatting>
  <conditionalFormatting sqref="F8">
    <cfRule type="colorScale" priority="149">
      <colorScale>
        <cfvo type="num" val="1"/>
        <cfvo type="num" val="2"/>
        <cfvo type="num" val="3"/>
        <color rgb="FFFF7C80"/>
        <color rgb="FFFFFF99"/>
        <color theme="9" tint="0.59999389629810485"/>
      </colorScale>
    </cfRule>
    <cfRule type="colorScale" priority="150">
      <colorScale>
        <cfvo type="min"/>
        <cfvo type="percentile" val="50"/>
        <cfvo type="max"/>
        <color rgb="FFF8696B"/>
        <color rgb="FFFFEB84"/>
        <color rgb="FF63BE7B"/>
      </colorScale>
    </cfRule>
  </conditionalFormatting>
  <conditionalFormatting sqref="B17:F17">
    <cfRule type="colorScale" priority="147">
      <colorScale>
        <cfvo type="num" val="1"/>
        <cfvo type="num" val="2"/>
        <cfvo type="num" val="3"/>
        <color rgb="FFFF7C80"/>
        <color rgb="FFFFFF99"/>
        <color theme="9" tint="0.59999389629810485"/>
      </colorScale>
    </cfRule>
    <cfRule type="colorScale" priority="148">
      <colorScale>
        <cfvo type="min"/>
        <cfvo type="percentile" val="50"/>
        <cfvo type="max"/>
        <color rgb="FFF8696B"/>
        <color rgb="FFFFEB84"/>
        <color rgb="FF63BE7B"/>
      </colorScale>
    </cfRule>
  </conditionalFormatting>
  <conditionalFormatting sqref="F13">
    <cfRule type="colorScale" priority="127">
      <colorScale>
        <cfvo type="num" val="1"/>
        <cfvo type="num" val="2"/>
        <cfvo type="num" val="3"/>
        <color rgb="FFFF7C80"/>
        <color rgb="FFFFFF99"/>
        <color theme="9" tint="0.59999389629810485"/>
      </colorScale>
    </cfRule>
    <cfRule type="colorScale" priority="128">
      <colorScale>
        <cfvo type="min"/>
        <cfvo type="percentile" val="50"/>
        <cfvo type="max"/>
        <color rgb="FFF8696B"/>
        <color rgb="FFFFEB84"/>
        <color rgb="FF63BE7B"/>
      </colorScale>
    </cfRule>
  </conditionalFormatting>
  <conditionalFormatting sqref="F22">
    <cfRule type="colorScale" priority="117">
      <colorScale>
        <cfvo type="num" val="1"/>
        <cfvo type="num" val="2"/>
        <cfvo type="num" val="3"/>
        <color rgb="FFFF7C80"/>
        <color rgb="FFFFFF99"/>
        <color theme="9" tint="0.59999389629810485"/>
      </colorScale>
    </cfRule>
    <cfRule type="colorScale" priority="118">
      <colorScale>
        <cfvo type="min"/>
        <cfvo type="percentile" val="50"/>
        <cfvo type="max"/>
        <color rgb="FFF8696B"/>
        <color rgb="FFFFEB84"/>
        <color rgb="FF63BE7B"/>
      </colorScale>
    </cfRule>
  </conditionalFormatting>
  <conditionalFormatting sqref="G13">
    <cfRule type="colorScale" priority="87">
      <colorScale>
        <cfvo type="num" val="1"/>
        <cfvo type="num" val="2"/>
        <cfvo type="num" val="3"/>
        <color rgb="FFFF7C80"/>
        <color rgb="FFFFFF99"/>
        <color theme="9" tint="0.59999389629810485"/>
      </colorScale>
    </cfRule>
    <cfRule type="colorScale" priority="88">
      <colorScale>
        <cfvo type="min"/>
        <cfvo type="percentile" val="50"/>
        <cfvo type="max"/>
        <color rgb="FFF8696B"/>
        <color rgb="FFFFEB84"/>
        <color rgb="FF63BE7B"/>
      </colorScale>
    </cfRule>
  </conditionalFormatting>
  <conditionalFormatting sqref="H13">
    <cfRule type="colorScale" priority="85">
      <colorScale>
        <cfvo type="num" val="1"/>
        <cfvo type="num" val="2"/>
        <cfvo type="num" val="3"/>
        <color rgb="FFFF7C80"/>
        <color rgb="FFFFFF99"/>
        <color theme="9" tint="0.59999389629810485"/>
      </colorScale>
    </cfRule>
    <cfRule type="colorScale" priority="86">
      <colorScale>
        <cfvo type="min"/>
        <cfvo type="percentile" val="50"/>
        <cfvo type="max"/>
        <color rgb="FFF8696B"/>
        <color rgb="FFFFEB84"/>
        <color rgb="FF63BE7B"/>
      </colorScale>
    </cfRule>
  </conditionalFormatting>
  <conditionalFormatting sqref="I13">
    <cfRule type="colorScale" priority="83">
      <colorScale>
        <cfvo type="num" val="1"/>
        <cfvo type="num" val="2"/>
        <cfvo type="num" val="3"/>
        <color rgb="FFFF7C80"/>
        <color rgb="FFFFFF99"/>
        <color theme="9" tint="0.59999389629810485"/>
      </colorScale>
    </cfRule>
    <cfRule type="colorScale" priority="84">
      <colorScale>
        <cfvo type="min"/>
        <cfvo type="percentile" val="50"/>
        <cfvo type="max"/>
        <color rgb="FFF8696B"/>
        <color rgb="FFFFEB84"/>
        <color rgb="FF63BE7B"/>
      </colorScale>
    </cfRule>
  </conditionalFormatting>
  <conditionalFormatting sqref="J13">
    <cfRule type="colorScale" priority="81">
      <colorScale>
        <cfvo type="num" val="1"/>
        <cfvo type="num" val="2"/>
        <cfvo type="num" val="3"/>
        <color rgb="FFFF7C80"/>
        <color rgb="FFFFFF99"/>
        <color theme="9" tint="0.59999389629810485"/>
      </colorScale>
    </cfRule>
    <cfRule type="colorScale" priority="82">
      <colorScale>
        <cfvo type="min"/>
        <cfvo type="percentile" val="50"/>
        <cfvo type="max"/>
        <color rgb="FFF8696B"/>
        <color rgb="FFFFEB84"/>
        <color rgb="FF63BE7B"/>
      </colorScale>
    </cfRule>
  </conditionalFormatting>
  <conditionalFormatting sqref="K13">
    <cfRule type="colorScale" priority="79">
      <colorScale>
        <cfvo type="num" val="1"/>
        <cfvo type="num" val="2"/>
        <cfvo type="num" val="3"/>
        <color rgb="FFFF7C80"/>
        <color rgb="FFFFFF99"/>
        <color theme="9" tint="0.59999389629810485"/>
      </colorScale>
    </cfRule>
    <cfRule type="colorScale" priority="80">
      <colorScale>
        <cfvo type="min"/>
        <cfvo type="percentile" val="50"/>
        <cfvo type="max"/>
        <color rgb="FFF8696B"/>
        <color rgb="FFFFEB84"/>
        <color rgb="FF63BE7B"/>
      </colorScale>
    </cfRule>
  </conditionalFormatting>
  <conditionalFormatting sqref="L13">
    <cfRule type="colorScale" priority="77">
      <colorScale>
        <cfvo type="num" val="1"/>
        <cfvo type="num" val="2"/>
        <cfvo type="num" val="3"/>
        <color rgb="FFFF7C80"/>
        <color rgb="FFFFFF99"/>
        <color theme="9" tint="0.59999389629810485"/>
      </colorScale>
    </cfRule>
    <cfRule type="colorScale" priority="78">
      <colorScale>
        <cfvo type="min"/>
        <cfvo type="percentile" val="50"/>
        <cfvo type="max"/>
        <color rgb="FFF8696B"/>
        <color rgb="FFFFEB84"/>
        <color rgb="FF63BE7B"/>
      </colorScale>
    </cfRule>
  </conditionalFormatting>
  <conditionalFormatting sqref="M13">
    <cfRule type="colorScale" priority="75">
      <colorScale>
        <cfvo type="num" val="1"/>
        <cfvo type="num" val="2"/>
        <cfvo type="num" val="3"/>
        <color rgb="FFFF7C80"/>
        <color rgb="FFFFFF99"/>
        <color theme="9" tint="0.59999389629810485"/>
      </colorScale>
    </cfRule>
    <cfRule type="colorScale" priority="76">
      <colorScale>
        <cfvo type="min"/>
        <cfvo type="percentile" val="50"/>
        <cfvo type="max"/>
        <color rgb="FFF8696B"/>
        <color rgb="FFFFEB84"/>
        <color rgb="FF63BE7B"/>
      </colorScale>
    </cfRule>
  </conditionalFormatting>
  <conditionalFormatting sqref="N13">
    <cfRule type="colorScale" priority="73">
      <colorScale>
        <cfvo type="num" val="1"/>
        <cfvo type="num" val="2"/>
        <cfvo type="num" val="3"/>
        <color rgb="FFFF7C80"/>
        <color rgb="FFFFFF99"/>
        <color theme="9" tint="0.59999389629810485"/>
      </colorScale>
    </cfRule>
    <cfRule type="colorScale" priority="74">
      <colorScale>
        <cfvo type="min"/>
        <cfvo type="percentile" val="50"/>
        <cfvo type="max"/>
        <color rgb="FFF8696B"/>
        <color rgb="FFFFEB84"/>
        <color rgb="FF63BE7B"/>
      </colorScale>
    </cfRule>
  </conditionalFormatting>
  <conditionalFormatting sqref="O13">
    <cfRule type="colorScale" priority="71">
      <colorScale>
        <cfvo type="num" val="1"/>
        <cfvo type="num" val="2"/>
        <cfvo type="num" val="3"/>
        <color rgb="FFFF7C80"/>
        <color rgb="FFFFFF99"/>
        <color theme="9" tint="0.59999389629810485"/>
      </colorScale>
    </cfRule>
    <cfRule type="colorScale" priority="72">
      <colorScale>
        <cfvo type="min"/>
        <cfvo type="percentile" val="50"/>
        <cfvo type="max"/>
        <color rgb="FFF8696B"/>
        <color rgb="FFFFEB84"/>
        <color rgb="FF63BE7B"/>
      </colorScale>
    </cfRule>
  </conditionalFormatting>
  <conditionalFormatting sqref="P13">
    <cfRule type="colorScale" priority="69">
      <colorScale>
        <cfvo type="num" val="1"/>
        <cfvo type="num" val="2"/>
        <cfvo type="num" val="3"/>
        <color rgb="FFFF7C80"/>
        <color rgb="FFFFFF99"/>
        <color theme="9" tint="0.59999389629810485"/>
      </colorScale>
    </cfRule>
    <cfRule type="colorScale" priority="70">
      <colorScale>
        <cfvo type="min"/>
        <cfvo type="percentile" val="50"/>
        <cfvo type="max"/>
        <color rgb="FFF8696B"/>
        <color rgb="FFFFEB84"/>
        <color rgb="FF63BE7B"/>
      </colorScale>
    </cfRule>
  </conditionalFormatting>
  <conditionalFormatting sqref="Q13">
    <cfRule type="colorScale" priority="67">
      <colorScale>
        <cfvo type="num" val="1"/>
        <cfvo type="num" val="2"/>
        <cfvo type="num" val="3"/>
        <color rgb="FFFF7C80"/>
        <color rgb="FFFFFF99"/>
        <color theme="9" tint="0.59999389629810485"/>
      </colorScale>
    </cfRule>
    <cfRule type="colorScale" priority="68">
      <colorScale>
        <cfvo type="min"/>
        <cfvo type="percentile" val="50"/>
        <cfvo type="max"/>
        <color rgb="FFF8696B"/>
        <color rgb="FFFFEB84"/>
        <color rgb="FF63BE7B"/>
      </colorScale>
    </cfRule>
  </conditionalFormatting>
  <conditionalFormatting sqref="R13">
    <cfRule type="colorScale" priority="65">
      <colorScale>
        <cfvo type="num" val="1"/>
        <cfvo type="num" val="2"/>
        <cfvo type="num" val="3"/>
        <color rgb="FFFF7C80"/>
        <color rgb="FFFFFF99"/>
        <color theme="9" tint="0.59999389629810485"/>
      </colorScale>
    </cfRule>
    <cfRule type="colorScale" priority="66">
      <colorScale>
        <cfvo type="min"/>
        <cfvo type="percentile" val="50"/>
        <cfvo type="max"/>
        <color rgb="FFF8696B"/>
        <color rgb="FFFFEB84"/>
        <color rgb="FF63BE7B"/>
      </colorScale>
    </cfRule>
  </conditionalFormatting>
  <conditionalFormatting sqref="I22">
    <cfRule type="colorScale" priority="63">
      <colorScale>
        <cfvo type="num" val="1"/>
        <cfvo type="num" val="2"/>
        <cfvo type="num" val="3"/>
        <color rgb="FFFF7C80"/>
        <color rgb="FFFFFF99"/>
        <color theme="9" tint="0.59999389629810485"/>
      </colorScale>
    </cfRule>
    <cfRule type="colorScale" priority="64">
      <colorScale>
        <cfvo type="min"/>
        <cfvo type="percentile" val="50"/>
        <cfvo type="max"/>
        <color rgb="FFF8696B"/>
        <color rgb="FFFFEB84"/>
        <color rgb="FF63BE7B"/>
      </colorScale>
    </cfRule>
  </conditionalFormatting>
  <conditionalFormatting sqref="H22">
    <cfRule type="colorScale" priority="61">
      <colorScale>
        <cfvo type="num" val="1"/>
        <cfvo type="num" val="2"/>
        <cfvo type="num" val="3"/>
        <color rgb="FFFF7C80"/>
        <color rgb="FFFFFF99"/>
        <color theme="9" tint="0.59999389629810485"/>
      </colorScale>
    </cfRule>
    <cfRule type="colorScale" priority="62">
      <colorScale>
        <cfvo type="min"/>
        <cfvo type="percentile" val="50"/>
        <cfvo type="max"/>
        <color rgb="FFF8696B"/>
        <color rgb="FFFFEB84"/>
        <color rgb="FF63BE7B"/>
      </colorScale>
    </cfRule>
  </conditionalFormatting>
  <conditionalFormatting sqref="K22">
    <cfRule type="colorScale" priority="59">
      <colorScale>
        <cfvo type="num" val="1"/>
        <cfvo type="num" val="2"/>
        <cfvo type="num" val="3"/>
        <color rgb="FFFF7C80"/>
        <color rgb="FFFFFF99"/>
        <color theme="9" tint="0.59999389629810485"/>
      </colorScale>
    </cfRule>
    <cfRule type="colorScale" priority="60">
      <colorScale>
        <cfvo type="min"/>
        <cfvo type="percentile" val="50"/>
        <cfvo type="max"/>
        <color rgb="FFF8696B"/>
        <color rgb="FFFFEB84"/>
        <color rgb="FF63BE7B"/>
      </colorScale>
    </cfRule>
  </conditionalFormatting>
  <conditionalFormatting sqref="L22">
    <cfRule type="colorScale" priority="57">
      <colorScale>
        <cfvo type="num" val="1"/>
        <cfvo type="num" val="2"/>
        <cfvo type="num" val="3"/>
        <color rgb="FFFF7C80"/>
        <color rgb="FFFFFF99"/>
        <color theme="9" tint="0.59999389629810485"/>
      </colorScale>
    </cfRule>
    <cfRule type="colorScale" priority="58">
      <colorScale>
        <cfvo type="min"/>
        <cfvo type="percentile" val="50"/>
        <cfvo type="max"/>
        <color rgb="FFF8696B"/>
        <color rgb="FFFFEB84"/>
        <color rgb="FF63BE7B"/>
      </colorScale>
    </cfRule>
  </conditionalFormatting>
  <conditionalFormatting sqref="M22">
    <cfRule type="colorScale" priority="55">
      <colorScale>
        <cfvo type="num" val="1"/>
        <cfvo type="num" val="2"/>
        <cfvo type="num" val="3"/>
        <color rgb="FFFF7C80"/>
        <color rgb="FFFFFF99"/>
        <color theme="9" tint="0.59999389629810485"/>
      </colorScale>
    </cfRule>
    <cfRule type="colorScale" priority="56">
      <colorScale>
        <cfvo type="min"/>
        <cfvo type="percentile" val="50"/>
        <cfvo type="max"/>
        <color rgb="FFF8696B"/>
        <color rgb="FFFFEB84"/>
        <color rgb="FF63BE7B"/>
      </colorScale>
    </cfRule>
  </conditionalFormatting>
  <conditionalFormatting sqref="J22">
    <cfRule type="colorScale" priority="53">
      <colorScale>
        <cfvo type="num" val="1"/>
        <cfvo type="num" val="2"/>
        <cfvo type="num" val="3"/>
        <color rgb="FFFF7C80"/>
        <color rgb="FFFFFF99"/>
        <color theme="9" tint="0.59999389629810485"/>
      </colorScale>
    </cfRule>
    <cfRule type="colorScale" priority="54">
      <colorScale>
        <cfvo type="min"/>
        <cfvo type="percentile" val="50"/>
        <cfvo type="max"/>
        <color rgb="FFF8696B"/>
        <color rgb="FFFFEB84"/>
        <color rgb="FF63BE7B"/>
      </colorScale>
    </cfRule>
  </conditionalFormatting>
  <conditionalFormatting sqref="N22">
    <cfRule type="colorScale" priority="51">
      <colorScale>
        <cfvo type="num" val="1"/>
        <cfvo type="num" val="2"/>
        <cfvo type="num" val="3"/>
        <color rgb="FFFF7C80"/>
        <color rgb="FFFFFF99"/>
        <color theme="9" tint="0.59999389629810485"/>
      </colorScale>
    </cfRule>
    <cfRule type="colorScale" priority="52">
      <colorScale>
        <cfvo type="min"/>
        <cfvo type="percentile" val="50"/>
        <cfvo type="max"/>
        <color rgb="FFF8696B"/>
        <color rgb="FFFFEB84"/>
        <color rgb="FF63BE7B"/>
      </colorScale>
    </cfRule>
  </conditionalFormatting>
  <conditionalFormatting sqref="O22">
    <cfRule type="colorScale" priority="47">
      <colorScale>
        <cfvo type="num" val="1"/>
        <cfvo type="num" val="2"/>
        <cfvo type="num" val="3"/>
        <color rgb="FFFF7C80"/>
        <color rgb="FFFFFF99"/>
        <color theme="9" tint="0.59999389629810485"/>
      </colorScale>
    </cfRule>
    <cfRule type="colorScale" priority="48">
      <colorScale>
        <cfvo type="min"/>
        <cfvo type="percentile" val="50"/>
        <cfvo type="max"/>
        <color rgb="FFF8696B"/>
        <color rgb="FFFFEB84"/>
        <color rgb="FF63BE7B"/>
      </colorScale>
    </cfRule>
  </conditionalFormatting>
  <conditionalFormatting sqref="P22">
    <cfRule type="colorScale" priority="45">
      <colorScale>
        <cfvo type="num" val="1"/>
        <cfvo type="num" val="2"/>
        <cfvo type="num" val="3"/>
        <color rgb="FFFF7C80"/>
        <color rgb="FFFFFF99"/>
        <color theme="9" tint="0.59999389629810485"/>
      </colorScale>
    </cfRule>
    <cfRule type="colorScale" priority="46">
      <colorScale>
        <cfvo type="min"/>
        <cfvo type="percentile" val="50"/>
        <cfvo type="max"/>
        <color rgb="FFF8696B"/>
        <color rgb="FFFFEB84"/>
        <color rgb="FF63BE7B"/>
      </colorScale>
    </cfRule>
  </conditionalFormatting>
  <conditionalFormatting sqref="Q22">
    <cfRule type="colorScale" priority="43">
      <colorScale>
        <cfvo type="num" val="1"/>
        <cfvo type="num" val="2"/>
        <cfvo type="num" val="3"/>
        <color rgb="FFFF7C80"/>
        <color rgb="FFFFFF99"/>
        <color theme="9" tint="0.59999389629810485"/>
      </colorScale>
    </cfRule>
    <cfRule type="colorScale" priority="44">
      <colorScale>
        <cfvo type="min"/>
        <cfvo type="percentile" val="50"/>
        <cfvo type="max"/>
        <color rgb="FFF8696B"/>
        <color rgb="FFFFEB84"/>
        <color rgb="FF63BE7B"/>
      </colorScale>
    </cfRule>
  </conditionalFormatting>
  <conditionalFormatting sqref="E26:F26">
    <cfRule type="colorScale" priority="39">
      <colorScale>
        <cfvo type="num" val="1"/>
        <cfvo type="num" val="2"/>
        <cfvo type="num" val="3"/>
        <color rgb="FFFF7C80"/>
        <color rgb="FFFFFF99"/>
        <color theme="9" tint="0.59999389629810485"/>
      </colorScale>
    </cfRule>
    <cfRule type="colorScale" priority="40">
      <colorScale>
        <cfvo type="min"/>
        <cfvo type="percentile" val="50"/>
        <cfvo type="max"/>
        <color rgb="FFF8696B"/>
        <color rgb="FFFFEB84"/>
        <color rgb="FF63BE7B"/>
      </colorScale>
    </cfRule>
  </conditionalFormatting>
  <conditionalFormatting sqref="B26:C26">
    <cfRule type="colorScale" priority="37">
      <colorScale>
        <cfvo type="num" val="1"/>
        <cfvo type="num" val="2"/>
        <cfvo type="num" val="3"/>
        <color rgb="FFFF7C80"/>
        <color rgb="FFFFFF99"/>
        <color theme="9" tint="0.59999389629810485"/>
      </colorScale>
    </cfRule>
    <cfRule type="colorScale" priority="38">
      <colorScale>
        <cfvo type="min"/>
        <cfvo type="percentile" val="50"/>
        <cfvo type="max"/>
        <color rgb="FFF8696B"/>
        <color rgb="FFFFEB84"/>
        <color rgb="FF63BE7B"/>
      </colorScale>
    </cfRule>
  </conditionalFormatting>
  <conditionalFormatting sqref="F31">
    <cfRule type="colorScale" priority="35">
      <colorScale>
        <cfvo type="num" val="1"/>
        <cfvo type="num" val="2"/>
        <cfvo type="num" val="3"/>
        <color rgb="FFFF7C80"/>
        <color rgb="FFFFFF99"/>
        <color theme="9" tint="0.59999389629810485"/>
      </colorScale>
    </cfRule>
    <cfRule type="colorScale" priority="36">
      <colorScale>
        <cfvo type="min"/>
        <cfvo type="percentile" val="50"/>
        <cfvo type="max"/>
        <color rgb="FFF8696B"/>
        <color rgb="FFFFEB84"/>
        <color rgb="FF63BE7B"/>
      </colorScale>
    </cfRule>
  </conditionalFormatting>
  <conditionalFormatting sqref="H31">
    <cfRule type="colorScale" priority="15">
      <colorScale>
        <cfvo type="num" val="1"/>
        <cfvo type="num" val="2"/>
        <cfvo type="num" val="3"/>
        <color rgb="FFFF7C80"/>
        <color rgb="FFFFFF99"/>
        <color theme="9" tint="0.59999389629810485"/>
      </colorScale>
    </cfRule>
    <cfRule type="colorScale" priority="16">
      <colorScale>
        <cfvo type="min"/>
        <cfvo type="percentile" val="50"/>
        <cfvo type="max"/>
        <color rgb="FFF8696B"/>
        <color rgb="FFFFEB84"/>
        <color rgb="FF63BE7B"/>
      </colorScale>
    </cfRule>
  </conditionalFormatting>
  <conditionalFormatting sqref="I31">
    <cfRule type="colorScale" priority="13">
      <colorScale>
        <cfvo type="num" val="1"/>
        <cfvo type="num" val="2"/>
        <cfvo type="num" val="3"/>
        <color rgb="FFFF7C80"/>
        <color rgb="FFFFFF99"/>
        <color theme="9" tint="0.59999389629810485"/>
      </colorScale>
    </cfRule>
    <cfRule type="colorScale" priority="14">
      <colorScale>
        <cfvo type="min"/>
        <cfvo type="percentile" val="50"/>
        <cfvo type="max"/>
        <color rgb="FFF8696B"/>
        <color rgb="FFFFEB84"/>
        <color rgb="FF63BE7B"/>
      </colorScale>
    </cfRule>
  </conditionalFormatting>
  <conditionalFormatting sqref="J31">
    <cfRule type="colorScale" priority="11">
      <colorScale>
        <cfvo type="num" val="1"/>
        <cfvo type="num" val="2"/>
        <cfvo type="num" val="3"/>
        <color rgb="FFFF7C80"/>
        <color rgb="FFFFFF99"/>
        <color theme="9" tint="0.59999389629810485"/>
      </colorScale>
    </cfRule>
    <cfRule type="colorScale" priority="12">
      <colorScale>
        <cfvo type="min"/>
        <cfvo type="percentile" val="50"/>
        <cfvo type="max"/>
        <color rgb="FFF8696B"/>
        <color rgb="FFFFEB84"/>
        <color rgb="FF63BE7B"/>
      </colorScale>
    </cfRule>
  </conditionalFormatting>
  <conditionalFormatting sqref="K31">
    <cfRule type="colorScale" priority="9">
      <colorScale>
        <cfvo type="num" val="1"/>
        <cfvo type="num" val="2"/>
        <cfvo type="num" val="3"/>
        <color rgb="FFFF7C80"/>
        <color rgb="FFFFFF99"/>
        <color theme="9" tint="0.59999389629810485"/>
      </colorScale>
    </cfRule>
    <cfRule type="colorScale" priority="10">
      <colorScale>
        <cfvo type="min"/>
        <cfvo type="percentile" val="50"/>
        <cfvo type="max"/>
        <color rgb="FFF8696B"/>
        <color rgb="FFFFEB84"/>
        <color rgb="FF63BE7B"/>
      </colorScale>
    </cfRule>
  </conditionalFormatting>
  <conditionalFormatting sqref="L31">
    <cfRule type="colorScale" priority="7">
      <colorScale>
        <cfvo type="num" val="1"/>
        <cfvo type="num" val="2"/>
        <cfvo type="num" val="3"/>
        <color rgb="FFFF7C80"/>
        <color rgb="FFFFFF99"/>
        <color theme="9" tint="0.59999389629810485"/>
      </colorScale>
    </cfRule>
    <cfRule type="colorScale" priority="8">
      <colorScale>
        <cfvo type="min"/>
        <cfvo type="percentile" val="50"/>
        <cfvo type="max"/>
        <color rgb="FFF8696B"/>
        <color rgb="FFFFEB84"/>
        <color rgb="FF63BE7B"/>
      </colorScale>
    </cfRule>
  </conditionalFormatting>
  <conditionalFormatting sqref="M31">
    <cfRule type="colorScale" priority="5">
      <colorScale>
        <cfvo type="num" val="1"/>
        <cfvo type="num" val="2"/>
        <cfvo type="num" val="3"/>
        <color rgb="FFFF7C80"/>
        <color rgb="FFFFFF99"/>
        <color theme="9" tint="0.59999389629810485"/>
      </colorScale>
    </cfRule>
    <cfRule type="colorScale" priority="6">
      <colorScale>
        <cfvo type="min"/>
        <cfvo type="percentile" val="50"/>
        <cfvo type="max"/>
        <color rgb="FFF8696B"/>
        <color rgb="FFFFEB84"/>
        <color rgb="FF63BE7B"/>
      </colorScale>
    </cfRule>
  </conditionalFormatting>
  <conditionalFormatting sqref="N31">
    <cfRule type="colorScale" priority="3">
      <colorScale>
        <cfvo type="num" val="1"/>
        <cfvo type="num" val="2"/>
        <cfvo type="num" val="3"/>
        <color rgb="FFFF7C80"/>
        <color rgb="FFFFFF99"/>
        <color theme="9" tint="0.59999389629810485"/>
      </colorScale>
    </cfRule>
    <cfRule type="colorScale" priority="4">
      <colorScale>
        <cfvo type="min"/>
        <cfvo type="percentile" val="50"/>
        <cfvo type="max"/>
        <color rgb="FFF8696B"/>
        <color rgb="FFFFEB84"/>
        <color rgb="FF63BE7B"/>
      </colorScale>
    </cfRule>
  </conditionalFormatting>
  <conditionalFormatting sqref="O31">
    <cfRule type="colorScale" priority="1">
      <colorScale>
        <cfvo type="num" val="1"/>
        <cfvo type="num" val="2"/>
        <cfvo type="num" val="3"/>
        <color rgb="FFFF7C80"/>
        <color rgb="FFFFFF99"/>
        <color theme="9" tint="0.59999389629810485"/>
      </colorScale>
    </cfRule>
    <cfRule type="colorScale" priority="2">
      <colorScale>
        <cfvo type="min"/>
        <cfvo type="percentile" val="50"/>
        <cfvo type="max"/>
        <color rgb="FFF8696B"/>
        <color rgb="FFFFEB84"/>
        <color rgb="FF63BE7B"/>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C253"/>
  <sheetViews>
    <sheetView zoomScale="70" zoomScaleNormal="70" workbookViewId="0">
      <selection activeCell="Y1" sqref="Y1:AC250"/>
    </sheetView>
  </sheetViews>
  <sheetFormatPr defaultColWidth="11.5703125" defaultRowHeight="15"/>
  <cols>
    <col min="1" max="1" width="21.42578125" style="110" customWidth="1"/>
    <col min="2" max="2" width="10.28515625" style="27" customWidth="1"/>
    <col min="3" max="3" width="14" style="27" customWidth="1"/>
    <col min="4" max="4" width="17.7109375" style="27" customWidth="1"/>
    <col min="5" max="5" width="15.42578125" style="27" customWidth="1"/>
    <col min="6" max="6" width="10.5703125" style="27" customWidth="1"/>
    <col min="7" max="7" width="9.5703125" style="27" customWidth="1"/>
    <col min="8" max="8" width="20.7109375" style="27" bestFit="1" customWidth="1"/>
    <col min="9" max="9" width="9.5703125" style="27" customWidth="1"/>
    <col min="10" max="10" width="15.7109375" style="27" customWidth="1"/>
    <col min="11" max="11" width="14.28515625" style="27" bestFit="1" customWidth="1"/>
    <col min="12" max="13" width="17.42578125" style="27" customWidth="1"/>
    <col min="14" max="14" width="13.42578125" style="27" customWidth="1"/>
    <col min="15" max="15" width="18.85546875" style="27" customWidth="1"/>
    <col min="16" max="16" width="17" style="27" bestFit="1" customWidth="1"/>
    <col min="17" max="17" width="10.85546875" style="27" customWidth="1"/>
    <col min="18" max="18" width="9.28515625" style="27" customWidth="1"/>
    <col min="19" max="19" width="7.7109375" style="110" customWidth="1"/>
    <col min="20" max="20" width="43.7109375" style="27" customWidth="1"/>
    <col min="21" max="21" width="11.5703125" style="27"/>
    <col min="22" max="16384" width="11.5703125" style="3"/>
  </cols>
  <sheetData>
    <row r="1" spans="1:29" ht="34.15" customHeight="1" thickBot="1">
      <c r="A1" s="331"/>
      <c r="B1" s="331"/>
      <c r="C1" s="331"/>
      <c r="D1" s="331"/>
      <c r="E1" s="331"/>
      <c r="F1" s="331"/>
      <c r="G1" s="331"/>
      <c r="H1" s="331"/>
      <c r="I1" s="331"/>
      <c r="J1" s="331"/>
      <c r="K1" s="331"/>
      <c r="L1" s="331"/>
      <c r="M1" s="331"/>
      <c r="N1" s="331"/>
      <c r="O1" s="331"/>
      <c r="P1" s="331"/>
      <c r="Q1" s="331"/>
      <c r="R1" s="331"/>
      <c r="S1" s="331"/>
      <c r="T1" s="331"/>
      <c r="U1" s="331"/>
      <c r="V1" s="110"/>
      <c r="W1" s="110"/>
      <c r="X1" s="110"/>
      <c r="Y1" s="331"/>
      <c r="Z1" s="331"/>
      <c r="AA1" s="110"/>
      <c r="AB1" s="110"/>
      <c r="AC1" s="110"/>
    </row>
    <row r="2" spans="1:29" s="84" customFormat="1" ht="25.5" customHeight="1" thickBot="1">
      <c r="A2" s="232"/>
      <c r="B2" s="607" t="s">
        <v>1253</v>
      </c>
      <c r="C2" s="608"/>
      <c r="D2" s="608"/>
      <c r="E2" s="608"/>
      <c r="F2" s="608"/>
      <c r="G2" s="608"/>
      <c r="H2" s="608"/>
      <c r="I2" s="608"/>
      <c r="J2" s="608"/>
      <c r="K2" s="608"/>
      <c r="L2" s="608"/>
      <c r="M2" s="608"/>
      <c r="N2" s="608"/>
      <c r="O2" s="608"/>
      <c r="P2" s="608"/>
      <c r="Q2" s="608"/>
      <c r="R2" s="608"/>
      <c r="S2" s="609"/>
      <c r="T2" s="232"/>
      <c r="U2" s="232"/>
      <c r="V2" s="68"/>
      <c r="W2" s="68"/>
      <c r="X2" s="68"/>
      <c r="Y2" s="232"/>
      <c r="Z2" s="232"/>
      <c r="AA2" s="68"/>
      <c r="AB2" s="68"/>
      <c r="AC2" s="68"/>
    </row>
    <row r="3" spans="1:29" ht="10.9" customHeight="1" thickBot="1">
      <c r="A3" s="331"/>
      <c r="B3" s="331"/>
      <c r="C3" s="331"/>
      <c r="D3" s="331"/>
      <c r="E3" s="331"/>
      <c r="F3" s="331"/>
      <c r="G3" s="331"/>
      <c r="H3" s="331"/>
      <c r="I3" s="331"/>
      <c r="J3" s="331"/>
      <c r="K3" s="331"/>
      <c r="L3" s="331"/>
      <c r="M3" s="331"/>
      <c r="N3" s="331"/>
      <c r="O3" s="331"/>
      <c r="P3" s="331"/>
      <c r="Q3" s="331"/>
      <c r="R3" s="331"/>
      <c r="S3" s="331"/>
      <c r="T3" s="331"/>
      <c r="U3" s="331"/>
      <c r="V3" s="110"/>
      <c r="W3" s="110"/>
      <c r="X3" s="110"/>
      <c r="Y3" s="331"/>
      <c r="Z3" s="331"/>
      <c r="AA3" s="110"/>
      <c r="AB3" s="110"/>
      <c r="AC3" s="110"/>
    </row>
    <row r="4" spans="1:29" ht="18.75" customHeight="1" thickBot="1">
      <c r="A4" s="331"/>
      <c r="B4" s="626" t="s">
        <v>1251</v>
      </c>
      <c r="C4" s="627"/>
      <c r="D4" s="628"/>
      <c r="E4" s="333" t="s">
        <v>568</v>
      </c>
      <c r="F4" s="334" t="s">
        <v>569</v>
      </c>
      <c r="G4" s="335" t="s">
        <v>570</v>
      </c>
      <c r="H4" s="331"/>
      <c r="I4" s="331"/>
      <c r="J4" s="331"/>
      <c r="K4" s="331"/>
      <c r="L4" s="331"/>
      <c r="M4" s="331"/>
      <c r="N4" s="331"/>
      <c r="O4" s="331"/>
      <c r="P4" s="331"/>
      <c r="Q4" s="331"/>
      <c r="R4" s="331"/>
      <c r="S4" s="331"/>
      <c r="T4" s="331"/>
      <c r="U4" s="331"/>
      <c r="V4" s="110"/>
      <c r="W4" s="110"/>
      <c r="X4" s="110"/>
      <c r="Y4" s="331"/>
      <c r="Z4" s="331"/>
      <c r="AA4" s="110"/>
      <c r="AB4" s="110"/>
      <c r="AC4" s="110"/>
    </row>
    <row r="5" spans="1:29" ht="9" customHeight="1" thickBot="1">
      <c r="A5" s="331"/>
      <c r="B5" s="331"/>
      <c r="C5" s="331"/>
      <c r="D5" s="331"/>
      <c r="E5" s="331"/>
      <c r="F5" s="331"/>
      <c r="G5" s="331"/>
      <c r="H5" s="331"/>
      <c r="I5" s="331"/>
      <c r="J5" s="331"/>
      <c r="K5" s="331"/>
      <c r="L5" s="331"/>
      <c r="M5" s="331"/>
      <c r="N5" s="331"/>
      <c r="O5" s="331"/>
      <c r="P5" s="331"/>
      <c r="Q5" s="331"/>
      <c r="R5" s="331"/>
      <c r="S5" s="331"/>
      <c r="T5" s="331"/>
      <c r="U5" s="331"/>
      <c r="V5" s="110"/>
      <c r="W5" s="110"/>
      <c r="X5" s="110"/>
      <c r="Y5" s="331"/>
      <c r="Z5" s="331"/>
      <c r="AA5" s="110"/>
      <c r="AB5" s="110"/>
      <c r="AC5" s="110"/>
    </row>
    <row r="6" spans="1:29" ht="21.75" customHeight="1" thickBot="1">
      <c r="A6" s="331"/>
      <c r="B6" s="610" t="s">
        <v>1000</v>
      </c>
      <c r="C6" s="611"/>
      <c r="D6" s="611"/>
      <c r="E6" s="611"/>
      <c r="F6" s="611"/>
      <c r="G6" s="611"/>
      <c r="H6" s="611"/>
      <c r="I6" s="611"/>
      <c r="J6" s="611"/>
      <c r="K6" s="611"/>
      <c r="L6" s="611"/>
      <c r="M6" s="611"/>
      <c r="N6" s="611"/>
      <c r="O6" s="611"/>
      <c r="P6" s="611"/>
      <c r="Q6" s="611"/>
      <c r="R6" s="611"/>
      <c r="S6" s="612"/>
      <c r="T6" s="331"/>
      <c r="U6" s="331"/>
      <c r="V6" s="110"/>
      <c r="W6" s="110"/>
      <c r="X6" s="110"/>
      <c r="Y6" s="331"/>
      <c r="Z6" s="331"/>
      <c r="AA6" s="110"/>
      <c r="AB6" s="110"/>
      <c r="AC6" s="110"/>
    </row>
    <row r="7" spans="1:29" s="84" customFormat="1" ht="17.25" customHeight="1" thickBot="1">
      <c r="A7" s="232"/>
      <c r="B7" s="336" t="s">
        <v>278</v>
      </c>
      <c r="C7" s="337" t="s">
        <v>275</v>
      </c>
      <c r="D7" s="338" t="s">
        <v>277</v>
      </c>
      <c r="E7" s="339" t="s">
        <v>276</v>
      </c>
      <c r="F7" s="639" t="s">
        <v>231</v>
      </c>
      <c r="G7" s="640"/>
      <c r="H7" s="232"/>
      <c r="I7" s="232"/>
      <c r="J7" s="232"/>
      <c r="K7" s="232"/>
      <c r="L7" s="232"/>
      <c r="M7" s="232"/>
      <c r="N7" s="232"/>
      <c r="O7" s="232"/>
      <c r="P7" s="232"/>
      <c r="Q7" s="232"/>
      <c r="R7" s="232"/>
      <c r="S7" s="232"/>
      <c r="T7" s="232"/>
      <c r="U7" s="232"/>
      <c r="V7" s="68"/>
      <c r="W7" s="68"/>
      <c r="X7" s="68"/>
      <c r="Y7" s="232"/>
      <c r="Z7" s="232"/>
      <c r="AA7" s="68"/>
      <c r="AB7" s="68"/>
      <c r="AC7" s="68"/>
    </row>
    <row r="8" spans="1:29" s="84" customFormat="1" ht="17.25" customHeight="1" thickBot="1">
      <c r="A8" s="232"/>
      <c r="B8" s="340">
        <f>VLOOKUP('2.Diagnóstico_Legislación'!$D$4,Criterios!$A$2:$F$259,2,FALSE)</f>
        <v>1</v>
      </c>
      <c r="C8" s="340">
        <f>VLOOKUP('2.Diagnóstico_Legislación'!$D$4,Criterios!$A$2:$F$259,3,FALSE)</f>
        <v>3</v>
      </c>
      <c r="D8" s="340">
        <f>VLOOKUP('2.Diagnóstico_Legislación'!$D$4,Criterios!$A$2:$F$259,4,FALSE)</f>
        <v>2</v>
      </c>
      <c r="E8" s="340">
        <f>VLOOKUP('2.Diagnóstico_Legislación'!$D$4,Criterios!$A$2:$F$259,5,FALSE)</f>
        <v>1</v>
      </c>
      <c r="F8" s="637">
        <f>VLOOKUP('2.Diagnóstico_Legislación'!$D$4,Criterios!$A$2:$F$259,6,FALSE)</f>
        <v>2</v>
      </c>
      <c r="G8" s="638"/>
      <c r="H8" s="232"/>
      <c r="I8" s="232"/>
      <c r="J8" s="232"/>
      <c r="K8" s="232"/>
      <c r="L8" s="232"/>
      <c r="M8" s="232"/>
      <c r="N8" s="232"/>
      <c r="O8" s="232"/>
      <c r="P8" s="232"/>
      <c r="Q8" s="232"/>
      <c r="R8" s="232"/>
      <c r="S8" s="232"/>
      <c r="T8" s="232"/>
      <c r="U8" s="232"/>
      <c r="V8" s="68"/>
      <c r="W8" s="68"/>
      <c r="X8" s="68"/>
      <c r="Y8" s="232"/>
      <c r="Z8" s="232"/>
      <c r="AA8" s="68"/>
      <c r="AB8" s="68"/>
      <c r="AC8" s="68"/>
    </row>
    <row r="9" spans="1:29" ht="3.6" customHeight="1" thickBot="1">
      <c r="A9" s="331"/>
      <c r="B9" s="354"/>
      <c r="C9" s="354"/>
      <c r="D9" s="354"/>
      <c r="E9" s="354"/>
      <c r="F9" s="354"/>
      <c r="G9" s="355"/>
      <c r="H9" s="331"/>
      <c r="I9" s="331"/>
      <c r="J9" s="331"/>
      <c r="K9" s="331"/>
      <c r="L9" s="331"/>
      <c r="M9" s="331"/>
      <c r="N9" s="331"/>
      <c r="O9" s="331"/>
      <c r="P9" s="331"/>
      <c r="Q9" s="331"/>
      <c r="R9" s="331"/>
      <c r="S9" s="331"/>
      <c r="T9" s="331"/>
      <c r="U9" s="331"/>
      <c r="V9" s="110"/>
      <c r="W9" s="110"/>
      <c r="X9" s="110"/>
      <c r="Y9" s="331"/>
      <c r="Z9" s="331"/>
      <c r="AA9" s="110"/>
      <c r="AB9" s="110"/>
      <c r="AC9" s="110"/>
    </row>
    <row r="10" spans="1:29" s="84" customFormat="1" ht="20.25" customHeight="1" thickBot="1">
      <c r="A10" s="232"/>
      <c r="B10" s="232"/>
      <c r="C10" s="232"/>
      <c r="D10" s="232"/>
      <c r="E10" s="232"/>
      <c r="F10" s="632" t="s">
        <v>1008</v>
      </c>
      <c r="G10" s="633"/>
      <c r="H10" s="633"/>
      <c r="I10" s="633"/>
      <c r="J10" s="633"/>
      <c r="K10" s="633"/>
      <c r="L10" s="633"/>
      <c r="M10" s="633"/>
      <c r="N10" s="633"/>
      <c r="O10" s="633"/>
      <c r="P10" s="633"/>
      <c r="Q10" s="633"/>
      <c r="R10" s="634"/>
      <c r="S10" s="232"/>
      <c r="T10" s="232"/>
      <c r="U10" s="232"/>
      <c r="V10" s="68"/>
      <c r="W10" s="68"/>
      <c r="X10" s="68"/>
      <c r="Y10" s="232"/>
      <c r="Z10" s="232"/>
      <c r="AA10" s="68"/>
      <c r="AB10" s="68"/>
      <c r="AC10" s="68"/>
    </row>
    <row r="11" spans="1:29" s="84" customFormat="1" ht="17.25" customHeight="1" thickBot="1">
      <c r="A11" s="232"/>
      <c r="B11" s="232"/>
      <c r="C11" s="232"/>
      <c r="D11" s="232"/>
      <c r="E11" s="232"/>
      <c r="F11" s="619" t="s">
        <v>502</v>
      </c>
      <c r="G11" s="620"/>
      <c r="H11" s="621" t="s">
        <v>1003</v>
      </c>
      <c r="I11" s="622"/>
      <c r="J11" s="622"/>
      <c r="K11" s="622"/>
      <c r="L11" s="622"/>
      <c r="M11" s="622"/>
      <c r="N11" s="622"/>
      <c r="O11" s="622"/>
      <c r="P11" s="623"/>
      <c r="Q11" s="624" t="s">
        <v>510</v>
      </c>
      <c r="R11" s="625"/>
      <c r="S11" s="232"/>
      <c r="T11" s="232"/>
      <c r="U11" s="232"/>
      <c r="V11" s="68"/>
      <c r="W11" s="68"/>
      <c r="X11" s="68"/>
      <c r="Y11" s="232"/>
      <c r="Z11" s="232"/>
      <c r="AA11" s="68"/>
      <c r="AB11" s="68"/>
      <c r="AC11" s="68"/>
    </row>
    <row r="12" spans="1:29" s="84" customFormat="1" ht="17.25" customHeight="1" thickBot="1">
      <c r="A12" s="232"/>
      <c r="B12" s="232"/>
      <c r="C12" s="232"/>
      <c r="D12" s="232"/>
      <c r="E12" s="232"/>
      <c r="F12" s="341" t="s">
        <v>284</v>
      </c>
      <c r="G12" s="341" t="s">
        <v>285</v>
      </c>
      <c r="H12" s="342" t="s">
        <v>1001</v>
      </c>
      <c r="I12" s="342" t="s">
        <v>1011</v>
      </c>
      <c r="J12" s="342" t="s">
        <v>1002</v>
      </c>
      <c r="K12" s="342" t="s">
        <v>563</v>
      </c>
      <c r="L12" s="342" t="s">
        <v>1004</v>
      </c>
      <c r="M12" s="342" t="s">
        <v>1005</v>
      </c>
      <c r="N12" s="343" t="s">
        <v>508</v>
      </c>
      <c r="O12" s="342" t="s">
        <v>1006</v>
      </c>
      <c r="P12" s="342" t="s">
        <v>1007</v>
      </c>
      <c r="Q12" s="344" t="s">
        <v>561</v>
      </c>
      <c r="R12" s="344" t="s">
        <v>509</v>
      </c>
      <c r="S12" s="232"/>
      <c r="T12" s="232"/>
      <c r="U12" s="232"/>
      <c r="V12" s="68"/>
      <c r="W12" s="68"/>
      <c r="X12" s="68"/>
      <c r="Y12" s="232"/>
      <c r="Z12" s="232"/>
      <c r="AA12" s="68"/>
      <c r="AB12" s="68"/>
      <c r="AC12" s="68"/>
    </row>
    <row r="13" spans="1:29" s="84" customFormat="1" ht="17.25" customHeight="1" thickBot="1">
      <c r="A13" s="232"/>
      <c r="B13" s="232"/>
      <c r="C13" s="232"/>
      <c r="D13" s="232"/>
      <c r="E13" s="232"/>
      <c r="F13" s="340">
        <f>VLOOKUP('2.Diagnóstico_Legislación'!$D$4,Criterios!$AE$2:$AR$259,2,FALSE)</f>
        <v>1</v>
      </c>
      <c r="G13" s="340">
        <f>VLOOKUP('2.Diagnóstico_Legislación'!$D$4,Criterios!$AE$2:$AR$259,3,FALSE)</f>
        <v>1</v>
      </c>
      <c r="H13" s="340">
        <f>VLOOKUP('2.Diagnóstico_Legislación'!$D$4,Criterios!$AE$2:$AR$259,4,FALSE)</f>
        <v>1</v>
      </c>
      <c r="I13" s="340">
        <f>VLOOKUP('2.Diagnóstico_Legislación'!$D$4,Criterios!$AE$2:$AR$259,5,FALSE)</f>
        <v>1</v>
      </c>
      <c r="J13" s="340">
        <f>VLOOKUP('2.Diagnóstico_Legislación'!$D$4,Criterios!$AE$2:$AR$259,6,FALSE)</f>
        <v>1</v>
      </c>
      <c r="K13" s="340">
        <f>VLOOKUP('2.Diagnóstico_Legislación'!$D$4,Criterios!$AE$2:$AR$259,7,FALSE)</f>
        <v>2</v>
      </c>
      <c r="L13" s="340">
        <f>VLOOKUP('2.Diagnóstico_Legislación'!$D$4,Criterios!$AE$2:$AR$259,8,FALSE)</f>
        <v>1</v>
      </c>
      <c r="M13" s="340">
        <f>VLOOKUP('2.Diagnóstico_Legislación'!$D$4,Criterios!$AE$2:$AR$259,9,FALSE)</f>
        <v>1</v>
      </c>
      <c r="N13" s="340">
        <f>VLOOKUP('2.Diagnóstico_Legislación'!$D$4,Criterios!$AE$2:$AR$259,10,FALSE)</f>
        <v>1</v>
      </c>
      <c r="O13" s="340" t="str">
        <f>VLOOKUP('2.Diagnóstico_Legislación'!$D$4,Criterios!$AE$2:$AR$259,11,FALSE)</f>
        <v>.</v>
      </c>
      <c r="P13" s="340">
        <f>VLOOKUP('2.Diagnóstico_Legislación'!$D$4,Criterios!$AE$2:$AR$259,12,FALSE)</f>
        <v>2</v>
      </c>
      <c r="Q13" s="340">
        <f>VLOOKUP('2.Diagnóstico_Legislación'!$D$4,Criterios!$AE$2:$AR$259,13,FALSE)</f>
        <v>1</v>
      </c>
      <c r="R13" s="340">
        <f>VLOOKUP('2.Diagnóstico_Legislación'!$D$4,Criterios!$AE$2:$AR$259,14,FALSE)</f>
        <v>2</v>
      </c>
      <c r="S13" s="232"/>
      <c r="T13" s="232"/>
      <c r="U13" s="232"/>
      <c r="V13" s="68"/>
      <c r="W13" s="68"/>
      <c r="X13" s="68"/>
      <c r="Y13" s="232"/>
      <c r="Z13" s="232"/>
      <c r="AA13" s="68"/>
      <c r="AB13" s="68"/>
      <c r="AC13" s="68"/>
    </row>
    <row r="14" spans="1:29" ht="5.45" customHeight="1" thickBot="1">
      <c r="A14" s="331"/>
      <c r="B14" s="331"/>
      <c r="C14" s="331"/>
      <c r="D14" s="331"/>
      <c r="E14" s="331"/>
      <c r="F14" s="331"/>
      <c r="G14" s="331"/>
      <c r="H14" s="331"/>
      <c r="I14" s="331"/>
      <c r="J14" s="331"/>
      <c r="K14" s="331"/>
      <c r="L14" s="331"/>
      <c r="M14" s="331"/>
      <c r="N14" s="331"/>
      <c r="O14" s="331"/>
      <c r="P14" s="331"/>
      <c r="Q14" s="331"/>
      <c r="R14" s="331"/>
      <c r="S14" s="331"/>
      <c r="T14" s="331"/>
      <c r="U14" s="331"/>
      <c r="V14" s="110"/>
      <c r="W14" s="110"/>
      <c r="X14" s="110"/>
      <c r="Y14" s="331"/>
      <c r="Z14" s="331"/>
      <c r="AA14" s="110"/>
      <c r="AB14" s="110"/>
      <c r="AC14" s="110"/>
    </row>
    <row r="15" spans="1:29" ht="21.75" customHeight="1" thickBot="1">
      <c r="A15" s="331"/>
      <c r="B15" s="613" t="s">
        <v>1009</v>
      </c>
      <c r="C15" s="614"/>
      <c r="D15" s="614"/>
      <c r="E15" s="614"/>
      <c r="F15" s="614"/>
      <c r="G15" s="614"/>
      <c r="H15" s="614"/>
      <c r="I15" s="614"/>
      <c r="J15" s="614"/>
      <c r="K15" s="614"/>
      <c r="L15" s="614"/>
      <c r="M15" s="614"/>
      <c r="N15" s="614"/>
      <c r="O15" s="614"/>
      <c r="P15" s="614"/>
      <c r="Q15" s="614"/>
      <c r="R15" s="614"/>
      <c r="S15" s="615"/>
      <c r="T15" s="331"/>
      <c r="U15" s="331"/>
      <c r="V15" s="110"/>
      <c r="W15" s="110"/>
      <c r="X15" s="110"/>
      <c r="Y15" s="331"/>
      <c r="Z15" s="331"/>
      <c r="AA15" s="110"/>
      <c r="AB15" s="110"/>
      <c r="AC15" s="110"/>
    </row>
    <row r="16" spans="1:29" s="84" customFormat="1" ht="17.25" customHeight="1" thickBot="1">
      <c r="A16" s="232"/>
      <c r="B16" s="336" t="s">
        <v>278</v>
      </c>
      <c r="C16" s="337" t="s">
        <v>275</v>
      </c>
      <c r="D16" s="338" t="s">
        <v>277</v>
      </c>
      <c r="E16" s="339" t="s">
        <v>276</v>
      </c>
      <c r="F16" s="639" t="s">
        <v>231</v>
      </c>
      <c r="G16" s="640"/>
      <c r="H16" s="232"/>
      <c r="I16" s="232"/>
      <c r="J16" s="232"/>
      <c r="K16" s="232"/>
      <c r="L16" s="232"/>
      <c r="M16" s="232"/>
      <c r="N16" s="232"/>
      <c r="O16" s="232"/>
      <c r="P16" s="232"/>
      <c r="Q16" s="232"/>
      <c r="R16" s="232"/>
      <c r="S16" s="232"/>
      <c r="T16" s="232"/>
      <c r="U16" s="232"/>
      <c r="V16" s="68"/>
      <c r="W16" s="68"/>
      <c r="X16" s="68"/>
      <c r="Y16" s="232"/>
      <c r="Z16" s="232"/>
      <c r="AA16" s="68"/>
      <c r="AB16" s="68"/>
      <c r="AC16" s="68"/>
    </row>
    <row r="17" spans="1:29" s="84" customFormat="1" ht="17.25" customHeight="1" thickBot="1">
      <c r="A17" s="232"/>
      <c r="B17" s="340">
        <f>Criterios!BI3</f>
        <v>0</v>
      </c>
      <c r="C17" s="340">
        <f>Criterios!BL3</f>
        <v>0</v>
      </c>
      <c r="D17" s="340">
        <f>Criterios!BP3</f>
        <v>0</v>
      </c>
      <c r="E17" s="356">
        <f>Criterios!BU3</f>
        <v>0</v>
      </c>
      <c r="F17" s="637">
        <f>Criterios!GL264</f>
        <v>0</v>
      </c>
      <c r="G17" s="638"/>
      <c r="H17" s="232"/>
      <c r="I17" s="232"/>
      <c r="J17" s="232"/>
      <c r="K17" s="232"/>
      <c r="L17" s="232"/>
      <c r="M17" s="232"/>
      <c r="N17" s="232"/>
      <c r="O17" s="232"/>
      <c r="P17" s="232"/>
      <c r="Q17" s="232"/>
      <c r="R17" s="232"/>
      <c r="S17" s="232"/>
      <c r="T17" s="232"/>
      <c r="U17" s="232"/>
      <c r="V17" s="68"/>
      <c r="W17" s="68"/>
      <c r="X17" s="68"/>
      <c r="Y17" s="232"/>
      <c r="Z17" s="232"/>
      <c r="AA17" s="68"/>
      <c r="AB17" s="68"/>
      <c r="AC17" s="68"/>
    </row>
    <row r="18" spans="1:29" ht="3.6" customHeight="1" thickBot="1">
      <c r="A18" s="331"/>
      <c r="B18" s="354"/>
      <c r="C18" s="354"/>
      <c r="D18" s="354"/>
      <c r="E18" s="354"/>
      <c r="F18" s="354"/>
      <c r="G18" s="354"/>
      <c r="H18" s="331"/>
      <c r="I18" s="331"/>
      <c r="J18" s="331"/>
      <c r="K18" s="331"/>
      <c r="L18" s="331"/>
      <c r="M18" s="331"/>
      <c r="N18" s="331"/>
      <c r="O18" s="331"/>
      <c r="P18" s="331"/>
      <c r="Q18" s="331"/>
      <c r="R18" s="331"/>
      <c r="S18" s="331"/>
      <c r="T18" s="331"/>
      <c r="U18" s="331"/>
      <c r="V18" s="110"/>
      <c r="W18" s="110"/>
      <c r="X18" s="110"/>
      <c r="Y18" s="331"/>
      <c r="Z18" s="331"/>
      <c r="AA18" s="110"/>
      <c r="AB18" s="110"/>
      <c r="AC18" s="110"/>
    </row>
    <row r="19" spans="1:29" s="84" customFormat="1" ht="17.25" customHeight="1" thickBot="1">
      <c r="A19" s="232"/>
      <c r="B19" s="232"/>
      <c r="C19" s="232"/>
      <c r="D19" s="232"/>
      <c r="E19" s="232"/>
      <c r="F19" s="629" t="s">
        <v>1010</v>
      </c>
      <c r="G19" s="630"/>
      <c r="H19" s="630"/>
      <c r="I19" s="630"/>
      <c r="J19" s="630"/>
      <c r="K19" s="630"/>
      <c r="L19" s="630"/>
      <c r="M19" s="630"/>
      <c r="N19" s="630"/>
      <c r="O19" s="630"/>
      <c r="P19" s="630"/>
      <c r="Q19" s="631"/>
      <c r="R19" s="232"/>
      <c r="S19" s="232"/>
      <c r="T19" s="232"/>
      <c r="U19" s="232"/>
      <c r="V19" s="68"/>
      <c r="W19" s="68"/>
      <c r="X19" s="68"/>
      <c r="Y19" s="232"/>
      <c r="Z19" s="232"/>
      <c r="AA19" s="68"/>
      <c r="AB19" s="68"/>
      <c r="AC19" s="68"/>
    </row>
    <row r="20" spans="1:29" s="84" customFormat="1" ht="17.25" customHeight="1" thickBot="1">
      <c r="A20" s="232"/>
      <c r="B20" s="232"/>
      <c r="C20" s="232"/>
      <c r="D20" s="232"/>
      <c r="E20" s="232"/>
      <c r="F20" s="641" t="s">
        <v>502</v>
      </c>
      <c r="G20" s="642"/>
      <c r="H20" s="621" t="s">
        <v>1003</v>
      </c>
      <c r="I20" s="622"/>
      <c r="J20" s="622"/>
      <c r="K20" s="622"/>
      <c r="L20" s="622"/>
      <c r="M20" s="622"/>
      <c r="N20" s="622"/>
      <c r="O20" s="622"/>
      <c r="P20" s="623"/>
      <c r="Q20" s="345" t="s">
        <v>510</v>
      </c>
      <c r="R20" s="232"/>
      <c r="S20" s="232"/>
      <c r="T20" s="232"/>
      <c r="U20" s="232"/>
      <c r="V20" s="68"/>
      <c r="W20" s="68"/>
      <c r="X20" s="68"/>
      <c r="Y20" s="232"/>
      <c r="Z20" s="232"/>
      <c r="AA20" s="68"/>
      <c r="AB20" s="68"/>
      <c r="AC20" s="68"/>
    </row>
    <row r="21" spans="1:29" s="84" customFormat="1" ht="17.25" customHeight="1" thickBot="1">
      <c r="A21" s="232"/>
      <c r="B21" s="232"/>
      <c r="C21" s="232"/>
      <c r="D21" s="232"/>
      <c r="E21" s="232"/>
      <c r="F21" s="635" t="s">
        <v>284</v>
      </c>
      <c r="G21" s="636"/>
      <c r="H21" s="342" t="s">
        <v>1001</v>
      </c>
      <c r="I21" s="342" t="s">
        <v>1011</v>
      </c>
      <c r="J21" s="342" t="s">
        <v>1012</v>
      </c>
      <c r="K21" s="342" t="s">
        <v>1002</v>
      </c>
      <c r="L21" s="342" t="s">
        <v>563</v>
      </c>
      <c r="M21" s="342" t="s">
        <v>1004</v>
      </c>
      <c r="N21" s="342" t="s">
        <v>508</v>
      </c>
      <c r="O21" s="342" t="s">
        <v>1262</v>
      </c>
      <c r="P21" s="342" t="s">
        <v>1013</v>
      </c>
      <c r="Q21" s="344" t="s">
        <v>509</v>
      </c>
      <c r="R21" s="232"/>
      <c r="S21" s="232"/>
      <c r="T21" s="232"/>
      <c r="U21" s="232"/>
      <c r="V21" s="68"/>
      <c r="W21" s="68"/>
      <c r="X21" s="68"/>
      <c r="Y21" s="232"/>
      <c r="Z21" s="232"/>
      <c r="AA21" s="68"/>
      <c r="AB21" s="68"/>
      <c r="AC21" s="68"/>
    </row>
    <row r="22" spans="1:29" s="84" customFormat="1" ht="17.25" customHeight="1" thickBot="1">
      <c r="A22" s="232"/>
      <c r="B22" s="232"/>
      <c r="C22" s="232"/>
      <c r="D22" s="232"/>
      <c r="E22" s="232"/>
      <c r="F22" s="637">
        <f>Criterios!FC264</f>
        <v>0</v>
      </c>
      <c r="G22" s="638"/>
      <c r="H22" s="346">
        <f>Criterios!FH264</f>
        <v>0</v>
      </c>
      <c r="I22" s="346">
        <f>Criterios!FK264</f>
        <v>0</v>
      </c>
      <c r="J22" s="346">
        <f>Criterios!FN264</f>
        <v>0</v>
      </c>
      <c r="K22" s="346">
        <f>Criterios!FQ264</f>
        <v>0</v>
      </c>
      <c r="L22" s="346">
        <f>Criterios!FT264</f>
        <v>0</v>
      </c>
      <c r="M22" s="346">
        <f>Criterios!FW264</f>
        <v>0</v>
      </c>
      <c r="N22" s="346">
        <f>Criterios!FZ264</f>
        <v>0</v>
      </c>
      <c r="O22" s="346">
        <f>Criterios!GC264</f>
        <v>0</v>
      </c>
      <c r="P22" s="346">
        <f>Criterios!GF264</f>
        <v>0</v>
      </c>
      <c r="Q22" s="340">
        <f>Criterios!GI264</f>
        <v>0</v>
      </c>
      <c r="R22" s="232"/>
      <c r="S22" s="232"/>
      <c r="T22" s="232"/>
      <c r="U22" s="232"/>
      <c r="V22" s="68"/>
      <c r="W22" s="68"/>
      <c r="X22" s="68"/>
      <c r="Y22" s="232"/>
      <c r="Z22" s="232"/>
      <c r="AA22" s="68"/>
      <c r="AB22" s="68"/>
      <c r="AC22" s="68"/>
    </row>
    <row r="23" spans="1:29" ht="4.1500000000000004" customHeight="1" thickBot="1">
      <c r="A23" s="331"/>
      <c r="B23" s="331"/>
      <c r="C23" s="331"/>
      <c r="D23" s="331"/>
      <c r="E23" s="331"/>
      <c r="F23" s="354"/>
      <c r="G23" s="354"/>
      <c r="H23" s="354"/>
      <c r="I23" s="354"/>
      <c r="J23" s="354"/>
      <c r="K23" s="354"/>
      <c r="L23" s="354"/>
      <c r="M23" s="354"/>
      <c r="N23" s="354"/>
      <c r="O23" s="354"/>
      <c r="P23" s="354"/>
      <c r="Q23" s="354"/>
      <c r="R23" s="354"/>
      <c r="S23" s="331"/>
      <c r="T23" s="331"/>
      <c r="U23" s="331"/>
      <c r="V23" s="110"/>
      <c r="W23" s="110"/>
      <c r="X23" s="110"/>
      <c r="Y23" s="331"/>
      <c r="Z23" s="331"/>
      <c r="AA23" s="110"/>
      <c r="AB23" s="110"/>
      <c r="AC23" s="110"/>
    </row>
    <row r="24" spans="1:29" ht="21.75" customHeight="1" thickBot="1">
      <c r="A24" s="331"/>
      <c r="B24" s="616" t="s">
        <v>1254</v>
      </c>
      <c r="C24" s="617"/>
      <c r="D24" s="617"/>
      <c r="E24" s="617"/>
      <c r="F24" s="617"/>
      <c r="G24" s="617"/>
      <c r="H24" s="617"/>
      <c r="I24" s="617"/>
      <c r="J24" s="617"/>
      <c r="K24" s="617"/>
      <c r="L24" s="617"/>
      <c r="M24" s="617"/>
      <c r="N24" s="617"/>
      <c r="O24" s="617"/>
      <c r="P24" s="617"/>
      <c r="Q24" s="617"/>
      <c r="R24" s="617"/>
      <c r="S24" s="618"/>
      <c r="T24" s="331"/>
      <c r="U24" s="331"/>
      <c r="V24" s="110"/>
      <c r="W24" s="110"/>
      <c r="X24" s="110"/>
      <c r="Y24" s="331"/>
      <c r="Z24" s="331"/>
      <c r="AA24" s="110"/>
      <c r="AB24" s="110"/>
      <c r="AC24" s="110"/>
    </row>
    <row r="25" spans="1:29" s="84" customFormat="1" ht="17.25" customHeight="1" thickBot="1">
      <c r="A25" s="232"/>
      <c r="B25" s="336" t="s">
        <v>278</v>
      </c>
      <c r="C25" s="643" t="s">
        <v>277</v>
      </c>
      <c r="D25" s="644"/>
      <c r="E25" s="339" t="s">
        <v>276</v>
      </c>
      <c r="F25" s="639" t="s">
        <v>231</v>
      </c>
      <c r="G25" s="640"/>
      <c r="H25" s="347"/>
      <c r="I25" s="347"/>
      <c r="J25" s="347"/>
      <c r="K25" s="347"/>
      <c r="L25" s="347"/>
      <c r="M25" s="347"/>
      <c r="N25" s="347"/>
      <c r="O25" s="347"/>
      <c r="P25" s="347"/>
      <c r="Q25" s="347"/>
      <c r="R25" s="347"/>
      <c r="S25" s="332"/>
      <c r="T25" s="232"/>
      <c r="U25" s="232"/>
      <c r="V25" s="68"/>
      <c r="W25" s="68"/>
      <c r="X25" s="68"/>
      <c r="Y25" s="232"/>
      <c r="Z25" s="232"/>
      <c r="AA25" s="68"/>
      <c r="AB25" s="68"/>
      <c r="AC25" s="68"/>
    </row>
    <row r="26" spans="1:29" s="84" customFormat="1" ht="17.25" customHeight="1" thickBot="1">
      <c r="A26" s="232"/>
      <c r="B26" s="340">
        <f>VLOOKUP('2.Diagnóstico_Legislación'!$D$4,Criterios!CF1:CJ258,5,FALSE)</f>
        <v>0</v>
      </c>
      <c r="C26" s="637">
        <f>VLOOKUP('2.Diagnóstico_Legislación'!$C$4,Criterios!CD1:CE4,2,FALSE)</f>
        <v>0</v>
      </c>
      <c r="D26" s="638"/>
      <c r="E26" s="340">
        <f>VLOOKUP('2.Diagnóstico_Legislación'!$D$4,Criterios!CF1:CN258,9,FALSE)</f>
        <v>0</v>
      </c>
      <c r="F26" s="637">
        <f>VLOOKUP('2.Diagnóstico_Legislación'!$C$4,Criterios!CU1:CV4,2,FALSE)</f>
        <v>0</v>
      </c>
      <c r="G26" s="638"/>
      <c r="H26" s="332"/>
      <c r="I26" s="332"/>
      <c r="J26" s="332"/>
      <c r="K26" s="332"/>
      <c r="L26" s="332"/>
      <c r="M26" s="332"/>
      <c r="N26" s="645" t="s">
        <v>1238</v>
      </c>
      <c r="O26" s="646"/>
      <c r="P26" s="647"/>
      <c r="Q26" s="348" t="s">
        <v>1237</v>
      </c>
      <c r="R26" s="349" t="s">
        <v>569</v>
      </c>
      <c r="S26" s="357" t="s">
        <v>1236</v>
      </c>
      <c r="T26" s="232"/>
      <c r="U26" s="232"/>
      <c r="V26" s="68"/>
      <c r="W26" s="68"/>
      <c r="X26" s="68"/>
      <c r="Y26" s="232"/>
      <c r="Z26" s="232"/>
      <c r="AA26" s="68"/>
      <c r="AB26" s="68"/>
      <c r="AC26" s="68"/>
    </row>
    <row r="27" spans="1:29" ht="4.1500000000000004" customHeight="1" thickBot="1">
      <c r="A27" s="331"/>
      <c r="B27" s="354"/>
      <c r="C27" s="354"/>
      <c r="D27" s="354"/>
      <c r="E27" s="354"/>
      <c r="F27" s="358"/>
      <c r="G27" s="358"/>
      <c r="H27" s="331"/>
      <c r="I27" s="331"/>
      <c r="J27" s="331"/>
      <c r="K27" s="331"/>
      <c r="L27" s="331"/>
      <c r="M27" s="331"/>
      <c r="N27" s="331"/>
      <c r="O27" s="331"/>
      <c r="P27" s="331"/>
      <c r="Q27" s="331"/>
      <c r="R27" s="331"/>
      <c r="S27" s="331"/>
      <c r="T27" s="331"/>
      <c r="U27" s="331"/>
      <c r="V27" s="110"/>
      <c r="W27" s="110"/>
      <c r="X27" s="110"/>
      <c r="Y27" s="331"/>
      <c r="Z27" s="331"/>
      <c r="AA27" s="110"/>
      <c r="AB27" s="110"/>
      <c r="AC27" s="110"/>
    </row>
    <row r="28" spans="1:29" ht="19.5" thickBot="1">
      <c r="A28" s="331"/>
      <c r="B28" s="331"/>
      <c r="C28" s="331"/>
      <c r="D28" s="331"/>
      <c r="E28" s="331"/>
      <c r="F28" s="653" t="s">
        <v>1061</v>
      </c>
      <c r="G28" s="654"/>
      <c r="H28" s="654"/>
      <c r="I28" s="654"/>
      <c r="J28" s="654"/>
      <c r="K28" s="654"/>
      <c r="L28" s="654"/>
      <c r="M28" s="654"/>
      <c r="N28" s="654"/>
      <c r="O28" s="655"/>
      <c r="P28" s="331"/>
      <c r="Q28" s="331"/>
      <c r="R28" s="331"/>
      <c r="S28" s="331"/>
      <c r="T28" s="331"/>
      <c r="U28" s="331"/>
      <c r="V28" s="110"/>
      <c r="W28" s="110"/>
      <c r="X28" s="110"/>
      <c r="Y28" s="331"/>
      <c r="Z28" s="331"/>
      <c r="AA28" s="110"/>
      <c r="AB28" s="110"/>
      <c r="AC28" s="110"/>
    </row>
    <row r="29" spans="1:29" s="84" customFormat="1" ht="17.25" customHeight="1" thickBot="1">
      <c r="A29" s="232"/>
      <c r="B29" s="232"/>
      <c r="C29" s="232"/>
      <c r="D29" s="232"/>
      <c r="E29" s="232"/>
      <c r="F29" s="641" t="s">
        <v>502</v>
      </c>
      <c r="G29" s="642"/>
      <c r="H29" s="621" t="s">
        <v>1003</v>
      </c>
      <c r="I29" s="622"/>
      <c r="J29" s="622"/>
      <c r="K29" s="622"/>
      <c r="L29" s="623"/>
      <c r="M29" s="345" t="s">
        <v>510</v>
      </c>
      <c r="N29" s="648" t="s">
        <v>1062</v>
      </c>
      <c r="O29" s="649"/>
      <c r="P29" s="232"/>
      <c r="Q29" s="232"/>
      <c r="R29" s="232"/>
      <c r="S29" s="232"/>
      <c r="T29" s="232"/>
      <c r="U29" s="232"/>
      <c r="V29" s="68"/>
      <c r="W29" s="68"/>
      <c r="X29" s="68"/>
      <c r="Y29" s="232"/>
      <c r="Z29" s="232"/>
      <c r="AA29" s="68"/>
      <c r="AB29" s="68"/>
      <c r="AC29" s="68"/>
    </row>
    <row r="30" spans="1:29" s="84" customFormat="1" ht="17.25" customHeight="1" thickBot="1">
      <c r="A30" s="232"/>
      <c r="B30" s="232"/>
      <c r="C30" s="232"/>
      <c r="D30" s="232"/>
      <c r="E30" s="232"/>
      <c r="F30" s="635" t="s">
        <v>284</v>
      </c>
      <c r="G30" s="636"/>
      <c r="H30" s="342" t="s">
        <v>1001</v>
      </c>
      <c r="I30" s="342" t="s">
        <v>1011</v>
      </c>
      <c r="J30" s="342" t="s">
        <v>1002</v>
      </c>
      <c r="K30" s="342" t="s">
        <v>563</v>
      </c>
      <c r="L30" s="342" t="s">
        <v>508</v>
      </c>
      <c r="M30" s="344" t="s">
        <v>509</v>
      </c>
      <c r="N30" s="352" t="s">
        <v>695</v>
      </c>
      <c r="O30" s="353" t="s">
        <v>1063</v>
      </c>
      <c r="P30" s="232"/>
      <c r="Q30" s="232"/>
      <c r="R30" s="232"/>
      <c r="S30" s="232"/>
      <c r="T30" s="232"/>
      <c r="U30" s="232"/>
      <c r="V30" s="68"/>
      <c r="W30" s="68"/>
      <c r="X30" s="68"/>
      <c r="Y30" s="232"/>
      <c r="Z30" s="232"/>
      <c r="AA30" s="68"/>
      <c r="AB30" s="68"/>
      <c r="AC30" s="68"/>
    </row>
    <row r="31" spans="1:29" s="84" customFormat="1" ht="17.25" customHeight="1" thickBot="1">
      <c r="A31" s="232"/>
      <c r="B31" s="232"/>
      <c r="C31" s="232"/>
      <c r="D31" s="232"/>
      <c r="E31" s="232"/>
      <c r="F31" s="637">
        <f>VLOOKUP('2.Diagnóstico_Legislación'!$C$4,Criterios!$EH$1:$EQ$4,2,FALSE)</f>
        <v>0</v>
      </c>
      <c r="G31" s="638"/>
      <c r="H31" s="340">
        <f>VLOOKUP('2.Diagnóstico_Legislación'!$C$4,Criterios!$EH$1:$EQ$4,3,FALSE)</f>
        <v>0</v>
      </c>
      <c r="I31" s="340">
        <f>VLOOKUP('2.Diagnóstico_Legislación'!$C$4,Criterios!$EH$1:$EQ$4,4,FALSE)</f>
        <v>0</v>
      </c>
      <c r="J31" s="340">
        <f>VLOOKUP('2.Diagnóstico_Legislación'!$C$4,Criterios!$EH$1:$EQ$4,5,FALSE)</f>
        <v>0</v>
      </c>
      <c r="K31" s="340">
        <f>VLOOKUP('2.Diagnóstico_Legislación'!$C$4,Criterios!$EH$1:$EQ$4,6,FALSE)</f>
        <v>0</v>
      </c>
      <c r="L31" s="340">
        <f>VLOOKUP('2.Diagnóstico_Legislación'!$C$4,Criterios!$EH$1:$EQ$4,7,FALSE)</f>
        <v>0</v>
      </c>
      <c r="M31" s="340">
        <f>VLOOKUP('2.Diagnóstico_Legislación'!$C$4,Criterios!$EH$1:$EQ$4,8,FALSE)</f>
        <v>0</v>
      </c>
      <c r="N31" s="340">
        <f>VLOOKUP('2.Diagnóstico_Legislación'!$C$4,Criterios!$EH$1:$EQ$4,9,FALSE)</f>
        <v>0</v>
      </c>
      <c r="O31" s="340">
        <f>VLOOKUP('2.Diagnóstico_Legislación'!$C$4,Criterios!$EH$1:$EQ$4,10,FALSE)</f>
        <v>0</v>
      </c>
      <c r="P31" s="232"/>
      <c r="Q31" s="232"/>
      <c r="R31" s="232"/>
      <c r="S31" s="232"/>
      <c r="T31" s="232"/>
      <c r="U31" s="232"/>
      <c r="V31" s="68"/>
      <c r="W31" s="68"/>
      <c r="X31" s="68"/>
      <c r="Y31" s="232"/>
      <c r="Z31" s="232"/>
      <c r="AA31" s="68"/>
      <c r="AB31" s="68"/>
      <c r="AC31" s="68"/>
    </row>
    <row r="32" spans="1:29" ht="102.75" customHeight="1">
      <c r="A32" s="331"/>
      <c r="B32" s="331"/>
      <c r="C32" s="331"/>
      <c r="D32" s="331"/>
      <c r="E32" s="331"/>
      <c r="F32" s="331"/>
      <c r="G32" s="331"/>
      <c r="H32" s="331"/>
      <c r="I32" s="331"/>
      <c r="J32" s="331"/>
      <c r="K32" s="331"/>
      <c r="L32" s="331"/>
      <c r="M32" s="331"/>
      <c r="N32" s="331"/>
      <c r="O32" s="331"/>
      <c r="P32" s="331"/>
      <c r="Q32" s="331"/>
      <c r="R32" s="331"/>
      <c r="S32" s="331"/>
      <c r="T32" s="331"/>
      <c r="U32" s="331"/>
      <c r="V32" s="110"/>
      <c r="W32" s="110"/>
      <c r="X32" s="110"/>
      <c r="Y32" s="331"/>
      <c r="Z32" s="331"/>
      <c r="AA32" s="110"/>
      <c r="AB32" s="110"/>
      <c r="AC32" s="110"/>
    </row>
    <row r="33" spans="2:29" ht="33.75" customHeight="1">
      <c r="B33" s="110"/>
      <c r="C33" s="110"/>
      <c r="D33" s="110"/>
      <c r="E33" s="110"/>
      <c r="F33" s="110"/>
      <c r="G33" s="110"/>
      <c r="H33" s="110"/>
      <c r="I33" s="110"/>
      <c r="J33" s="110"/>
      <c r="K33" s="110"/>
      <c r="L33" s="110"/>
      <c r="M33" s="110"/>
      <c r="N33" s="110"/>
      <c r="O33" s="110"/>
      <c r="P33" s="110"/>
      <c r="Q33" s="110"/>
      <c r="R33" s="110"/>
      <c r="T33" s="110"/>
      <c r="U33" s="110"/>
      <c r="V33" s="110"/>
      <c r="W33" s="110"/>
      <c r="X33" s="110"/>
      <c r="Y33" s="110"/>
      <c r="Z33" s="110"/>
      <c r="AA33" s="110"/>
      <c r="AB33" s="110"/>
      <c r="AC33" s="110"/>
    </row>
    <row r="34" spans="2:29" ht="15" customHeight="1">
      <c r="B34" s="110"/>
      <c r="C34" s="110"/>
      <c r="D34" s="110"/>
      <c r="E34" s="110"/>
      <c r="F34" s="110"/>
      <c r="G34" s="110"/>
      <c r="H34" s="110"/>
      <c r="I34" s="110"/>
      <c r="J34" s="110"/>
      <c r="K34" s="110"/>
      <c r="L34" s="110"/>
      <c r="M34" s="110"/>
      <c r="N34" s="110"/>
      <c r="O34" s="110"/>
      <c r="P34" s="110"/>
      <c r="Q34" s="110"/>
      <c r="R34" s="110"/>
      <c r="T34" s="110"/>
      <c r="U34" s="110"/>
      <c r="V34" s="110"/>
      <c r="W34" s="110"/>
      <c r="X34" s="110"/>
      <c r="Y34" s="110"/>
      <c r="Z34" s="110"/>
      <c r="AA34" s="110"/>
      <c r="AB34" s="110"/>
      <c r="AC34" s="110"/>
    </row>
    <row r="35" spans="2:29">
      <c r="B35" s="110"/>
      <c r="C35" s="110"/>
      <c r="D35" s="110"/>
      <c r="E35" s="110"/>
      <c r="F35" s="110"/>
      <c r="G35" s="110"/>
      <c r="H35" s="110"/>
      <c r="I35" s="110"/>
      <c r="J35" s="110"/>
      <c r="K35" s="110"/>
      <c r="L35" s="110"/>
      <c r="M35" s="110"/>
      <c r="N35" s="110"/>
      <c r="O35" s="110"/>
      <c r="P35" s="110"/>
      <c r="Q35" s="110"/>
      <c r="R35" s="110"/>
      <c r="T35" s="110"/>
      <c r="U35" s="110"/>
      <c r="V35" s="110"/>
      <c r="W35" s="110"/>
      <c r="X35" s="110"/>
      <c r="Y35" s="110"/>
      <c r="Z35" s="110"/>
      <c r="AA35" s="110"/>
      <c r="AB35" s="110"/>
      <c r="AC35" s="110"/>
    </row>
    <row r="36" spans="2:29">
      <c r="B36" s="110"/>
      <c r="C36" s="110"/>
      <c r="D36" s="110"/>
      <c r="E36" s="110"/>
      <c r="F36" s="110"/>
      <c r="G36" s="110"/>
      <c r="H36" s="110"/>
      <c r="I36" s="110"/>
      <c r="J36" s="110"/>
      <c r="K36" s="110"/>
      <c r="L36" s="110"/>
      <c r="M36" s="110"/>
      <c r="N36" s="110"/>
      <c r="O36" s="110"/>
      <c r="P36" s="110"/>
      <c r="Q36" s="110"/>
      <c r="R36" s="110"/>
      <c r="T36" s="110"/>
      <c r="U36" s="110"/>
      <c r="V36" s="110"/>
      <c r="W36" s="110"/>
      <c r="X36" s="110"/>
      <c r="Y36" s="110"/>
      <c r="Z36" s="110"/>
      <c r="AA36" s="110"/>
      <c r="AB36" s="110"/>
      <c r="AC36" s="110"/>
    </row>
    <row r="37" spans="2:29">
      <c r="B37" s="110"/>
      <c r="C37" s="110"/>
      <c r="D37" s="110"/>
      <c r="E37" s="110"/>
      <c r="F37" s="110"/>
      <c r="G37" s="110"/>
      <c r="H37" s="110"/>
      <c r="I37" s="110"/>
      <c r="J37" s="110"/>
      <c r="K37" s="110"/>
      <c r="L37" s="110"/>
      <c r="M37" s="110"/>
      <c r="N37" s="110"/>
      <c r="O37" s="110"/>
      <c r="P37" s="110"/>
      <c r="Q37" s="110"/>
      <c r="R37" s="110"/>
      <c r="T37" s="110"/>
      <c r="U37" s="110"/>
      <c r="V37" s="110"/>
      <c r="W37" s="110"/>
      <c r="X37" s="110"/>
      <c r="Y37" s="110"/>
      <c r="Z37" s="110"/>
      <c r="AA37" s="110"/>
      <c r="AB37" s="110"/>
      <c r="AC37" s="110"/>
    </row>
    <row r="38" spans="2:29">
      <c r="B38" s="110"/>
      <c r="C38" s="110"/>
      <c r="D38" s="110"/>
      <c r="E38" s="110"/>
      <c r="F38" s="110"/>
      <c r="G38" s="110"/>
      <c r="H38" s="110"/>
      <c r="I38" s="110"/>
      <c r="J38" s="110"/>
      <c r="K38" s="110"/>
      <c r="L38" s="110"/>
      <c r="M38" s="110"/>
      <c r="N38" s="110"/>
      <c r="O38" s="110"/>
      <c r="P38" s="110"/>
      <c r="Q38" s="110"/>
      <c r="R38" s="110"/>
      <c r="T38" s="110"/>
      <c r="U38" s="110"/>
      <c r="V38" s="110"/>
      <c r="W38" s="110"/>
      <c r="X38" s="110"/>
      <c r="Y38" s="110"/>
      <c r="Z38" s="110"/>
      <c r="AA38" s="110"/>
      <c r="AB38" s="110"/>
      <c r="AC38" s="110"/>
    </row>
    <row r="39" spans="2:29">
      <c r="B39" s="110"/>
      <c r="C39" s="110"/>
      <c r="D39" s="110"/>
      <c r="E39" s="110"/>
      <c r="F39" s="110"/>
      <c r="G39" s="110"/>
      <c r="H39" s="110"/>
      <c r="I39" s="110"/>
      <c r="J39" s="110"/>
      <c r="K39" s="110"/>
      <c r="L39" s="110"/>
      <c r="M39" s="110"/>
      <c r="N39" s="110"/>
      <c r="O39" s="110"/>
      <c r="P39" s="110"/>
      <c r="Q39" s="110"/>
      <c r="R39" s="110"/>
      <c r="T39" s="110"/>
      <c r="U39" s="110"/>
      <c r="V39" s="110"/>
      <c r="W39" s="110"/>
      <c r="X39" s="110"/>
      <c r="Y39" s="110"/>
      <c r="Z39" s="110"/>
      <c r="AA39" s="110"/>
      <c r="AB39" s="110"/>
      <c r="AC39" s="110"/>
    </row>
    <row r="40" spans="2:29">
      <c r="B40" s="110"/>
      <c r="C40" s="110"/>
      <c r="D40" s="110"/>
      <c r="E40" s="110"/>
      <c r="F40" s="110"/>
      <c r="G40" s="110"/>
      <c r="H40" s="110"/>
      <c r="I40" s="110"/>
      <c r="J40" s="110"/>
      <c r="K40" s="110"/>
      <c r="L40" s="110"/>
      <c r="M40" s="110"/>
      <c r="N40" s="110"/>
      <c r="O40" s="110"/>
      <c r="P40" s="110"/>
      <c r="Q40" s="110"/>
      <c r="R40" s="110"/>
      <c r="T40" s="110"/>
      <c r="U40" s="110"/>
      <c r="V40" s="110"/>
      <c r="W40" s="110"/>
      <c r="X40" s="110"/>
      <c r="Y40" s="110"/>
      <c r="Z40" s="110"/>
      <c r="AA40" s="110"/>
      <c r="AB40" s="110"/>
      <c r="AC40" s="110"/>
    </row>
    <row r="41" spans="2:29">
      <c r="B41" s="110"/>
      <c r="C41" s="110"/>
      <c r="D41" s="110"/>
      <c r="E41" s="110"/>
      <c r="F41" s="110"/>
      <c r="G41" s="110"/>
      <c r="H41" s="110"/>
      <c r="I41" s="110"/>
      <c r="J41" s="110"/>
      <c r="K41" s="110"/>
      <c r="L41" s="110"/>
      <c r="M41" s="110"/>
      <c r="N41" s="110"/>
      <c r="O41" s="110"/>
      <c r="P41" s="110"/>
      <c r="Q41" s="110"/>
      <c r="R41" s="110"/>
      <c r="T41" s="110"/>
      <c r="U41" s="110"/>
      <c r="V41" s="110"/>
      <c r="W41" s="110"/>
      <c r="X41" s="110"/>
      <c r="Y41" s="110"/>
      <c r="Z41" s="110"/>
      <c r="AA41" s="110"/>
      <c r="AB41" s="110"/>
      <c r="AC41" s="110"/>
    </row>
    <row r="42" spans="2:29">
      <c r="B42" s="110"/>
      <c r="C42" s="110"/>
      <c r="D42" s="110"/>
      <c r="E42" s="110"/>
      <c r="F42" s="110"/>
      <c r="G42" s="110"/>
      <c r="H42" s="110"/>
      <c r="I42" s="110"/>
      <c r="J42" s="110"/>
      <c r="K42" s="110"/>
      <c r="L42" s="110"/>
      <c r="M42" s="110"/>
      <c r="N42" s="110"/>
      <c r="O42" s="110"/>
      <c r="P42" s="110"/>
      <c r="Q42" s="110"/>
      <c r="R42" s="110"/>
      <c r="T42" s="110"/>
      <c r="U42" s="110"/>
      <c r="V42" s="110"/>
      <c r="W42" s="110"/>
      <c r="X42" s="110"/>
      <c r="Y42" s="110"/>
      <c r="Z42" s="110"/>
      <c r="AA42" s="110"/>
      <c r="AB42" s="110"/>
      <c r="AC42" s="110"/>
    </row>
    <row r="43" spans="2:29">
      <c r="B43" s="110"/>
      <c r="C43" s="110"/>
      <c r="D43" s="110"/>
      <c r="E43" s="110"/>
      <c r="F43" s="110"/>
      <c r="G43" s="110"/>
      <c r="H43" s="110"/>
      <c r="I43" s="110"/>
      <c r="J43" s="110"/>
      <c r="K43" s="110"/>
      <c r="L43" s="110"/>
      <c r="M43" s="110"/>
      <c r="N43" s="110"/>
      <c r="O43" s="110"/>
      <c r="P43" s="110"/>
      <c r="Q43" s="110"/>
      <c r="R43" s="110"/>
      <c r="T43" s="110"/>
      <c r="U43" s="110"/>
      <c r="V43" s="110"/>
      <c r="W43" s="110"/>
      <c r="X43" s="110"/>
      <c r="Y43" s="110"/>
      <c r="Z43" s="110"/>
      <c r="AA43" s="110"/>
      <c r="AB43" s="110"/>
      <c r="AC43" s="110"/>
    </row>
    <row r="44" spans="2:29">
      <c r="B44" s="110"/>
      <c r="C44" s="110"/>
      <c r="D44" s="110"/>
      <c r="E44" s="110"/>
      <c r="F44" s="110"/>
      <c r="G44" s="110"/>
      <c r="H44" s="110"/>
      <c r="I44" s="110"/>
      <c r="J44" s="110"/>
      <c r="K44" s="110"/>
      <c r="L44" s="110"/>
      <c r="M44" s="110"/>
      <c r="N44" s="110"/>
      <c r="O44" s="111"/>
      <c r="P44" s="110"/>
      <c r="Q44" s="110"/>
      <c r="R44" s="110"/>
      <c r="T44" s="110"/>
      <c r="U44" s="110"/>
      <c r="V44" s="110"/>
      <c r="W44" s="110"/>
      <c r="X44" s="110"/>
      <c r="Y44" s="110"/>
      <c r="Z44" s="110"/>
      <c r="AA44" s="110"/>
      <c r="AB44" s="110"/>
      <c r="AC44" s="110"/>
    </row>
    <row r="45" spans="2:29">
      <c r="B45" s="110"/>
      <c r="C45" s="110"/>
      <c r="D45" s="110"/>
      <c r="E45" s="110"/>
      <c r="F45" s="110"/>
      <c r="G45" s="110"/>
      <c r="H45" s="110"/>
      <c r="I45" s="110"/>
      <c r="J45" s="110"/>
      <c r="K45" s="110"/>
      <c r="L45" s="110"/>
      <c r="M45" s="110"/>
      <c r="N45" s="110"/>
      <c r="O45" s="110"/>
      <c r="P45" s="110"/>
      <c r="Q45" s="110"/>
      <c r="R45" s="110"/>
      <c r="T45" s="110"/>
      <c r="U45" s="110"/>
      <c r="V45" s="110"/>
      <c r="W45" s="110"/>
      <c r="X45" s="110"/>
      <c r="Y45" s="110"/>
      <c r="Z45" s="110"/>
      <c r="AA45" s="110"/>
      <c r="AB45" s="110"/>
      <c r="AC45" s="110"/>
    </row>
    <row r="46" spans="2:29">
      <c r="B46" s="110"/>
      <c r="C46" s="110"/>
      <c r="D46" s="110"/>
      <c r="E46" s="110"/>
      <c r="F46" s="110"/>
      <c r="G46" s="110"/>
      <c r="H46" s="110"/>
      <c r="I46" s="110"/>
      <c r="J46" s="110"/>
      <c r="K46" s="110"/>
      <c r="L46" s="110"/>
      <c r="M46" s="110"/>
      <c r="N46" s="110"/>
      <c r="O46" s="110"/>
      <c r="P46" s="110"/>
      <c r="Q46" s="110"/>
      <c r="R46" s="110"/>
      <c r="T46" s="110"/>
      <c r="U46" s="110"/>
      <c r="V46" s="110"/>
      <c r="W46" s="110"/>
      <c r="X46" s="110"/>
      <c r="Y46" s="110"/>
      <c r="Z46" s="110"/>
      <c r="AA46" s="110"/>
      <c r="AB46" s="110"/>
      <c r="AC46" s="110"/>
    </row>
    <row r="47" spans="2:29">
      <c r="B47" s="110"/>
      <c r="C47" s="110"/>
      <c r="D47" s="110"/>
      <c r="E47" s="110"/>
      <c r="F47" s="110"/>
      <c r="G47" s="110"/>
      <c r="H47" s="110"/>
      <c r="I47" s="110"/>
      <c r="J47" s="110"/>
      <c r="K47" s="110"/>
      <c r="L47" s="110"/>
      <c r="M47" s="110"/>
      <c r="N47" s="110"/>
      <c r="O47" s="111"/>
      <c r="P47" s="110"/>
      <c r="Q47" s="110"/>
      <c r="R47" s="110"/>
      <c r="T47" s="110"/>
      <c r="U47" s="110"/>
      <c r="V47" s="110"/>
      <c r="W47" s="110"/>
      <c r="X47" s="110"/>
      <c r="Y47" s="110"/>
      <c r="Z47" s="110"/>
      <c r="AA47" s="110"/>
      <c r="AB47" s="110"/>
      <c r="AC47" s="110"/>
    </row>
    <row r="48" spans="2:29">
      <c r="B48" s="110"/>
      <c r="C48" s="110"/>
      <c r="D48" s="110"/>
      <c r="E48" s="110"/>
      <c r="F48" s="110"/>
      <c r="G48" s="110"/>
      <c r="H48" s="110"/>
      <c r="I48" s="110"/>
      <c r="J48" s="110"/>
      <c r="K48" s="110"/>
      <c r="L48" s="110"/>
      <c r="M48" s="110"/>
      <c r="N48" s="110"/>
      <c r="O48" s="110"/>
      <c r="P48" s="110"/>
      <c r="Q48" s="110"/>
      <c r="R48" s="110"/>
      <c r="T48" s="110"/>
      <c r="U48" s="110"/>
      <c r="V48" s="110"/>
      <c r="W48" s="110"/>
      <c r="X48" s="110"/>
      <c r="Y48" s="110"/>
      <c r="Z48" s="110"/>
      <c r="AA48" s="110"/>
      <c r="AB48" s="110"/>
      <c r="AC48" s="110"/>
    </row>
    <row r="49" spans="2:29">
      <c r="B49" s="110"/>
      <c r="C49" s="110"/>
      <c r="D49" s="110"/>
      <c r="E49" s="110"/>
      <c r="F49" s="110"/>
      <c r="G49" s="110"/>
      <c r="H49" s="110"/>
      <c r="I49" s="110"/>
      <c r="J49" s="110"/>
      <c r="K49" s="110"/>
      <c r="L49" s="110"/>
      <c r="M49" s="110"/>
      <c r="N49" s="110"/>
      <c r="O49" s="110"/>
      <c r="P49" s="110"/>
      <c r="Q49" s="110"/>
      <c r="R49" s="110"/>
      <c r="T49" s="110"/>
      <c r="U49" s="110"/>
      <c r="V49" s="110"/>
      <c r="W49" s="110"/>
      <c r="X49" s="110"/>
      <c r="Y49" s="110"/>
      <c r="Z49" s="110"/>
      <c r="AA49" s="110"/>
      <c r="AB49" s="110"/>
      <c r="AC49" s="110"/>
    </row>
    <row r="50" spans="2:29">
      <c r="B50" s="110"/>
      <c r="C50" s="110"/>
      <c r="D50" s="110"/>
      <c r="E50" s="110"/>
      <c r="F50" s="110"/>
      <c r="G50" s="110"/>
      <c r="H50" s="110"/>
      <c r="I50" s="110"/>
      <c r="J50" s="110"/>
      <c r="K50" s="110"/>
      <c r="L50" s="110"/>
      <c r="M50" s="110"/>
      <c r="N50" s="110"/>
      <c r="O50" s="110"/>
      <c r="P50" s="110"/>
      <c r="Q50" s="110"/>
      <c r="R50" s="110"/>
      <c r="T50" s="110"/>
      <c r="U50" s="110"/>
      <c r="V50" s="110"/>
      <c r="W50" s="110"/>
      <c r="X50" s="110"/>
      <c r="Y50" s="110"/>
      <c r="Z50" s="110"/>
      <c r="AA50" s="110"/>
      <c r="AB50" s="110"/>
      <c r="AC50" s="110"/>
    </row>
    <row r="51" spans="2:29">
      <c r="B51" s="110"/>
      <c r="C51" s="110"/>
      <c r="D51" s="110"/>
      <c r="E51" s="110"/>
      <c r="F51" s="110"/>
      <c r="G51" s="110"/>
      <c r="H51" s="110"/>
      <c r="I51" s="110"/>
      <c r="J51" s="110"/>
      <c r="K51" s="110"/>
      <c r="L51" s="110"/>
      <c r="M51" s="110"/>
      <c r="N51" s="110"/>
      <c r="O51" s="110"/>
      <c r="P51" s="110"/>
      <c r="Q51" s="110"/>
      <c r="R51" s="110"/>
      <c r="T51" s="110"/>
      <c r="U51" s="110"/>
      <c r="V51" s="110"/>
      <c r="W51" s="110"/>
      <c r="X51" s="110"/>
      <c r="Y51" s="110"/>
      <c r="Z51" s="110"/>
      <c r="AA51" s="110"/>
      <c r="AB51" s="110"/>
      <c r="AC51" s="110"/>
    </row>
    <row r="52" spans="2:29">
      <c r="B52" s="110"/>
      <c r="C52" s="110"/>
      <c r="D52" s="110"/>
      <c r="E52" s="110"/>
      <c r="F52" s="110"/>
      <c r="G52" s="110"/>
      <c r="H52" s="110"/>
      <c r="I52" s="110"/>
      <c r="J52" s="110"/>
      <c r="K52" s="110"/>
      <c r="L52" s="110"/>
      <c r="M52" s="110"/>
      <c r="N52" s="110"/>
      <c r="O52" s="110"/>
      <c r="P52" s="110"/>
      <c r="Q52" s="110"/>
      <c r="R52" s="110"/>
      <c r="T52" s="110"/>
      <c r="U52" s="110"/>
      <c r="V52" s="110"/>
      <c r="W52" s="110"/>
      <c r="X52" s="110"/>
      <c r="Y52" s="110"/>
      <c r="Z52" s="110"/>
      <c r="AA52" s="110"/>
      <c r="AB52" s="110"/>
      <c r="AC52" s="110"/>
    </row>
    <row r="53" spans="2:29">
      <c r="B53" s="110"/>
      <c r="C53" s="110"/>
      <c r="D53" s="110"/>
      <c r="E53" s="110"/>
      <c r="F53" s="110"/>
      <c r="G53" s="110"/>
      <c r="H53" s="110"/>
      <c r="I53" s="110"/>
      <c r="J53" s="110"/>
      <c r="K53" s="110"/>
      <c r="L53" s="110"/>
      <c r="M53" s="110"/>
      <c r="N53" s="110"/>
      <c r="O53" s="110"/>
      <c r="P53" s="110"/>
      <c r="Q53" s="110"/>
      <c r="R53" s="110"/>
      <c r="T53" s="110"/>
      <c r="U53" s="110"/>
      <c r="V53" s="110"/>
      <c r="W53" s="110"/>
      <c r="X53" s="110"/>
      <c r="Y53" s="110"/>
      <c r="Z53" s="110"/>
      <c r="AA53" s="110"/>
      <c r="AB53" s="110"/>
      <c r="AC53" s="110"/>
    </row>
    <row r="54" spans="2:29">
      <c r="B54" s="110"/>
      <c r="C54" s="110"/>
      <c r="D54" s="110"/>
      <c r="E54" s="110"/>
      <c r="F54" s="110"/>
      <c r="G54" s="110"/>
      <c r="H54" s="110"/>
      <c r="I54" s="110"/>
      <c r="J54" s="110"/>
      <c r="K54" s="110"/>
      <c r="L54" s="110"/>
      <c r="M54" s="110"/>
      <c r="N54" s="110"/>
      <c r="O54" s="110"/>
      <c r="P54" s="110"/>
      <c r="Q54" s="110"/>
      <c r="R54" s="110"/>
      <c r="T54" s="110"/>
      <c r="U54" s="110"/>
      <c r="V54" s="110"/>
      <c r="W54" s="110"/>
      <c r="X54" s="110"/>
      <c r="Y54" s="110"/>
      <c r="Z54" s="110"/>
      <c r="AA54" s="110"/>
      <c r="AB54" s="110"/>
      <c r="AC54" s="110"/>
    </row>
    <row r="55" spans="2:29">
      <c r="B55" s="110"/>
      <c r="C55" s="110"/>
      <c r="D55" s="110"/>
      <c r="E55" s="110"/>
      <c r="F55" s="110"/>
      <c r="G55" s="110"/>
      <c r="H55" s="110"/>
      <c r="I55" s="110"/>
      <c r="J55" s="110"/>
      <c r="K55" s="110"/>
      <c r="L55" s="110"/>
      <c r="M55" s="110"/>
      <c r="N55" s="110"/>
      <c r="O55" s="110"/>
      <c r="P55" s="110"/>
      <c r="Q55" s="110"/>
      <c r="R55" s="110"/>
      <c r="T55" s="110"/>
      <c r="U55" s="110"/>
      <c r="V55" s="110"/>
      <c r="W55" s="110"/>
      <c r="X55" s="110"/>
      <c r="Y55" s="110"/>
      <c r="Z55" s="110"/>
      <c r="AA55" s="110"/>
      <c r="AB55" s="110"/>
      <c r="AC55" s="110"/>
    </row>
    <row r="56" spans="2:29">
      <c r="B56" s="110"/>
      <c r="C56" s="110"/>
      <c r="D56" s="110"/>
      <c r="E56" s="110"/>
      <c r="F56" s="110"/>
      <c r="G56" s="110"/>
      <c r="H56" s="110"/>
      <c r="I56" s="110"/>
      <c r="J56" s="110"/>
      <c r="K56" s="110"/>
      <c r="L56" s="110"/>
      <c r="M56" s="110"/>
      <c r="N56" s="110"/>
      <c r="O56" s="112"/>
      <c r="P56" s="110"/>
      <c r="Q56" s="110"/>
      <c r="R56" s="110"/>
      <c r="T56" s="110"/>
      <c r="U56" s="110"/>
      <c r="V56" s="110"/>
      <c r="W56" s="110"/>
      <c r="X56" s="110"/>
      <c r="Y56" s="110"/>
      <c r="Z56" s="110"/>
      <c r="AA56" s="110"/>
      <c r="AB56" s="110"/>
      <c r="AC56" s="110"/>
    </row>
    <row r="57" spans="2:29">
      <c r="B57" s="110"/>
      <c r="C57" s="110"/>
      <c r="D57" s="110"/>
      <c r="E57" s="110"/>
      <c r="F57" s="110"/>
      <c r="G57" s="110"/>
      <c r="H57" s="110"/>
      <c r="I57" s="110"/>
      <c r="J57" s="110"/>
      <c r="K57" s="110"/>
      <c r="L57" s="110"/>
      <c r="M57" s="110"/>
      <c r="N57" s="110"/>
      <c r="O57" s="110"/>
      <c r="P57" s="110"/>
      <c r="Q57" s="110"/>
      <c r="R57" s="110"/>
      <c r="T57" s="110"/>
      <c r="U57" s="110"/>
      <c r="V57" s="110"/>
      <c r="W57" s="110"/>
      <c r="X57" s="110"/>
      <c r="Y57" s="110"/>
      <c r="Z57" s="110"/>
      <c r="AA57" s="110"/>
      <c r="AB57" s="110"/>
      <c r="AC57" s="110"/>
    </row>
    <row r="58" spans="2:29">
      <c r="B58" s="110"/>
      <c r="C58" s="110"/>
      <c r="D58" s="110"/>
      <c r="E58" s="110"/>
      <c r="F58" s="110"/>
      <c r="G58" s="110"/>
      <c r="H58" s="110"/>
      <c r="I58" s="110"/>
      <c r="J58" s="110"/>
      <c r="K58" s="110"/>
      <c r="L58" s="110"/>
      <c r="M58" s="110"/>
      <c r="N58" s="110"/>
      <c r="O58" s="110"/>
      <c r="P58" s="110"/>
      <c r="Q58" s="110"/>
      <c r="R58" s="110"/>
      <c r="T58" s="110"/>
      <c r="U58" s="110"/>
      <c r="V58" s="110"/>
      <c r="W58" s="110"/>
      <c r="X58" s="110"/>
      <c r="Y58" s="110"/>
      <c r="Z58" s="110"/>
      <c r="AA58" s="110"/>
      <c r="AB58" s="110"/>
      <c r="AC58" s="110"/>
    </row>
    <row r="59" spans="2:29">
      <c r="B59" s="110"/>
      <c r="C59" s="110"/>
      <c r="D59" s="110"/>
      <c r="E59" s="110"/>
      <c r="F59" s="110"/>
      <c r="G59" s="110"/>
      <c r="H59" s="110"/>
      <c r="I59" s="110"/>
      <c r="J59" s="110"/>
      <c r="K59" s="110"/>
      <c r="L59" s="110"/>
      <c r="M59" s="110"/>
      <c r="N59" s="110"/>
      <c r="O59" s="110"/>
      <c r="P59" s="110"/>
      <c r="Q59" s="110"/>
      <c r="R59" s="110"/>
      <c r="T59" s="110"/>
      <c r="U59" s="110"/>
      <c r="V59" s="110"/>
      <c r="W59" s="110"/>
      <c r="X59" s="110"/>
      <c r="Y59" s="110"/>
      <c r="Z59" s="110"/>
      <c r="AA59" s="110"/>
      <c r="AB59" s="110"/>
      <c r="AC59" s="110"/>
    </row>
    <row r="60" spans="2:29">
      <c r="B60" s="110"/>
      <c r="C60" s="110"/>
      <c r="D60" s="110"/>
      <c r="E60" s="110"/>
      <c r="F60" s="110"/>
      <c r="G60" s="110"/>
      <c r="H60" s="110"/>
      <c r="I60" s="110"/>
      <c r="J60" s="110"/>
      <c r="K60" s="110"/>
      <c r="L60" s="110"/>
      <c r="M60" s="110"/>
      <c r="N60" s="110"/>
      <c r="O60" s="110"/>
      <c r="P60" s="110"/>
      <c r="Q60" s="110"/>
      <c r="R60" s="110"/>
      <c r="T60" s="110"/>
      <c r="U60" s="110"/>
      <c r="V60" s="110"/>
      <c r="W60" s="110"/>
      <c r="X60" s="110"/>
      <c r="Y60" s="110"/>
      <c r="Z60" s="110"/>
      <c r="AA60" s="110"/>
      <c r="AB60" s="110"/>
      <c r="AC60" s="110"/>
    </row>
    <row r="61" spans="2:29">
      <c r="B61" s="110"/>
      <c r="C61" s="110"/>
      <c r="D61" s="110"/>
      <c r="E61" s="110"/>
      <c r="F61" s="110"/>
      <c r="G61" s="110"/>
      <c r="H61" s="110"/>
      <c r="I61" s="110"/>
      <c r="J61" s="110"/>
      <c r="K61" s="110"/>
      <c r="L61" s="110"/>
      <c r="M61" s="110"/>
      <c r="N61" s="110"/>
      <c r="O61" s="110"/>
      <c r="P61" s="110"/>
      <c r="Q61" s="110"/>
      <c r="R61" s="110"/>
      <c r="T61" s="110"/>
      <c r="U61" s="110"/>
      <c r="V61" s="110"/>
      <c r="W61" s="110"/>
      <c r="X61" s="110"/>
      <c r="Y61" s="110"/>
      <c r="Z61" s="110"/>
      <c r="AA61" s="110"/>
      <c r="AB61" s="110"/>
      <c r="AC61" s="110"/>
    </row>
    <row r="62" spans="2:29">
      <c r="B62" s="110"/>
      <c r="C62" s="110"/>
      <c r="D62" s="110"/>
      <c r="E62" s="110"/>
      <c r="F62" s="110"/>
      <c r="G62" s="110"/>
      <c r="H62" s="110"/>
      <c r="I62" s="110"/>
      <c r="J62" s="110"/>
      <c r="K62" s="110"/>
      <c r="L62" s="110"/>
      <c r="M62" s="110"/>
      <c r="N62" s="110"/>
      <c r="O62" s="110"/>
      <c r="P62" s="110"/>
      <c r="Q62" s="110"/>
      <c r="R62" s="110"/>
      <c r="T62" s="110"/>
      <c r="U62" s="110"/>
      <c r="V62" s="110"/>
      <c r="W62" s="110"/>
      <c r="X62" s="110"/>
      <c r="Y62" s="110"/>
      <c r="Z62" s="110"/>
      <c r="AA62" s="110"/>
      <c r="AB62" s="110"/>
      <c r="AC62" s="110"/>
    </row>
    <row r="63" spans="2:29">
      <c r="B63" s="110"/>
      <c r="C63" s="110"/>
      <c r="D63" s="110"/>
      <c r="E63" s="110"/>
      <c r="F63" s="110"/>
      <c r="G63" s="110"/>
      <c r="H63" s="110"/>
      <c r="I63" s="110"/>
      <c r="J63" s="110"/>
      <c r="K63" s="110"/>
      <c r="L63" s="110"/>
      <c r="M63" s="110"/>
      <c r="N63" s="110"/>
      <c r="O63" s="110"/>
      <c r="P63" s="110"/>
      <c r="Q63" s="110"/>
      <c r="R63" s="110"/>
      <c r="T63" s="110"/>
      <c r="U63" s="110"/>
      <c r="V63" s="110"/>
      <c r="W63" s="110"/>
      <c r="X63" s="110"/>
      <c r="Y63" s="110"/>
      <c r="Z63" s="110"/>
      <c r="AA63" s="110"/>
      <c r="AB63" s="110"/>
      <c r="AC63" s="110"/>
    </row>
    <row r="64" spans="2:29">
      <c r="B64" s="110"/>
      <c r="C64" s="110"/>
      <c r="D64" s="110"/>
      <c r="E64" s="110"/>
      <c r="F64" s="110"/>
      <c r="G64" s="110"/>
      <c r="H64" s="110"/>
      <c r="I64" s="110"/>
      <c r="J64" s="110"/>
      <c r="K64" s="110"/>
      <c r="L64" s="110"/>
      <c r="M64" s="110"/>
      <c r="N64" s="110"/>
      <c r="O64" s="110"/>
      <c r="P64" s="110"/>
      <c r="Q64" s="110"/>
      <c r="R64" s="110"/>
      <c r="T64" s="110"/>
      <c r="U64" s="110"/>
      <c r="V64" s="110"/>
      <c r="W64" s="110"/>
      <c r="X64" s="110"/>
      <c r="Y64" s="110"/>
      <c r="Z64" s="110"/>
      <c r="AA64" s="110"/>
      <c r="AB64" s="110"/>
      <c r="AC64" s="110"/>
    </row>
    <row r="65" spans="1:29">
      <c r="B65" s="110"/>
      <c r="C65" s="110"/>
      <c r="D65" s="110"/>
      <c r="E65" s="110"/>
      <c r="F65" s="110"/>
      <c r="G65" s="110"/>
      <c r="H65" s="110"/>
      <c r="I65" s="110"/>
      <c r="J65" s="110"/>
      <c r="K65" s="110"/>
      <c r="L65" s="110"/>
      <c r="M65" s="110"/>
      <c r="N65" s="110"/>
      <c r="O65" s="110"/>
      <c r="P65" s="110"/>
      <c r="Q65" s="110"/>
      <c r="R65" s="110"/>
      <c r="T65" s="110"/>
      <c r="U65" s="110"/>
      <c r="V65" s="110"/>
      <c r="W65" s="110"/>
      <c r="X65" s="110"/>
      <c r="Y65" s="110"/>
      <c r="Z65" s="110"/>
      <c r="AA65" s="110"/>
      <c r="AB65" s="110"/>
      <c r="AC65" s="110"/>
    </row>
    <row r="66" spans="1:29">
      <c r="B66" s="110"/>
      <c r="C66" s="110"/>
      <c r="D66" s="110"/>
      <c r="E66" s="110"/>
      <c r="F66" s="110"/>
      <c r="G66" s="110"/>
      <c r="H66" s="110"/>
      <c r="I66" s="110"/>
      <c r="J66" s="110"/>
      <c r="K66" s="110"/>
      <c r="L66" s="110"/>
      <c r="M66" s="110"/>
      <c r="N66" s="110"/>
      <c r="O66" s="110"/>
      <c r="P66" s="110"/>
      <c r="Q66" s="110"/>
      <c r="R66" s="110"/>
      <c r="T66" s="110"/>
      <c r="U66" s="110"/>
      <c r="V66" s="110"/>
      <c r="W66" s="110"/>
      <c r="X66" s="110"/>
      <c r="Y66" s="110"/>
      <c r="Z66" s="110"/>
      <c r="AA66" s="110"/>
      <c r="AB66" s="110"/>
      <c r="AC66" s="110"/>
    </row>
    <row r="67" spans="1:29">
      <c r="B67" s="113"/>
      <c r="C67" s="110"/>
      <c r="D67" s="110"/>
      <c r="E67" s="110"/>
      <c r="F67" s="110"/>
      <c r="G67" s="110"/>
      <c r="H67" s="110"/>
      <c r="I67" s="110"/>
      <c r="J67" s="110"/>
      <c r="K67" s="110"/>
      <c r="L67" s="110"/>
      <c r="M67" s="110"/>
      <c r="N67" s="110"/>
      <c r="O67" s="110"/>
      <c r="P67" s="110"/>
      <c r="Q67" s="110"/>
      <c r="R67" s="110"/>
      <c r="T67" s="110"/>
      <c r="U67" s="110"/>
      <c r="V67" s="110"/>
      <c r="W67" s="110"/>
      <c r="X67" s="110"/>
      <c r="Y67" s="110"/>
      <c r="Z67" s="110"/>
      <c r="AA67" s="110"/>
      <c r="AB67" s="110"/>
      <c r="AC67" s="110"/>
    </row>
    <row r="68" spans="1:29">
      <c r="B68" s="110"/>
      <c r="C68" s="110"/>
      <c r="D68" s="110"/>
      <c r="E68" s="110"/>
      <c r="F68" s="110"/>
      <c r="G68" s="110"/>
      <c r="H68" s="110"/>
      <c r="I68" s="110"/>
      <c r="J68" s="110"/>
      <c r="K68" s="110"/>
      <c r="L68" s="110"/>
      <c r="M68" s="110"/>
      <c r="N68" s="110"/>
      <c r="O68" s="110"/>
      <c r="P68" s="110"/>
      <c r="Q68" s="110"/>
      <c r="R68" s="110"/>
      <c r="T68" s="110"/>
      <c r="U68" s="110"/>
      <c r="V68" s="110"/>
      <c r="W68" s="110"/>
      <c r="X68" s="110"/>
      <c r="Y68" s="110"/>
      <c r="Z68" s="110"/>
      <c r="AA68" s="110"/>
      <c r="AB68" s="110"/>
      <c r="AC68" s="110"/>
    </row>
    <row r="69" spans="1:29">
      <c r="A69" s="331"/>
      <c r="B69" s="331"/>
      <c r="C69" s="331"/>
      <c r="D69" s="331"/>
      <c r="E69" s="331"/>
      <c r="F69" s="331"/>
      <c r="G69" s="331"/>
      <c r="H69" s="331"/>
      <c r="I69" s="331"/>
      <c r="J69" s="331"/>
      <c r="K69" s="331"/>
      <c r="L69" s="331"/>
      <c r="M69" s="331"/>
      <c r="N69" s="331"/>
      <c r="O69" s="331"/>
      <c r="P69" s="331"/>
      <c r="Q69" s="331"/>
      <c r="R69" s="331"/>
      <c r="S69" s="331"/>
      <c r="T69" s="331"/>
      <c r="U69" s="331"/>
      <c r="V69" s="110"/>
      <c r="W69" s="110"/>
      <c r="X69" s="110"/>
      <c r="Y69" s="331"/>
      <c r="Z69" s="331"/>
      <c r="AA69" s="110"/>
      <c r="AB69" s="110"/>
      <c r="AC69" s="110"/>
    </row>
    <row r="70" spans="1:29">
      <c r="B70" s="110"/>
      <c r="C70" s="110"/>
      <c r="D70" s="110"/>
      <c r="E70" s="110"/>
      <c r="F70" s="110"/>
      <c r="G70" s="110"/>
      <c r="H70" s="110"/>
      <c r="I70" s="110"/>
      <c r="J70" s="110"/>
      <c r="K70" s="110"/>
      <c r="L70" s="110"/>
      <c r="M70" s="110"/>
      <c r="N70" s="110"/>
      <c r="O70" s="110"/>
      <c r="P70" s="110"/>
      <c r="Q70" s="110"/>
      <c r="R70" s="110"/>
      <c r="T70" s="110"/>
      <c r="U70" s="110"/>
      <c r="V70" s="110"/>
      <c r="W70" s="110"/>
      <c r="X70" s="110"/>
      <c r="Y70" s="110"/>
      <c r="Z70" s="110"/>
      <c r="AA70" s="110"/>
      <c r="AB70" s="110"/>
      <c r="AC70" s="110"/>
    </row>
    <row r="71" spans="1:29">
      <c r="B71" s="110"/>
      <c r="C71" s="110"/>
      <c r="D71" s="110"/>
      <c r="E71" s="110"/>
      <c r="F71" s="110"/>
      <c r="G71" s="110"/>
      <c r="H71" s="110"/>
      <c r="I71" s="110"/>
      <c r="J71" s="110"/>
      <c r="K71" s="110"/>
      <c r="L71" s="110"/>
      <c r="M71" s="110"/>
      <c r="N71" s="110"/>
      <c r="O71" s="110"/>
      <c r="P71" s="110"/>
      <c r="Q71" s="110"/>
      <c r="R71" s="110"/>
      <c r="T71" s="110"/>
      <c r="U71" s="110"/>
      <c r="V71" s="110"/>
      <c r="W71" s="110"/>
      <c r="X71" s="110"/>
      <c r="Y71" s="110"/>
      <c r="Z71" s="110"/>
      <c r="AA71" s="110"/>
      <c r="AB71" s="110"/>
      <c r="AC71" s="110"/>
    </row>
    <row r="72" spans="1:29">
      <c r="B72" s="110"/>
      <c r="C72" s="110"/>
      <c r="D72" s="110"/>
      <c r="E72" s="110"/>
      <c r="F72" s="110"/>
      <c r="G72" s="110"/>
      <c r="H72" s="110"/>
      <c r="I72" s="110"/>
      <c r="J72" s="110"/>
      <c r="K72" s="110"/>
      <c r="L72" s="110"/>
      <c r="M72" s="110"/>
      <c r="N72" s="110"/>
      <c r="O72" s="110"/>
      <c r="P72" s="110"/>
      <c r="Q72" s="110"/>
      <c r="R72" s="110"/>
      <c r="T72" s="110"/>
      <c r="U72" s="110"/>
      <c r="V72" s="110"/>
      <c r="W72" s="110"/>
      <c r="X72" s="110"/>
      <c r="Y72" s="110"/>
      <c r="Z72" s="110"/>
      <c r="AA72" s="110"/>
      <c r="AB72" s="110"/>
      <c r="AC72" s="110"/>
    </row>
    <row r="73" spans="1:29">
      <c r="B73" s="110"/>
      <c r="C73" s="110"/>
      <c r="D73" s="110"/>
      <c r="E73" s="110"/>
      <c r="F73" s="110"/>
      <c r="G73" s="110"/>
      <c r="H73" s="110"/>
      <c r="I73" s="110"/>
      <c r="J73" s="110"/>
      <c r="K73" s="110"/>
      <c r="L73" s="110"/>
      <c r="M73" s="110"/>
      <c r="N73" s="110"/>
      <c r="O73" s="110"/>
      <c r="P73" s="110"/>
      <c r="Q73" s="110"/>
      <c r="R73" s="110"/>
      <c r="T73" s="110"/>
      <c r="U73" s="110"/>
      <c r="V73" s="110"/>
      <c r="W73" s="110"/>
      <c r="X73" s="110"/>
      <c r="Y73" s="110"/>
      <c r="Z73" s="110"/>
      <c r="AA73" s="110"/>
      <c r="AB73" s="110"/>
      <c r="AC73" s="110"/>
    </row>
    <row r="74" spans="1:29">
      <c r="B74" s="110"/>
      <c r="C74" s="110"/>
      <c r="D74" s="110"/>
      <c r="E74" s="110"/>
      <c r="F74" s="110"/>
      <c r="G74" s="110"/>
      <c r="H74" s="110"/>
      <c r="I74" s="110"/>
      <c r="J74" s="110"/>
      <c r="K74" s="110"/>
      <c r="L74" s="110"/>
      <c r="M74" s="110"/>
      <c r="N74" s="110"/>
      <c r="O74" s="110"/>
      <c r="P74" s="110"/>
      <c r="Q74" s="110"/>
      <c r="R74" s="110"/>
      <c r="T74" s="110"/>
      <c r="U74" s="110"/>
      <c r="V74" s="110"/>
      <c r="W74" s="110"/>
      <c r="X74" s="110"/>
      <c r="Y74" s="110"/>
      <c r="Z74" s="110"/>
      <c r="AA74" s="110"/>
      <c r="AB74" s="110"/>
      <c r="AC74" s="110"/>
    </row>
    <row r="75" spans="1:29">
      <c r="B75" s="110"/>
      <c r="C75" s="110"/>
      <c r="D75" s="110"/>
      <c r="E75" s="110"/>
      <c r="F75" s="110"/>
      <c r="G75" s="110"/>
      <c r="H75" s="110"/>
      <c r="I75" s="110"/>
      <c r="J75" s="110"/>
      <c r="K75" s="110"/>
      <c r="L75" s="110"/>
      <c r="M75" s="110"/>
      <c r="N75" s="110"/>
      <c r="O75" s="110"/>
      <c r="P75" s="110"/>
      <c r="Q75" s="110"/>
      <c r="R75" s="110"/>
      <c r="T75" s="110"/>
      <c r="U75" s="110"/>
      <c r="V75" s="110"/>
      <c r="W75" s="110"/>
      <c r="X75" s="110"/>
      <c r="Y75" s="110"/>
      <c r="Z75" s="110"/>
      <c r="AA75" s="110"/>
      <c r="AB75" s="110"/>
      <c r="AC75" s="110"/>
    </row>
    <row r="76" spans="1:29">
      <c r="B76" s="110"/>
      <c r="C76" s="110"/>
      <c r="D76" s="110"/>
      <c r="E76" s="110"/>
      <c r="F76" s="110"/>
      <c r="G76" s="110"/>
      <c r="H76" s="110"/>
      <c r="I76" s="110"/>
      <c r="J76" s="110"/>
      <c r="K76" s="110"/>
      <c r="L76" s="110"/>
      <c r="M76" s="110"/>
      <c r="N76" s="110"/>
      <c r="O76" s="110"/>
      <c r="P76" s="110"/>
      <c r="Q76" s="110"/>
      <c r="R76" s="110"/>
      <c r="T76" s="110"/>
      <c r="U76" s="110"/>
      <c r="V76" s="110"/>
      <c r="W76" s="110"/>
      <c r="X76" s="110"/>
      <c r="Y76" s="110"/>
      <c r="Z76" s="110"/>
      <c r="AA76" s="110"/>
      <c r="AB76" s="110"/>
      <c r="AC76" s="110"/>
    </row>
    <row r="77" spans="1:29">
      <c r="B77" s="110"/>
      <c r="C77" s="110"/>
      <c r="D77" s="110"/>
      <c r="E77" s="110"/>
      <c r="F77" s="110"/>
      <c r="G77" s="110"/>
      <c r="H77" s="110"/>
      <c r="I77" s="110"/>
      <c r="J77" s="110"/>
      <c r="K77" s="110"/>
      <c r="L77" s="110"/>
      <c r="M77" s="110"/>
      <c r="N77" s="110"/>
      <c r="O77" s="110"/>
      <c r="P77" s="110"/>
      <c r="Q77" s="110"/>
      <c r="R77" s="110"/>
      <c r="T77" s="110"/>
      <c r="U77" s="110"/>
      <c r="V77" s="110"/>
      <c r="W77" s="110"/>
      <c r="X77" s="110"/>
      <c r="Y77" s="110"/>
      <c r="Z77" s="110"/>
      <c r="AA77" s="110"/>
      <c r="AB77" s="110"/>
      <c r="AC77" s="110"/>
    </row>
    <row r="78" spans="1:29">
      <c r="B78" s="110"/>
      <c r="C78" s="110"/>
      <c r="D78" s="110"/>
      <c r="E78" s="110"/>
      <c r="F78" s="110"/>
      <c r="G78" s="110"/>
      <c r="H78" s="110"/>
      <c r="I78" s="110"/>
      <c r="J78" s="110"/>
      <c r="K78" s="110"/>
      <c r="L78" s="110"/>
      <c r="M78" s="110"/>
      <c r="N78" s="110"/>
      <c r="O78" s="110"/>
      <c r="P78" s="110"/>
      <c r="Q78" s="110"/>
      <c r="R78" s="110"/>
      <c r="T78" s="110"/>
      <c r="U78" s="110"/>
      <c r="V78" s="110"/>
      <c r="W78" s="110"/>
      <c r="X78" s="110"/>
      <c r="Y78" s="110"/>
      <c r="Z78" s="110"/>
      <c r="AA78" s="110"/>
      <c r="AB78" s="110"/>
      <c r="AC78" s="110"/>
    </row>
    <row r="79" spans="1:29">
      <c r="B79" s="110"/>
      <c r="C79" s="110"/>
      <c r="D79" s="110"/>
      <c r="E79" s="110"/>
      <c r="F79" s="110"/>
      <c r="G79" s="110"/>
      <c r="H79" s="110"/>
      <c r="I79" s="110"/>
      <c r="J79" s="110"/>
      <c r="K79" s="110"/>
      <c r="L79" s="110"/>
      <c r="M79" s="110"/>
      <c r="N79" s="110"/>
      <c r="O79" s="110"/>
      <c r="P79" s="110"/>
      <c r="Q79" s="110"/>
      <c r="R79" s="110"/>
      <c r="T79" s="110"/>
      <c r="U79" s="110"/>
      <c r="V79" s="110"/>
      <c r="W79" s="110"/>
      <c r="X79" s="110"/>
      <c r="Y79" s="110"/>
      <c r="Z79" s="110"/>
      <c r="AA79" s="110"/>
      <c r="AB79" s="110"/>
      <c r="AC79" s="110"/>
    </row>
    <row r="80" spans="1:29">
      <c r="B80" s="110"/>
      <c r="C80" s="110"/>
      <c r="D80" s="110"/>
      <c r="E80" s="110"/>
      <c r="F80" s="110"/>
      <c r="G80" s="110"/>
      <c r="H80" s="110"/>
      <c r="I80" s="110"/>
      <c r="J80" s="110"/>
      <c r="K80" s="110"/>
      <c r="L80" s="110"/>
      <c r="M80" s="110"/>
      <c r="N80" s="110"/>
      <c r="O80" s="110"/>
      <c r="P80" s="110"/>
      <c r="Q80" s="110"/>
      <c r="R80" s="110"/>
      <c r="T80" s="110"/>
      <c r="U80" s="110"/>
      <c r="V80" s="110"/>
      <c r="W80" s="110"/>
      <c r="X80" s="110"/>
      <c r="Y80" s="110"/>
      <c r="Z80" s="110"/>
      <c r="AA80" s="110"/>
      <c r="AB80" s="110"/>
      <c r="AC80" s="110"/>
    </row>
    <row r="81" spans="2:29">
      <c r="B81" s="110"/>
      <c r="C81" s="110"/>
      <c r="D81" s="110"/>
      <c r="E81" s="110"/>
      <c r="F81" s="110"/>
      <c r="G81" s="110"/>
      <c r="H81" s="110"/>
      <c r="I81" s="110"/>
      <c r="J81" s="110"/>
      <c r="K81" s="110"/>
      <c r="L81" s="110"/>
      <c r="M81" s="110"/>
      <c r="N81" s="110"/>
      <c r="O81" s="111"/>
      <c r="P81" s="110"/>
      <c r="Q81" s="110"/>
      <c r="R81" s="110"/>
      <c r="T81" s="110"/>
      <c r="U81" s="110"/>
      <c r="V81" s="110"/>
      <c r="W81" s="110"/>
      <c r="X81" s="110"/>
      <c r="Y81" s="110"/>
      <c r="Z81" s="110"/>
      <c r="AA81" s="110"/>
      <c r="AB81" s="110"/>
      <c r="AC81" s="110"/>
    </row>
    <row r="82" spans="2:29">
      <c r="B82" s="110"/>
      <c r="C82" s="110"/>
      <c r="D82" s="110"/>
      <c r="E82" s="110"/>
      <c r="F82" s="110"/>
      <c r="G82" s="110"/>
      <c r="H82" s="110"/>
      <c r="I82" s="110"/>
      <c r="J82" s="110"/>
      <c r="K82" s="110"/>
      <c r="L82" s="110"/>
      <c r="M82" s="110"/>
      <c r="N82" s="110"/>
      <c r="O82" s="110"/>
      <c r="P82" s="110"/>
      <c r="Q82" s="110"/>
      <c r="R82" s="110"/>
      <c r="T82" s="110"/>
      <c r="U82" s="110"/>
      <c r="V82" s="110"/>
      <c r="W82" s="110"/>
      <c r="X82" s="110"/>
      <c r="Y82" s="110"/>
      <c r="Z82" s="110"/>
      <c r="AA82" s="110"/>
      <c r="AB82" s="110"/>
      <c r="AC82" s="110"/>
    </row>
    <row r="83" spans="2:29">
      <c r="B83" s="110"/>
      <c r="C83" s="110"/>
      <c r="D83" s="110"/>
      <c r="E83" s="110"/>
      <c r="F83" s="110"/>
      <c r="G83" s="110"/>
      <c r="H83" s="110"/>
      <c r="I83" s="110"/>
      <c r="J83" s="110"/>
      <c r="K83" s="110"/>
      <c r="L83" s="110"/>
      <c r="M83" s="110"/>
      <c r="N83" s="110"/>
      <c r="O83" s="110"/>
      <c r="P83" s="110"/>
      <c r="Q83" s="110"/>
      <c r="R83" s="110"/>
      <c r="T83" s="110"/>
      <c r="U83" s="110"/>
      <c r="V83" s="110"/>
      <c r="W83" s="110"/>
      <c r="X83" s="110"/>
      <c r="Y83" s="110"/>
      <c r="Z83" s="110"/>
      <c r="AA83" s="110"/>
      <c r="AB83" s="110"/>
      <c r="AC83" s="110"/>
    </row>
    <row r="84" spans="2:29">
      <c r="B84" s="110"/>
      <c r="C84" s="110"/>
      <c r="D84" s="110"/>
      <c r="E84" s="110"/>
      <c r="F84" s="110"/>
      <c r="G84" s="110"/>
      <c r="H84" s="110"/>
      <c r="I84" s="110"/>
      <c r="J84" s="110"/>
      <c r="K84" s="110"/>
      <c r="L84" s="110"/>
      <c r="M84" s="110"/>
      <c r="N84" s="110"/>
      <c r="O84" s="111"/>
      <c r="P84" s="110"/>
      <c r="Q84" s="110"/>
      <c r="R84" s="110"/>
      <c r="T84" s="110"/>
      <c r="U84" s="110"/>
      <c r="V84" s="110"/>
      <c r="W84" s="110"/>
      <c r="X84" s="110"/>
      <c r="Y84" s="110"/>
      <c r="Z84" s="110"/>
      <c r="AA84" s="110"/>
      <c r="AB84" s="110"/>
      <c r="AC84" s="110"/>
    </row>
    <row r="85" spans="2:29">
      <c r="B85" s="110"/>
      <c r="C85" s="110"/>
      <c r="D85" s="110"/>
      <c r="E85" s="110"/>
      <c r="F85" s="110"/>
      <c r="G85" s="110"/>
      <c r="H85" s="110"/>
      <c r="I85" s="110"/>
      <c r="J85" s="110"/>
      <c r="K85" s="110"/>
      <c r="L85" s="110"/>
      <c r="M85" s="110"/>
      <c r="N85" s="110"/>
      <c r="O85" s="110"/>
      <c r="P85" s="110"/>
      <c r="Q85" s="110"/>
      <c r="R85" s="110"/>
      <c r="T85" s="110"/>
      <c r="U85" s="110"/>
      <c r="V85" s="110"/>
      <c r="W85" s="110"/>
      <c r="X85" s="110"/>
      <c r="Y85" s="110"/>
      <c r="Z85" s="110"/>
      <c r="AA85" s="110"/>
      <c r="AB85" s="110"/>
      <c r="AC85" s="110"/>
    </row>
    <row r="86" spans="2:29">
      <c r="B86" s="110"/>
      <c r="C86" s="110"/>
      <c r="D86" s="110"/>
      <c r="E86" s="110"/>
      <c r="F86" s="110"/>
      <c r="G86" s="110"/>
      <c r="H86" s="110"/>
      <c r="I86" s="110"/>
      <c r="J86" s="110"/>
      <c r="K86" s="110"/>
      <c r="L86" s="110"/>
      <c r="M86" s="110"/>
      <c r="N86" s="110"/>
      <c r="O86" s="110"/>
      <c r="P86" s="110"/>
      <c r="Q86" s="110"/>
      <c r="R86" s="110"/>
      <c r="T86" s="110"/>
      <c r="U86" s="110"/>
      <c r="V86" s="110"/>
      <c r="W86" s="110"/>
      <c r="X86" s="110"/>
      <c r="Y86" s="110"/>
      <c r="Z86" s="110"/>
      <c r="AA86" s="110"/>
      <c r="AB86" s="110"/>
      <c r="AC86" s="110"/>
    </row>
    <row r="87" spans="2:29">
      <c r="B87" s="110"/>
      <c r="C87" s="110"/>
      <c r="D87" s="110"/>
      <c r="E87" s="110"/>
      <c r="F87" s="110"/>
      <c r="G87" s="110"/>
      <c r="H87" s="110"/>
      <c r="I87" s="110"/>
      <c r="J87" s="110"/>
      <c r="K87" s="110"/>
      <c r="L87" s="110"/>
      <c r="M87" s="110"/>
      <c r="N87" s="110"/>
      <c r="O87" s="110"/>
      <c r="P87" s="110"/>
      <c r="Q87" s="110"/>
      <c r="R87" s="110"/>
      <c r="T87" s="110"/>
      <c r="U87" s="110"/>
      <c r="V87" s="110"/>
      <c r="W87" s="110"/>
      <c r="X87" s="110"/>
      <c r="Y87" s="110"/>
      <c r="Z87" s="110"/>
      <c r="AA87" s="110"/>
      <c r="AB87" s="110"/>
      <c r="AC87" s="110"/>
    </row>
    <row r="88" spans="2:29">
      <c r="B88" s="110"/>
      <c r="C88" s="110"/>
      <c r="D88" s="110"/>
      <c r="E88" s="110"/>
      <c r="F88" s="110"/>
      <c r="G88" s="110"/>
      <c r="H88" s="110"/>
      <c r="I88" s="110"/>
      <c r="J88" s="110"/>
      <c r="K88" s="110"/>
      <c r="L88" s="110"/>
      <c r="M88" s="110"/>
      <c r="N88" s="110"/>
      <c r="O88" s="110"/>
      <c r="P88" s="110"/>
      <c r="Q88" s="110"/>
      <c r="R88" s="110"/>
      <c r="T88" s="110"/>
      <c r="U88" s="110"/>
      <c r="V88" s="110"/>
      <c r="W88" s="110"/>
      <c r="X88" s="110"/>
      <c r="Y88" s="110"/>
      <c r="Z88" s="110"/>
      <c r="AA88" s="110"/>
      <c r="AB88" s="110"/>
      <c r="AC88" s="110"/>
    </row>
    <row r="89" spans="2:29">
      <c r="B89" s="110"/>
      <c r="C89" s="110"/>
      <c r="D89" s="110"/>
      <c r="E89" s="110"/>
      <c r="F89" s="110"/>
      <c r="G89" s="110"/>
      <c r="H89" s="110"/>
      <c r="I89" s="110"/>
      <c r="J89" s="110"/>
      <c r="K89" s="110"/>
      <c r="L89" s="110"/>
      <c r="M89" s="110"/>
      <c r="N89" s="110"/>
      <c r="O89" s="110"/>
      <c r="P89" s="110"/>
      <c r="Q89" s="110"/>
      <c r="R89" s="110"/>
      <c r="T89" s="110"/>
      <c r="U89" s="110"/>
      <c r="V89" s="110"/>
      <c r="W89" s="110"/>
      <c r="X89" s="110"/>
      <c r="Y89" s="110"/>
      <c r="Z89" s="110"/>
      <c r="AA89" s="110"/>
      <c r="AB89" s="110"/>
      <c r="AC89" s="110"/>
    </row>
    <row r="90" spans="2:29">
      <c r="B90" s="110"/>
      <c r="C90" s="110"/>
      <c r="D90" s="110"/>
      <c r="E90" s="110"/>
      <c r="F90" s="110"/>
      <c r="G90" s="110"/>
      <c r="H90" s="110"/>
      <c r="I90" s="110"/>
      <c r="J90" s="110"/>
      <c r="K90" s="110"/>
      <c r="L90" s="110"/>
      <c r="M90" s="110"/>
      <c r="N90" s="110"/>
      <c r="O90" s="110"/>
      <c r="P90" s="110"/>
      <c r="Q90" s="110"/>
      <c r="R90" s="110"/>
      <c r="T90" s="110"/>
      <c r="U90" s="110"/>
      <c r="V90" s="110"/>
      <c r="W90" s="110"/>
      <c r="X90" s="110"/>
      <c r="Y90" s="110"/>
      <c r="Z90" s="110"/>
      <c r="AA90" s="110"/>
      <c r="AB90" s="110"/>
      <c r="AC90" s="110"/>
    </row>
    <row r="91" spans="2:29">
      <c r="B91" s="110"/>
      <c r="C91" s="110"/>
      <c r="D91" s="110"/>
      <c r="E91" s="110"/>
      <c r="F91" s="110"/>
      <c r="G91" s="110"/>
      <c r="H91" s="110"/>
      <c r="I91" s="110"/>
      <c r="J91" s="110"/>
      <c r="K91" s="110"/>
      <c r="L91" s="110"/>
      <c r="M91" s="110"/>
      <c r="N91" s="110"/>
      <c r="O91" s="110"/>
      <c r="P91" s="110"/>
      <c r="Q91" s="110"/>
      <c r="R91" s="110"/>
      <c r="T91" s="110"/>
      <c r="U91" s="110"/>
      <c r="V91" s="110"/>
      <c r="W91" s="110"/>
      <c r="X91" s="110"/>
      <c r="Y91" s="110"/>
      <c r="Z91" s="110"/>
      <c r="AA91" s="110"/>
      <c r="AB91" s="110"/>
      <c r="AC91" s="110"/>
    </row>
    <row r="92" spans="2:29">
      <c r="B92" s="110"/>
      <c r="C92" s="110"/>
      <c r="D92" s="110"/>
      <c r="E92" s="110"/>
      <c r="F92" s="110"/>
      <c r="G92" s="110"/>
      <c r="H92" s="110"/>
      <c r="I92" s="110"/>
      <c r="J92" s="110"/>
      <c r="K92" s="110"/>
      <c r="L92" s="110"/>
      <c r="M92" s="110"/>
      <c r="N92" s="110"/>
      <c r="O92" s="110"/>
      <c r="P92" s="110"/>
      <c r="Q92" s="110"/>
      <c r="R92" s="110"/>
      <c r="T92" s="110"/>
      <c r="U92" s="110"/>
      <c r="V92" s="110"/>
      <c r="W92" s="110"/>
      <c r="X92" s="110"/>
      <c r="Y92" s="110"/>
      <c r="Z92" s="110"/>
      <c r="AA92" s="110"/>
      <c r="AB92" s="110"/>
      <c r="AC92" s="110"/>
    </row>
    <row r="93" spans="2:29">
      <c r="B93" s="110"/>
      <c r="C93" s="110"/>
      <c r="D93" s="110"/>
      <c r="E93" s="110"/>
      <c r="F93" s="110"/>
      <c r="G93" s="110"/>
      <c r="H93" s="110"/>
      <c r="I93" s="110"/>
      <c r="J93" s="110"/>
      <c r="K93" s="110"/>
      <c r="L93" s="110"/>
      <c r="M93" s="110"/>
      <c r="N93" s="110"/>
      <c r="O93" s="112"/>
      <c r="P93" s="110"/>
      <c r="Q93" s="110"/>
      <c r="R93" s="110"/>
      <c r="T93" s="110"/>
      <c r="U93" s="110"/>
      <c r="V93" s="110"/>
      <c r="W93" s="110"/>
      <c r="X93" s="110"/>
      <c r="Y93" s="110"/>
      <c r="Z93" s="110"/>
      <c r="AA93" s="110"/>
      <c r="AB93" s="110"/>
      <c r="AC93" s="110"/>
    </row>
    <row r="94" spans="2:29">
      <c r="B94" s="110"/>
      <c r="C94" s="110"/>
      <c r="D94" s="110"/>
      <c r="E94" s="110"/>
      <c r="F94" s="110"/>
      <c r="G94" s="110"/>
      <c r="H94" s="110"/>
      <c r="I94" s="110"/>
      <c r="J94" s="110"/>
      <c r="K94" s="110"/>
      <c r="L94" s="110"/>
      <c r="M94" s="110"/>
      <c r="N94" s="110"/>
      <c r="O94" s="110"/>
      <c r="P94" s="110"/>
      <c r="Q94" s="110"/>
      <c r="R94" s="110"/>
      <c r="T94" s="110"/>
      <c r="U94" s="110"/>
      <c r="V94" s="110"/>
      <c r="W94" s="110"/>
      <c r="X94" s="110"/>
      <c r="Y94" s="110"/>
      <c r="Z94" s="110"/>
      <c r="AA94" s="110"/>
      <c r="AB94" s="110"/>
      <c r="AC94" s="110"/>
    </row>
    <row r="95" spans="2:29">
      <c r="B95" s="110"/>
      <c r="C95" s="110"/>
      <c r="D95" s="110"/>
      <c r="E95" s="110"/>
      <c r="F95" s="110"/>
      <c r="G95" s="110"/>
      <c r="H95" s="110"/>
      <c r="I95" s="110"/>
      <c r="J95" s="110"/>
      <c r="K95" s="110"/>
      <c r="L95" s="110"/>
      <c r="M95" s="110"/>
      <c r="N95" s="110"/>
      <c r="O95" s="110"/>
      <c r="P95" s="110"/>
      <c r="Q95" s="110"/>
      <c r="R95" s="110"/>
      <c r="T95" s="110"/>
      <c r="U95" s="110"/>
      <c r="V95" s="110"/>
      <c r="W95" s="110"/>
      <c r="X95" s="110"/>
      <c r="Y95" s="110"/>
      <c r="Z95" s="110"/>
      <c r="AA95" s="110"/>
      <c r="AB95" s="110"/>
      <c r="AC95" s="110"/>
    </row>
    <row r="96" spans="2:29">
      <c r="B96" s="110"/>
      <c r="C96" s="110"/>
      <c r="D96" s="110"/>
      <c r="E96" s="110"/>
      <c r="F96" s="110"/>
      <c r="G96" s="110"/>
      <c r="H96" s="110"/>
      <c r="I96" s="110"/>
      <c r="J96" s="110"/>
      <c r="K96" s="110"/>
      <c r="L96" s="110"/>
      <c r="M96" s="110"/>
      <c r="N96" s="110"/>
      <c r="O96" s="110"/>
      <c r="P96" s="110"/>
      <c r="Q96" s="110"/>
      <c r="R96" s="110"/>
      <c r="T96" s="110"/>
      <c r="U96" s="110"/>
      <c r="V96" s="110"/>
      <c r="W96" s="110"/>
      <c r="X96" s="110"/>
      <c r="Y96" s="110"/>
      <c r="Z96" s="110"/>
      <c r="AA96" s="110"/>
      <c r="AB96" s="110"/>
      <c r="AC96" s="110"/>
    </row>
    <row r="97" spans="1:29">
      <c r="B97" s="110"/>
      <c r="C97" s="110"/>
      <c r="D97" s="110"/>
      <c r="E97" s="110"/>
      <c r="F97" s="110"/>
      <c r="G97" s="110"/>
      <c r="H97" s="110"/>
      <c r="I97" s="110"/>
      <c r="J97" s="110"/>
      <c r="K97" s="110"/>
      <c r="L97" s="110"/>
      <c r="M97" s="110"/>
      <c r="N97" s="110"/>
      <c r="O97" s="110"/>
      <c r="P97" s="110"/>
      <c r="Q97" s="110"/>
      <c r="R97" s="110"/>
      <c r="T97" s="110"/>
      <c r="U97" s="110"/>
      <c r="V97" s="110"/>
      <c r="W97" s="110"/>
      <c r="X97" s="110"/>
      <c r="Y97" s="110"/>
      <c r="Z97" s="110"/>
      <c r="AA97" s="110"/>
      <c r="AB97" s="110"/>
      <c r="AC97" s="110"/>
    </row>
    <row r="98" spans="1:29">
      <c r="B98" s="110"/>
      <c r="C98" s="110"/>
      <c r="D98" s="110"/>
      <c r="E98" s="110"/>
      <c r="F98" s="110"/>
      <c r="G98" s="110"/>
      <c r="H98" s="110"/>
      <c r="I98" s="110"/>
      <c r="J98" s="110"/>
      <c r="K98" s="110"/>
      <c r="L98" s="110"/>
      <c r="M98" s="110"/>
      <c r="N98" s="110"/>
      <c r="O98" s="110"/>
      <c r="P98" s="110"/>
      <c r="Q98" s="110"/>
      <c r="R98" s="110"/>
      <c r="T98" s="110"/>
      <c r="U98" s="110"/>
      <c r="V98" s="110"/>
      <c r="W98" s="110"/>
      <c r="X98" s="110"/>
      <c r="Y98" s="110"/>
      <c r="Z98" s="110"/>
      <c r="AA98" s="110"/>
      <c r="AB98" s="110"/>
      <c r="AC98" s="110"/>
    </row>
    <row r="99" spans="1:29">
      <c r="B99" s="110"/>
      <c r="C99" s="110"/>
      <c r="D99" s="110"/>
      <c r="E99" s="110"/>
      <c r="F99" s="110"/>
      <c r="G99" s="110"/>
      <c r="H99" s="110"/>
      <c r="I99" s="110"/>
      <c r="J99" s="110"/>
      <c r="K99" s="110"/>
      <c r="L99" s="110"/>
      <c r="M99" s="110"/>
      <c r="N99" s="110"/>
      <c r="O99" s="110"/>
      <c r="P99" s="110"/>
      <c r="Q99" s="110"/>
      <c r="R99" s="110"/>
      <c r="T99" s="110"/>
      <c r="U99" s="110"/>
      <c r="V99" s="110"/>
      <c r="W99" s="110"/>
      <c r="X99" s="110"/>
      <c r="Y99" s="110"/>
      <c r="Z99" s="110"/>
      <c r="AA99" s="110"/>
      <c r="AB99" s="110"/>
      <c r="AC99" s="110"/>
    </row>
    <row r="100" spans="1:29">
      <c r="B100" s="110"/>
      <c r="C100" s="110"/>
      <c r="D100" s="110"/>
      <c r="E100" s="110"/>
      <c r="F100" s="110"/>
      <c r="G100" s="110"/>
      <c r="H100" s="110"/>
      <c r="I100" s="110"/>
      <c r="J100" s="110"/>
      <c r="K100" s="110"/>
      <c r="L100" s="110"/>
      <c r="M100" s="110"/>
      <c r="N100" s="110"/>
      <c r="O100" s="110"/>
      <c r="P100" s="110"/>
      <c r="Q100" s="110"/>
      <c r="R100" s="110"/>
      <c r="T100" s="110"/>
      <c r="U100" s="110"/>
      <c r="V100" s="110"/>
      <c r="W100" s="110"/>
      <c r="X100" s="110"/>
      <c r="Y100" s="110"/>
      <c r="Z100" s="110"/>
      <c r="AA100" s="110"/>
      <c r="AB100" s="110"/>
      <c r="AC100" s="110"/>
    </row>
    <row r="101" spans="1:29">
      <c r="B101" s="110"/>
      <c r="C101" s="110"/>
      <c r="D101" s="110"/>
      <c r="E101" s="110"/>
      <c r="F101" s="110"/>
      <c r="G101" s="110"/>
      <c r="H101" s="110"/>
      <c r="I101" s="110"/>
      <c r="J101" s="110"/>
      <c r="K101" s="110"/>
      <c r="L101" s="110"/>
      <c r="M101" s="110"/>
      <c r="N101" s="110"/>
      <c r="O101" s="110"/>
      <c r="P101" s="110"/>
      <c r="Q101" s="110"/>
      <c r="R101" s="110"/>
      <c r="T101" s="110"/>
      <c r="U101" s="110"/>
      <c r="V101" s="110"/>
      <c r="W101" s="110"/>
      <c r="X101" s="110"/>
      <c r="Y101" s="110"/>
      <c r="Z101" s="110"/>
      <c r="AA101" s="110"/>
      <c r="AB101" s="110"/>
      <c r="AC101" s="110"/>
    </row>
    <row r="102" spans="1:29">
      <c r="B102" s="110"/>
      <c r="C102" s="110"/>
      <c r="D102" s="110"/>
      <c r="E102" s="110"/>
      <c r="F102" s="110"/>
      <c r="G102" s="110"/>
      <c r="H102" s="110"/>
      <c r="I102" s="110"/>
      <c r="J102" s="110"/>
      <c r="K102" s="110"/>
      <c r="L102" s="110"/>
      <c r="M102" s="110"/>
      <c r="N102" s="110"/>
      <c r="O102" s="110"/>
      <c r="P102" s="110"/>
      <c r="Q102" s="110"/>
      <c r="R102" s="110"/>
      <c r="T102" s="110"/>
      <c r="U102" s="110"/>
      <c r="V102" s="110"/>
      <c r="W102" s="110"/>
      <c r="X102" s="110"/>
      <c r="Y102" s="110"/>
      <c r="Z102" s="110"/>
      <c r="AA102" s="110"/>
      <c r="AB102" s="110"/>
      <c r="AC102" s="110"/>
    </row>
    <row r="103" spans="1:29">
      <c r="B103" s="110"/>
      <c r="C103" s="110"/>
      <c r="D103" s="110"/>
      <c r="E103" s="110"/>
      <c r="F103" s="110"/>
      <c r="G103" s="110"/>
      <c r="H103" s="110"/>
      <c r="I103" s="110"/>
      <c r="J103" s="110"/>
      <c r="K103" s="110"/>
      <c r="L103" s="110"/>
      <c r="M103" s="110"/>
      <c r="N103" s="110"/>
      <c r="O103" s="110"/>
      <c r="P103" s="110"/>
      <c r="Q103" s="110"/>
      <c r="R103" s="110"/>
      <c r="T103" s="110"/>
      <c r="U103" s="110"/>
      <c r="V103" s="110"/>
      <c r="W103" s="110"/>
      <c r="X103" s="110"/>
      <c r="Y103" s="110"/>
      <c r="Z103" s="110"/>
      <c r="AA103" s="110"/>
      <c r="AB103" s="110"/>
      <c r="AC103" s="110"/>
    </row>
    <row r="104" spans="1:29">
      <c r="B104" s="113"/>
      <c r="C104" s="110"/>
      <c r="D104" s="110"/>
      <c r="E104" s="110"/>
      <c r="F104" s="110"/>
      <c r="G104" s="110"/>
      <c r="H104" s="110"/>
      <c r="I104" s="110"/>
      <c r="J104" s="110"/>
      <c r="K104" s="110"/>
      <c r="L104" s="110"/>
      <c r="M104" s="110"/>
      <c r="N104" s="110"/>
      <c r="O104" s="110"/>
      <c r="P104" s="110"/>
      <c r="Q104" s="110"/>
      <c r="R104" s="110"/>
      <c r="T104" s="110"/>
      <c r="U104" s="110"/>
      <c r="V104" s="110"/>
      <c r="W104" s="110"/>
      <c r="X104" s="110"/>
      <c r="Y104" s="110"/>
      <c r="Z104" s="110"/>
      <c r="AA104" s="110"/>
      <c r="AB104" s="110"/>
      <c r="AC104" s="110"/>
    </row>
    <row r="105" spans="1:29">
      <c r="B105" s="110"/>
      <c r="C105" s="110"/>
      <c r="D105" s="110"/>
      <c r="E105" s="110"/>
      <c r="F105" s="110"/>
      <c r="G105" s="110"/>
      <c r="H105" s="110"/>
      <c r="I105" s="110"/>
      <c r="J105" s="110"/>
      <c r="K105" s="110"/>
      <c r="L105" s="110"/>
      <c r="M105" s="110"/>
      <c r="N105" s="110"/>
      <c r="O105" s="110"/>
      <c r="P105" s="110"/>
      <c r="Q105" s="110"/>
      <c r="R105" s="110"/>
      <c r="T105" s="110"/>
      <c r="U105" s="110"/>
      <c r="V105" s="110"/>
      <c r="W105" s="110"/>
      <c r="X105" s="110"/>
      <c r="Y105" s="110"/>
      <c r="Z105" s="110"/>
      <c r="AA105" s="110"/>
      <c r="AB105" s="110"/>
      <c r="AC105" s="110"/>
    </row>
    <row r="106" spans="1:29">
      <c r="A106" s="331"/>
      <c r="B106" s="331"/>
      <c r="C106" s="331"/>
      <c r="D106" s="331"/>
      <c r="E106" s="331"/>
      <c r="F106" s="331"/>
      <c r="G106" s="331"/>
      <c r="H106" s="331"/>
      <c r="I106" s="331"/>
      <c r="J106" s="331"/>
      <c r="K106" s="331"/>
      <c r="L106" s="331"/>
      <c r="M106" s="331"/>
      <c r="N106" s="331"/>
      <c r="O106" s="331"/>
      <c r="P106" s="331"/>
      <c r="Q106" s="331"/>
      <c r="R106" s="331"/>
      <c r="S106" s="331"/>
      <c r="T106" s="331"/>
      <c r="U106" s="331"/>
      <c r="V106" s="110"/>
      <c r="W106" s="110"/>
      <c r="X106" s="110"/>
      <c r="Y106" s="331"/>
      <c r="Z106" s="331"/>
      <c r="AA106" s="110"/>
      <c r="AB106" s="110"/>
      <c r="AC106" s="110"/>
    </row>
    <row r="107" spans="1:29">
      <c r="B107" s="110"/>
      <c r="C107" s="110"/>
      <c r="D107" s="110"/>
      <c r="E107" s="110"/>
      <c r="F107" s="110"/>
      <c r="G107" s="110"/>
      <c r="H107" s="110"/>
      <c r="I107" s="110"/>
      <c r="J107" s="110"/>
      <c r="K107" s="110"/>
      <c r="L107" s="110"/>
      <c r="M107" s="110"/>
      <c r="N107" s="110"/>
      <c r="O107" s="110"/>
      <c r="P107" s="110"/>
      <c r="Q107" s="110"/>
      <c r="R107" s="110"/>
      <c r="T107" s="110"/>
      <c r="U107" s="110"/>
      <c r="V107" s="110"/>
      <c r="W107" s="110"/>
      <c r="X107" s="110"/>
      <c r="Y107" s="110"/>
      <c r="Z107" s="110"/>
      <c r="AA107" s="110"/>
      <c r="AB107" s="110"/>
      <c r="AC107" s="110"/>
    </row>
    <row r="108" spans="1:29">
      <c r="B108" s="110"/>
      <c r="C108" s="110"/>
      <c r="D108" s="110"/>
      <c r="E108" s="110"/>
      <c r="F108" s="110"/>
      <c r="G108" s="110"/>
      <c r="H108" s="110"/>
      <c r="I108" s="110"/>
      <c r="J108" s="110"/>
      <c r="K108" s="110"/>
      <c r="L108" s="110"/>
      <c r="M108" s="110"/>
      <c r="N108" s="110"/>
      <c r="O108" s="110"/>
      <c r="P108" s="110"/>
      <c r="Q108" s="110"/>
      <c r="R108" s="110"/>
      <c r="T108" s="110"/>
      <c r="U108" s="110"/>
      <c r="V108" s="110"/>
      <c r="W108" s="110"/>
      <c r="X108" s="110"/>
      <c r="Y108" s="110"/>
      <c r="Z108" s="110"/>
      <c r="AA108" s="110"/>
      <c r="AB108" s="110"/>
      <c r="AC108" s="110"/>
    </row>
    <row r="109" spans="1:29">
      <c r="B109" s="110"/>
      <c r="C109" s="110"/>
      <c r="D109" s="110"/>
      <c r="E109" s="110"/>
      <c r="F109" s="110"/>
      <c r="G109" s="110"/>
      <c r="H109" s="110"/>
      <c r="I109" s="110"/>
      <c r="J109" s="110"/>
      <c r="K109" s="110"/>
      <c r="L109" s="110"/>
      <c r="M109" s="110"/>
      <c r="N109" s="110"/>
      <c r="O109" s="110"/>
      <c r="P109" s="110"/>
      <c r="Q109" s="110"/>
      <c r="R109" s="110"/>
      <c r="T109" s="110"/>
      <c r="U109" s="110"/>
      <c r="V109" s="110"/>
      <c r="W109" s="110"/>
      <c r="X109" s="110"/>
      <c r="Y109" s="110"/>
      <c r="Z109" s="110"/>
      <c r="AA109" s="110"/>
      <c r="AB109" s="110"/>
      <c r="AC109" s="110"/>
    </row>
    <row r="110" spans="1:29">
      <c r="B110" s="110"/>
      <c r="C110" s="110"/>
      <c r="D110" s="110"/>
      <c r="E110" s="110"/>
      <c r="F110" s="110"/>
      <c r="G110" s="110"/>
      <c r="H110" s="110"/>
      <c r="I110" s="110"/>
      <c r="J110" s="110"/>
      <c r="K110" s="110"/>
      <c r="L110" s="110"/>
      <c r="M110" s="110"/>
      <c r="N110" s="110"/>
      <c r="O110" s="110"/>
      <c r="P110" s="110"/>
      <c r="Q110" s="110"/>
      <c r="R110" s="110"/>
      <c r="T110" s="110"/>
      <c r="U110" s="110"/>
      <c r="V110" s="110"/>
      <c r="W110" s="110"/>
      <c r="X110" s="110"/>
      <c r="Y110" s="110"/>
      <c r="Z110" s="110"/>
      <c r="AA110" s="110"/>
      <c r="AB110" s="110"/>
      <c r="AC110" s="110"/>
    </row>
    <row r="111" spans="1:29">
      <c r="B111" s="110"/>
      <c r="C111" s="110"/>
      <c r="D111" s="110"/>
      <c r="E111" s="110"/>
      <c r="F111" s="110"/>
      <c r="G111" s="110"/>
      <c r="H111" s="110"/>
      <c r="I111" s="110"/>
      <c r="J111" s="110"/>
      <c r="K111" s="110"/>
      <c r="L111" s="110"/>
      <c r="M111" s="110"/>
      <c r="N111" s="110"/>
      <c r="O111" s="110"/>
      <c r="P111" s="110"/>
      <c r="Q111" s="110"/>
      <c r="R111" s="110"/>
      <c r="T111" s="110"/>
      <c r="U111" s="110"/>
      <c r="V111" s="110"/>
      <c r="W111" s="110"/>
      <c r="X111" s="110"/>
      <c r="Y111" s="110"/>
      <c r="Z111" s="110"/>
      <c r="AA111" s="110"/>
      <c r="AB111" s="110"/>
      <c r="AC111" s="110"/>
    </row>
    <row r="112" spans="1:29">
      <c r="B112" s="110"/>
      <c r="C112" s="110"/>
      <c r="D112" s="110"/>
      <c r="E112" s="110"/>
      <c r="F112" s="110"/>
      <c r="G112" s="110"/>
      <c r="H112" s="110"/>
      <c r="I112" s="110"/>
      <c r="J112" s="110"/>
      <c r="K112" s="110"/>
      <c r="L112" s="110"/>
      <c r="M112" s="110"/>
      <c r="N112" s="110"/>
      <c r="O112" s="110"/>
      <c r="P112" s="110"/>
      <c r="Q112" s="110"/>
      <c r="R112" s="110"/>
      <c r="T112" s="110"/>
      <c r="U112" s="110"/>
      <c r="V112" s="110"/>
      <c r="W112" s="110"/>
      <c r="X112" s="110"/>
      <c r="Y112" s="110"/>
      <c r="Z112" s="110"/>
      <c r="AA112" s="110"/>
      <c r="AB112" s="110"/>
      <c r="AC112" s="110"/>
    </row>
    <row r="113" spans="2:29">
      <c r="B113" s="110"/>
      <c r="C113" s="110"/>
      <c r="D113" s="110"/>
      <c r="E113" s="110"/>
      <c r="F113" s="110"/>
      <c r="G113" s="110"/>
      <c r="H113" s="110"/>
      <c r="I113" s="110"/>
      <c r="J113" s="110"/>
      <c r="K113" s="110"/>
      <c r="L113" s="110"/>
      <c r="M113" s="110"/>
      <c r="N113" s="110"/>
      <c r="O113" s="110"/>
      <c r="P113" s="110"/>
      <c r="Q113" s="110"/>
      <c r="R113" s="110"/>
      <c r="T113" s="110"/>
      <c r="U113" s="110"/>
      <c r="V113" s="110"/>
      <c r="W113" s="110"/>
      <c r="X113" s="110"/>
      <c r="Y113" s="110"/>
      <c r="Z113" s="110"/>
      <c r="AA113" s="110"/>
      <c r="AB113" s="110"/>
      <c r="AC113" s="110"/>
    </row>
    <row r="114" spans="2:29">
      <c r="B114" s="110"/>
      <c r="C114" s="110"/>
      <c r="D114" s="110"/>
      <c r="E114" s="110"/>
      <c r="F114" s="110"/>
      <c r="G114" s="110"/>
      <c r="H114" s="110"/>
      <c r="I114" s="110"/>
      <c r="J114" s="110"/>
      <c r="K114" s="110"/>
      <c r="L114" s="110"/>
      <c r="M114" s="110"/>
      <c r="N114" s="110"/>
      <c r="O114" s="110"/>
      <c r="P114" s="110"/>
      <c r="Q114" s="110"/>
      <c r="R114" s="110"/>
      <c r="T114" s="110"/>
      <c r="U114" s="110"/>
      <c r="V114" s="110"/>
      <c r="W114" s="110"/>
      <c r="X114" s="110"/>
      <c r="Y114" s="110"/>
      <c r="Z114" s="110"/>
      <c r="AA114" s="110"/>
      <c r="AB114" s="110"/>
      <c r="AC114" s="110"/>
    </row>
    <row r="115" spans="2:29">
      <c r="B115" s="110"/>
      <c r="C115" s="110"/>
      <c r="D115" s="110"/>
      <c r="E115" s="110"/>
      <c r="F115" s="110"/>
      <c r="G115" s="110"/>
      <c r="H115" s="110"/>
      <c r="I115" s="110"/>
      <c r="J115" s="110"/>
      <c r="K115" s="110"/>
      <c r="L115" s="110"/>
      <c r="M115" s="110"/>
      <c r="N115" s="110"/>
      <c r="O115" s="110"/>
      <c r="P115" s="110"/>
      <c r="Q115" s="110"/>
      <c r="R115" s="110"/>
      <c r="T115" s="110"/>
      <c r="U115" s="110"/>
      <c r="V115" s="110"/>
      <c r="W115" s="110"/>
      <c r="X115" s="110"/>
      <c r="Y115" s="110"/>
      <c r="Z115" s="110"/>
      <c r="AA115" s="110"/>
      <c r="AB115" s="110"/>
      <c r="AC115" s="110"/>
    </row>
    <row r="116" spans="2:29">
      <c r="B116" s="110"/>
      <c r="C116" s="110"/>
      <c r="D116" s="110"/>
      <c r="E116" s="110"/>
      <c r="F116" s="110"/>
      <c r="G116" s="110"/>
      <c r="H116" s="110"/>
      <c r="I116" s="110"/>
      <c r="J116" s="110"/>
      <c r="K116" s="110"/>
      <c r="L116" s="110"/>
      <c r="M116" s="110"/>
      <c r="N116" s="110"/>
      <c r="O116" s="110"/>
      <c r="P116" s="110"/>
      <c r="Q116" s="110"/>
      <c r="R116" s="110"/>
      <c r="T116" s="110"/>
      <c r="U116" s="110"/>
      <c r="V116" s="110"/>
      <c r="W116" s="110"/>
      <c r="X116" s="110"/>
      <c r="Y116" s="110"/>
      <c r="Z116" s="110"/>
      <c r="AA116" s="110"/>
      <c r="AB116" s="110"/>
      <c r="AC116" s="110"/>
    </row>
    <row r="117" spans="2:29">
      <c r="B117" s="110"/>
      <c r="C117" s="110"/>
      <c r="D117" s="110"/>
      <c r="E117" s="110"/>
      <c r="F117" s="110"/>
      <c r="G117" s="110"/>
      <c r="H117" s="110"/>
      <c r="I117" s="110"/>
      <c r="J117" s="110"/>
      <c r="K117" s="110"/>
      <c r="L117" s="110"/>
      <c r="M117" s="110"/>
      <c r="N117" s="110"/>
      <c r="O117" s="110"/>
      <c r="P117" s="110"/>
      <c r="Q117" s="110"/>
      <c r="R117" s="110"/>
      <c r="T117" s="110"/>
      <c r="U117" s="110"/>
      <c r="V117" s="110"/>
      <c r="W117" s="110"/>
      <c r="X117" s="110"/>
      <c r="Y117" s="110"/>
      <c r="Z117" s="110"/>
      <c r="AA117" s="110"/>
      <c r="AB117" s="110"/>
      <c r="AC117" s="110"/>
    </row>
    <row r="118" spans="2:29">
      <c r="B118" s="110"/>
      <c r="C118" s="110"/>
      <c r="D118" s="110"/>
      <c r="E118" s="110"/>
      <c r="F118" s="110"/>
      <c r="G118" s="110"/>
      <c r="H118" s="110"/>
      <c r="I118" s="110"/>
      <c r="J118" s="110"/>
      <c r="K118" s="110"/>
      <c r="L118" s="110"/>
      <c r="M118" s="110"/>
      <c r="N118" s="110"/>
      <c r="O118" s="111"/>
      <c r="P118" s="110"/>
      <c r="Q118" s="110"/>
      <c r="R118" s="110"/>
      <c r="T118" s="110"/>
      <c r="U118" s="110"/>
      <c r="V118" s="110"/>
      <c r="W118" s="110"/>
      <c r="X118" s="110"/>
      <c r="Y118" s="110"/>
      <c r="Z118" s="110"/>
      <c r="AA118" s="110"/>
      <c r="AB118" s="110"/>
      <c r="AC118" s="110"/>
    </row>
    <row r="119" spans="2:29">
      <c r="B119" s="110"/>
      <c r="C119" s="110"/>
      <c r="D119" s="110"/>
      <c r="E119" s="110"/>
      <c r="F119" s="110"/>
      <c r="G119" s="110"/>
      <c r="H119" s="110"/>
      <c r="I119" s="110"/>
      <c r="J119" s="110"/>
      <c r="K119" s="110"/>
      <c r="L119" s="110"/>
      <c r="M119" s="110"/>
      <c r="N119" s="110"/>
      <c r="O119" s="110"/>
      <c r="P119" s="110"/>
      <c r="Q119" s="110"/>
      <c r="R119" s="110"/>
      <c r="T119" s="110"/>
      <c r="U119" s="110"/>
      <c r="V119" s="110"/>
      <c r="W119" s="110"/>
      <c r="X119" s="110"/>
      <c r="Y119" s="110"/>
      <c r="Z119" s="110"/>
      <c r="AA119" s="110"/>
      <c r="AB119" s="110"/>
      <c r="AC119" s="110"/>
    </row>
    <row r="120" spans="2:29">
      <c r="B120" s="110"/>
      <c r="C120" s="110"/>
      <c r="D120" s="110"/>
      <c r="E120" s="110"/>
      <c r="F120" s="110"/>
      <c r="G120" s="110"/>
      <c r="H120" s="110"/>
      <c r="I120" s="110"/>
      <c r="J120" s="110"/>
      <c r="K120" s="110"/>
      <c r="L120" s="110"/>
      <c r="M120" s="110"/>
      <c r="N120" s="110"/>
      <c r="O120" s="110"/>
      <c r="P120" s="110"/>
      <c r="Q120" s="110"/>
      <c r="R120" s="110"/>
      <c r="T120" s="110"/>
      <c r="U120" s="110"/>
      <c r="V120" s="110"/>
      <c r="W120" s="110"/>
      <c r="X120" s="110"/>
      <c r="Y120" s="110"/>
      <c r="Z120" s="110"/>
      <c r="AA120" s="110"/>
      <c r="AB120" s="110"/>
      <c r="AC120" s="110"/>
    </row>
    <row r="121" spans="2:29">
      <c r="B121" s="110"/>
      <c r="C121" s="110"/>
      <c r="D121" s="110"/>
      <c r="E121" s="110"/>
      <c r="F121" s="110"/>
      <c r="G121" s="110"/>
      <c r="H121" s="110"/>
      <c r="I121" s="110"/>
      <c r="J121" s="110"/>
      <c r="K121" s="110"/>
      <c r="L121" s="110"/>
      <c r="M121" s="110"/>
      <c r="N121" s="110"/>
      <c r="O121" s="111"/>
      <c r="P121" s="110"/>
      <c r="Q121" s="110"/>
      <c r="R121" s="110"/>
      <c r="T121" s="110"/>
      <c r="U121" s="110"/>
      <c r="V121" s="110"/>
      <c r="W121" s="110"/>
      <c r="X121" s="110"/>
      <c r="Y121" s="110"/>
      <c r="Z121" s="110"/>
      <c r="AA121" s="110"/>
      <c r="AB121" s="110"/>
      <c r="AC121" s="110"/>
    </row>
    <row r="122" spans="2:29">
      <c r="B122" s="110"/>
      <c r="C122" s="110"/>
      <c r="D122" s="110"/>
      <c r="E122" s="110"/>
      <c r="F122" s="110"/>
      <c r="G122" s="110"/>
      <c r="H122" s="110"/>
      <c r="I122" s="110"/>
      <c r="J122" s="110"/>
      <c r="K122" s="110"/>
      <c r="L122" s="110"/>
      <c r="M122" s="110"/>
      <c r="N122" s="110"/>
      <c r="O122" s="110"/>
      <c r="P122" s="110"/>
      <c r="Q122" s="110"/>
      <c r="R122" s="110"/>
      <c r="T122" s="110"/>
      <c r="U122" s="110"/>
      <c r="V122" s="110"/>
      <c r="W122" s="110"/>
      <c r="X122" s="110"/>
      <c r="Y122" s="110"/>
      <c r="Z122" s="110"/>
      <c r="AA122" s="110"/>
      <c r="AB122" s="110"/>
      <c r="AC122" s="110"/>
    </row>
    <row r="123" spans="2:29">
      <c r="B123" s="110"/>
      <c r="C123" s="110"/>
      <c r="D123" s="110"/>
      <c r="E123" s="110"/>
      <c r="F123" s="110"/>
      <c r="G123" s="110"/>
      <c r="H123" s="110"/>
      <c r="I123" s="110"/>
      <c r="J123" s="110"/>
      <c r="K123" s="110"/>
      <c r="L123" s="110"/>
      <c r="M123" s="110"/>
      <c r="N123" s="110"/>
      <c r="O123" s="110"/>
      <c r="P123" s="110"/>
      <c r="Q123" s="110"/>
      <c r="R123" s="110"/>
      <c r="T123" s="110"/>
      <c r="U123" s="110"/>
      <c r="V123" s="110"/>
      <c r="W123" s="110"/>
      <c r="X123" s="110"/>
      <c r="Y123" s="110"/>
      <c r="Z123" s="110"/>
      <c r="AA123" s="110"/>
      <c r="AB123" s="110"/>
      <c r="AC123" s="110"/>
    </row>
    <row r="124" spans="2:29">
      <c r="B124" s="110"/>
      <c r="C124" s="110"/>
      <c r="D124" s="110"/>
      <c r="E124" s="110"/>
      <c r="F124" s="110"/>
      <c r="G124" s="110"/>
      <c r="H124" s="110"/>
      <c r="I124" s="110"/>
      <c r="J124" s="110"/>
      <c r="K124" s="110"/>
      <c r="L124" s="110"/>
      <c r="M124" s="110"/>
      <c r="N124" s="110"/>
      <c r="O124" s="110"/>
      <c r="P124" s="110"/>
      <c r="Q124" s="110"/>
      <c r="R124" s="110"/>
      <c r="T124" s="110"/>
      <c r="U124" s="110"/>
      <c r="V124" s="110"/>
      <c r="W124" s="110"/>
      <c r="X124" s="110"/>
      <c r="Y124" s="110"/>
      <c r="Z124" s="110"/>
      <c r="AA124" s="110"/>
      <c r="AB124" s="110"/>
      <c r="AC124" s="110"/>
    </row>
    <row r="125" spans="2:29">
      <c r="B125" s="110"/>
      <c r="C125" s="110"/>
      <c r="D125" s="110"/>
      <c r="E125" s="110"/>
      <c r="F125" s="110"/>
      <c r="G125" s="110"/>
      <c r="H125" s="110"/>
      <c r="I125" s="110"/>
      <c r="J125" s="110"/>
      <c r="K125" s="110"/>
      <c r="L125" s="110"/>
      <c r="M125" s="110"/>
      <c r="N125" s="110"/>
      <c r="O125" s="110"/>
      <c r="P125" s="110"/>
      <c r="Q125" s="110"/>
      <c r="R125" s="110"/>
      <c r="T125" s="110"/>
      <c r="U125" s="110"/>
      <c r="V125" s="110"/>
      <c r="W125" s="110"/>
      <c r="X125" s="110"/>
      <c r="Y125" s="110"/>
      <c r="Z125" s="110"/>
      <c r="AA125" s="110"/>
      <c r="AB125" s="110"/>
      <c r="AC125" s="110"/>
    </row>
    <row r="126" spans="2:29">
      <c r="B126" s="110"/>
      <c r="C126" s="110"/>
      <c r="D126" s="110"/>
      <c r="E126" s="110"/>
      <c r="F126" s="110"/>
      <c r="G126" s="110"/>
      <c r="H126" s="110"/>
      <c r="I126" s="110"/>
      <c r="J126" s="110"/>
      <c r="K126" s="110"/>
      <c r="L126" s="110"/>
      <c r="M126" s="110"/>
      <c r="N126" s="110"/>
      <c r="O126" s="110"/>
      <c r="P126" s="110"/>
      <c r="Q126" s="110"/>
      <c r="R126" s="110"/>
      <c r="T126" s="110"/>
      <c r="U126" s="110"/>
      <c r="V126" s="110"/>
      <c r="W126" s="110"/>
      <c r="X126" s="110"/>
      <c r="Y126" s="110"/>
      <c r="Z126" s="110"/>
      <c r="AA126" s="110"/>
      <c r="AB126" s="110"/>
      <c r="AC126" s="110"/>
    </row>
    <row r="127" spans="2:29">
      <c r="B127" s="110"/>
      <c r="C127" s="110"/>
      <c r="D127" s="110"/>
      <c r="E127" s="110"/>
      <c r="F127" s="110"/>
      <c r="G127" s="110"/>
      <c r="H127" s="110"/>
      <c r="I127" s="110"/>
      <c r="J127" s="110"/>
      <c r="K127" s="110"/>
      <c r="L127" s="110"/>
      <c r="M127" s="110"/>
      <c r="N127" s="110"/>
      <c r="O127" s="110"/>
      <c r="P127" s="110"/>
      <c r="Q127" s="110"/>
      <c r="R127" s="110"/>
      <c r="T127" s="110"/>
      <c r="U127" s="110"/>
      <c r="V127" s="110"/>
      <c r="W127" s="110"/>
      <c r="X127" s="110"/>
      <c r="Y127" s="110"/>
      <c r="Z127" s="110"/>
      <c r="AA127" s="110"/>
      <c r="AB127" s="110"/>
      <c r="AC127" s="110"/>
    </row>
    <row r="128" spans="2:29">
      <c r="B128" s="110"/>
      <c r="C128" s="110"/>
      <c r="D128" s="110"/>
      <c r="E128" s="110"/>
      <c r="F128" s="110"/>
      <c r="G128" s="110"/>
      <c r="H128" s="110"/>
      <c r="I128" s="110"/>
      <c r="J128" s="110"/>
      <c r="K128" s="110"/>
      <c r="L128" s="110"/>
      <c r="M128" s="110"/>
      <c r="N128" s="110"/>
      <c r="O128" s="110"/>
      <c r="P128" s="110"/>
      <c r="Q128" s="110"/>
      <c r="R128" s="110"/>
      <c r="T128" s="110"/>
      <c r="U128" s="110"/>
      <c r="V128" s="110"/>
      <c r="W128" s="110"/>
      <c r="X128" s="110"/>
      <c r="Y128" s="110"/>
      <c r="Z128" s="110"/>
      <c r="AA128" s="110"/>
      <c r="AB128" s="110"/>
      <c r="AC128" s="110"/>
    </row>
    <row r="129" spans="1:29">
      <c r="B129" s="110"/>
      <c r="C129" s="110"/>
      <c r="D129" s="110"/>
      <c r="E129" s="110"/>
      <c r="F129" s="110"/>
      <c r="G129" s="110"/>
      <c r="H129" s="110"/>
      <c r="I129" s="110"/>
      <c r="J129" s="110"/>
      <c r="K129" s="110"/>
      <c r="L129" s="110"/>
      <c r="M129" s="110"/>
      <c r="N129" s="110"/>
      <c r="O129" s="110"/>
      <c r="P129" s="110"/>
      <c r="Q129" s="110"/>
      <c r="R129" s="110"/>
      <c r="T129" s="110"/>
      <c r="U129" s="110"/>
      <c r="V129" s="110"/>
      <c r="W129" s="110"/>
      <c r="X129" s="110"/>
      <c r="Y129" s="110"/>
      <c r="Z129" s="110"/>
      <c r="AA129" s="110"/>
      <c r="AB129" s="110"/>
      <c r="AC129" s="110"/>
    </row>
    <row r="130" spans="1:29">
      <c r="B130" s="110"/>
      <c r="C130" s="110"/>
      <c r="D130" s="110"/>
      <c r="E130" s="110"/>
      <c r="F130" s="110"/>
      <c r="G130" s="110"/>
      <c r="H130" s="110"/>
      <c r="I130" s="110"/>
      <c r="J130" s="110"/>
      <c r="K130" s="110"/>
      <c r="L130" s="110"/>
      <c r="M130" s="110"/>
      <c r="N130" s="110"/>
      <c r="O130" s="112"/>
      <c r="P130" s="110"/>
      <c r="Q130" s="110"/>
      <c r="R130" s="110"/>
      <c r="T130" s="110"/>
      <c r="U130" s="110"/>
      <c r="V130" s="110"/>
      <c r="W130" s="110"/>
      <c r="X130" s="110"/>
      <c r="Y130" s="110"/>
      <c r="Z130" s="110"/>
      <c r="AA130" s="110"/>
      <c r="AB130" s="110"/>
      <c r="AC130" s="110"/>
    </row>
    <row r="131" spans="1:29">
      <c r="B131" s="110"/>
      <c r="C131" s="110"/>
      <c r="D131" s="110"/>
      <c r="E131" s="110"/>
      <c r="F131" s="110"/>
      <c r="G131" s="110"/>
      <c r="H131" s="110"/>
      <c r="I131" s="110"/>
      <c r="J131" s="110"/>
      <c r="K131" s="110"/>
      <c r="L131" s="110"/>
      <c r="M131" s="110"/>
      <c r="N131" s="110"/>
      <c r="O131" s="110"/>
      <c r="P131" s="110"/>
      <c r="Q131" s="110"/>
      <c r="R131" s="110"/>
      <c r="T131" s="110"/>
      <c r="U131" s="110"/>
      <c r="V131" s="110"/>
      <c r="W131" s="110"/>
      <c r="X131" s="110"/>
      <c r="Y131" s="110"/>
      <c r="Z131" s="110"/>
      <c r="AA131" s="110"/>
      <c r="AB131" s="110"/>
      <c r="AC131" s="110"/>
    </row>
    <row r="132" spans="1:29">
      <c r="B132" s="110"/>
      <c r="C132" s="110"/>
      <c r="D132" s="110"/>
      <c r="E132" s="110"/>
      <c r="F132" s="110"/>
      <c r="G132" s="110"/>
      <c r="H132" s="110"/>
      <c r="I132" s="110"/>
      <c r="J132" s="110"/>
      <c r="K132" s="110"/>
      <c r="L132" s="110"/>
      <c r="M132" s="110"/>
      <c r="N132" s="110"/>
      <c r="O132" s="110"/>
      <c r="P132" s="110"/>
      <c r="Q132" s="110"/>
      <c r="R132" s="110"/>
      <c r="T132" s="110"/>
      <c r="U132" s="110"/>
      <c r="V132" s="110"/>
      <c r="W132" s="110"/>
      <c r="X132" s="110"/>
      <c r="Y132" s="110"/>
      <c r="Z132" s="110"/>
      <c r="AA132" s="110"/>
      <c r="AB132" s="110"/>
      <c r="AC132" s="110"/>
    </row>
    <row r="133" spans="1:29">
      <c r="B133" s="110"/>
      <c r="C133" s="110"/>
      <c r="D133" s="110"/>
      <c r="E133" s="110"/>
      <c r="F133" s="110"/>
      <c r="G133" s="110"/>
      <c r="H133" s="110"/>
      <c r="I133" s="110"/>
      <c r="J133" s="110"/>
      <c r="K133" s="110"/>
      <c r="L133" s="110"/>
      <c r="M133" s="110"/>
      <c r="N133" s="110"/>
      <c r="O133" s="110"/>
      <c r="P133" s="110"/>
      <c r="Q133" s="110"/>
      <c r="R133" s="110"/>
      <c r="T133" s="110"/>
      <c r="U133" s="110"/>
      <c r="V133" s="110"/>
      <c r="W133" s="110"/>
      <c r="X133" s="110"/>
      <c r="Y133" s="110"/>
      <c r="Z133" s="110"/>
      <c r="AA133" s="110"/>
      <c r="AB133" s="110"/>
      <c r="AC133" s="110"/>
    </row>
    <row r="134" spans="1:29">
      <c r="B134" s="110"/>
      <c r="C134" s="110"/>
      <c r="D134" s="110"/>
      <c r="E134" s="110"/>
      <c r="F134" s="110"/>
      <c r="G134" s="110"/>
      <c r="H134" s="110"/>
      <c r="I134" s="110"/>
      <c r="J134" s="110"/>
      <c r="K134" s="110"/>
      <c r="L134" s="110"/>
      <c r="M134" s="110"/>
      <c r="N134" s="110"/>
      <c r="O134" s="110"/>
      <c r="P134" s="110"/>
      <c r="Q134" s="110"/>
      <c r="R134" s="110"/>
      <c r="T134" s="110"/>
      <c r="U134" s="110"/>
      <c r="V134" s="110"/>
      <c r="W134" s="110"/>
      <c r="X134" s="110"/>
      <c r="Y134" s="110"/>
      <c r="Z134" s="110"/>
      <c r="AA134" s="110"/>
      <c r="AB134" s="110"/>
      <c r="AC134" s="110"/>
    </row>
    <row r="135" spans="1:29">
      <c r="B135" s="110"/>
      <c r="C135" s="110"/>
      <c r="D135" s="110"/>
      <c r="E135" s="110"/>
      <c r="F135" s="110"/>
      <c r="G135" s="110"/>
      <c r="H135" s="110"/>
      <c r="I135" s="110"/>
      <c r="J135" s="110"/>
      <c r="K135" s="110"/>
      <c r="L135" s="110"/>
      <c r="M135" s="110"/>
      <c r="N135" s="110"/>
      <c r="O135" s="110"/>
      <c r="P135" s="110"/>
      <c r="Q135" s="110"/>
      <c r="R135" s="110"/>
      <c r="T135" s="110"/>
      <c r="U135" s="110"/>
      <c r="V135" s="110"/>
      <c r="W135" s="110"/>
      <c r="X135" s="110"/>
      <c r="Y135" s="110"/>
      <c r="Z135" s="110"/>
      <c r="AA135" s="110"/>
      <c r="AB135" s="110"/>
      <c r="AC135" s="110"/>
    </row>
    <row r="136" spans="1:29">
      <c r="B136" s="110"/>
      <c r="C136" s="110"/>
      <c r="D136" s="110"/>
      <c r="E136" s="110"/>
      <c r="F136" s="110"/>
      <c r="G136" s="110"/>
      <c r="H136" s="110"/>
      <c r="I136" s="110"/>
      <c r="J136" s="110"/>
      <c r="K136" s="110"/>
      <c r="L136" s="110"/>
      <c r="M136" s="110"/>
      <c r="N136" s="110"/>
      <c r="O136" s="110"/>
      <c r="P136" s="110"/>
      <c r="Q136" s="110"/>
      <c r="R136" s="110"/>
      <c r="T136" s="110"/>
      <c r="U136" s="110"/>
      <c r="V136" s="110"/>
      <c r="W136" s="110"/>
      <c r="X136" s="110"/>
      <c r="Y136" s="110"/>
      <c r="Z136" s="110"/>
      <c r="AA136" s="110"/>
      <c r="AB136" s="110"/>
      <c r="AC136" s="110"/>
    </row>
    <row r="137" spans="1:29">
      <c r="B137" s="110"/>
      <c r="C137" s="110"/>
      <c r="D137" s="110"/>
      <c r="E137" s="110"/>
      <c r="F137" s="110"/>
      <c r="G137" s="110"/>
      <c r="H137" s="110"/>
      <c r="I137" s="110"/>
      <c r="J137" s="110"/>
      <c r="K137" s="110"/>
      <c r="L137" s="110"/>
      <c r="M137" s="110"/>
      <c r="N137" s="110"/>
      <c r="O137" s="110"/>
      <c r="P137" s="110"/>
      <c r="Q137" s="110"/>
      <c r="R137" s="110"/>
      <c r="T137" s="110"/>
      <c r="U137" s="110"/>
      <c r="V137" s="110"/>
      <c r="W137" s="110"/>
      <c r="X137" s="110"/>
      <c r="Y137" s="110"/>
      <c r="Z137" s="110"/>
      <c r="AA137" s="110"/>
      <c r="AB137" s="110"/>
      <c r="AC137" s="110"/>
    </row>
    <row r="138" spans="1:29">
      <c r="B138" s="110"/>
      <c r="C138" s="110"/>
      <c r="D138" s="110"/>
      <c r="E138" s="110"/>
      <c r="F138" s="110"/>
      <c r="G138" s="110"/>
      <c r="H138" s="110"/>
      <c r="I138" s="110"/>
      <c r="J138" s="110"/>
      <c r="K138" s="110"/>
      <c r="L138" s="110"/>
      <c r="M138" s="110"/>
      <c r="N138" s="110"/>
      <c r="O138" s="110"/>
      <c r="P138" s="110"/>
      <c r="Q138" s="110"/>
      <c r="R138" s="110"/>
      <c r="T138" s="110"/>
      <c r="U138" s="110"/>
      <c r="V138" s="110"/>
      <c r="W138" s="110"/>
      <c r="X138" s="110"/>
      <c r="Y138" s="110"/>
      <c r="Z138" s="110"/>
      <c r="AA138" s="110"/>
      <c r="AB138" s="110"/>
      <c r="AC138" s="110"/>
    </row>
    <row r="139" spans="1:29">
      <c r="B139" s="110"/>
      <c r="C139" s="110"/>
      <c r="D139" s="110"/>
      <c r="E139" s="110"/>
      <c r="F139" s="110"/>
      <c r="G139" s="110"/>
      <c r="H139" s="110"/>
      <c r="I139" s="110"/>
      <c r="J139" s="110"/>
      <c r="K139" s="110"/>
      <c r="L139" s="110"/>
      <c r="M139" s="110"/>
      <c r="N139" s="110"/>
      <c r="O139" s="110"/>
      <c r="P139" s="110"/>
      <c r="Q139" s="110"/>
      <c r="R139" s="110"/>
      <c r="T139" s="110"/>
      <c r="U139" s="110"/>
      <c r="V139" s="110"/>
      <c r="W139" s="110"/>
      <c r="X139" s="110"/>
      <c r="Y139" s="110"/>
      <c r="Z139" s="110"/>
      <c r="AA139" s="110"/>
      <c r="AB139" s="110"/>
      <c r="AC139" s="110"/>
    </row>
    <row r="140" spans="1:29">
      <c r="B140" s="110"/>
      <c r="C140" s="110"/>
      <c r="D140" s="110"/>
      <c r="E140" s="110"/>
      <c r="F140" s="110"/>
      <c r="G140" s="110"/>
      <c r="H140" s="110"/>
      <c r="I140" s="110"/>
      <c r="J140" s="110"/>
      <c r="K140" s="110"/>
      <c r="L140" s="110"/>
      <c r="M140" s="110"/>
      <c r="N140" s="110"/>
      <c r="O140" s="110"/>
      <c r="P140" s="110"/>
      <c r="Q140" s="110"/>
      <c r="R140" s="110"/>
      <c r="T140" s="110"/>
      <c r="U140" s="110"/>
      <c r="V140" s="110"/>
      <c r="W140" s="110"/>
      <c r="X140" s="110"/>
      <c r="Y140" s="110"/>
      <c r="Z140" s="110"/>
      <c r="AA140" s="110"/>
      <c r="AB140" s="110"/>
      <c r="AC140" s="110"/>
    </row>
    <row r="141" spans="1:29">
      <c r="B141" s="113"/>
      <c r="C141" s="110"/>
      <c r="D141" s="110"/>
      <c r="E141" s="110"/>
      <c r="F141" s="110"/>
      <c r="G141" s="110"/>
      <c r="H141" s="110"/>
      <c r="I141" s="110"/>
      <c r="J141" s="110"/>
      <c r="K141" s="110"/>
      <c r="L141" s="110"/>
      <c r="M141" s="110"/>
      <c r="N141" s="110"/>
      <c r="O141" s="110"/>
      <c r="P141" s="110"/>
      <c r="Q141" s="110"/>
      <c r="R141" s="110"/>
      <c r="T141" s="110"/>
      <c r="U141" s="110"/>
      <c r="V141" s="110"/>
      <c r="W141" s="110"/>
      <c r="X141" s="110"/>
      <c r="Y141" s="110"/>
      <c r="Z141" s="110"/>
      <c r="AA141" s="110"/>
      <c r="AB141" s="110"/>
      <c r="AC141" s="110"/>
    </row>
    <row r="142" spans="1:29">
      <c r="B142" s="110"/>
      <c r="C142" s="110"/>
      <c r="D142" s="110"/>
      <c r="E142" s="110"/>
      <c r="F142" s="110"/>
      <c r="G142" s="110"/>
      <c r="H142" s="110"/>
      <c r="I142" s="110"/>
      <c r="J142" s="110"/>
      <c r="K142" s="110"/>
      <c r="L142" s="110"/>
      <c r="M142" s="110"/>
      <c r="N142" s="110"/>
      <c r="O142" s="110"/>
      <c r="P142" s="110"/>
      <c r="Q142" s="110"/>
      <c r="R142" s="110"/>
      <c r="T142" s="110"/>
      <c r="U142" s="110"/>
      <c r="V142" s="110"/>
      <c r="W142" s="110"/>
      <c r="X142" s="110"/>
      <c r="Y142" s="110"/>
      <c r="Z142" s="110"/>
      <c r="AA142" s="110"/>
      <c r="AB142" s="110"/>
      <c r="AC142" s="110"/>
    </row>
    <row r="143" spans="1:29">
      <c r="A143" s="331"/>
      <c r="B143" s="331"/>
      <c r="C143" s="331"/>
      <c r="D143" s="331"/>
      <c r="E143" s="331"/>
      <c r="F143" s="331"/>
      <c r="G143" s="331"/>
      <c r="H143" s="331"/>
      <c r="I143" s="331"/>
      <c r="J143" s="331"/>
      <c r="K143" s="331"/>
      <c r="L143" s="331"/>
      <c r="M143" s="331"/>
      <c r="N143" s="331"/>
      <c r="O143" s="331"/>
      <c r="P143" s="331"/>
      <c r="Q143" s="331"/>
      <c r="R143" s="331"/>
      <c r="S143" s="331"/>
      <c r="T143" s="331"/>
      <c r="U143" s="331"/>
      <c r="V143" s="110"/>
      <c r="W143" s="110"/>
      <c r="X143" s="110"/>
      <c r="Y143" s="331"/>
      <c r="Z143" s="331"/>
      <c r="AA143" s="110"/>
      <c r="AB143" s="110"/>
      <c r="AC143" s="110"/>
    </row>
    <row r="144" spans="1:29">
      <c r="B144" s="110"/>
      <c r="C144" s="110"/>
      <c r="D144" s="110"/>
      <c r="E144" s="110"/>
      <c r="F144" s="110"/>
      <c r="G144" s="110"/>
      <c r="H144" s="110"/>
      <c r="I144" s="110"/>
      <c r="J144" s="110"/>
      <c r="K144" s="110"/>
      <c r="L144" s="110"/>
      <c r="M144" s="110"/>
      <c r="N144" s="110"/>
      <c r="O144" s="110"/>
      <c r="P144" s="110"/>
      <c r="Q144" s="110"/>
      <c r="R144" s="110"/>
      <c r="T144" s="110"/>
      <c r="U144" s="110"/>
      <c r="V144" s="110"/>
      <c r="W144" s="110"/>
      <c r="X144" s="110"/>
      <c r="Y144" s="110"/>
      <c r="Z144" s="110"/>
      <c r="AA144" s="110"/>
      <c r="AB144" s="110"/>
      <c r="AC144" s="110"/>
    </row>
    <row r="145" spans="2:29">
      <c r="B145" s="110"/>
      <c r="C145" s="110"/>
      <c r="D145" s="110"/>
      <c r="E145" s="110"/>
      <c r="F145" s="110"/>
      <c r="G145" s="110"/>
      <c r="H145" s="110"/>
      <c r="I145" s="110"/>
      <c r="J145" s="110"/>
      <c r="K145" s="110"/>
      <c r="L145" s="110"/>
      <c r="M145" s="110"/>
      <c r="N145" s="110"/>
      <c r="O145" s="110"/>
      <c r="P145" s="110"/>
      <c r="Q145" s="110"/>
      <c r="R145" s="110"/>
      <c r="T145" s="110"/>
      <c r="U145" s="110"/>
      <c r="V145" s="110"/>
      <c r="W145" s="110"/>
      <c r="X145" s="110"/>
      <c r="Y145" s="110"/>
      <c r="Z145" s="110"/>
      <c r="AA145" s="110"/>
      <c r="AB145" s="110"/>
      <c r="AC145" s="110"/>
    </row>
    <row r="146" spans="2:29">
      <c r="B146" s="110"/>
      <c r="C146" s="110"/>
      <c r="D146" s="110"/>
      <c r="E146" s="110"/>
      <c r="F146" s="110"/>
      <c r="G146" s="110"/>
      <c r="H146" s="110"/>
      <c r="I146" s="110"/>
      <c r="J146" s="110"/>
      <c r="K146" s="110"/>
      <c r="L146" s="110"/>
      <c r="M146" s="110"/>
      <c r="N146" s="110"/>
      <c r="O146" s="110"/>
      <c r="P146" s="110"/>
      <c r="Q146" s="110"/>
      <c r="R146" s="110"/>
      <c r="T146" s="110"/>
      <c r="U146" s="110"/>
      <c r="V146" s="110"/>
      <c r="W146" s="110"/>
      <c r="X146" s="110"/>
      <c r="Y146" s="110"/>
      <c r="Z146" s="110"/>
      <c r="AA146" s="110"/>
      <c r="AB146" s="110"/>
      <c r="AC146" s="110"/>
    </row>
    <row r="147" spans="2:29">
      <c r="B147" s="110"/>
      <c r="C147" s="110"/>
      <c r="D147" s="110"/>
      <c r="E147" s="110"/>
      <c r="F147" s="110"/>
      <c r="G147" s="110"/>
      <c r="H147" s="110"/>
      <c r="I147" s="110"/>
      <c r="J147" s="110"/>
      <c r="K147" s="110"/>
      <c r="L147" s="110"/>
      <c r="M147" s="110"/>
      <c r="N147" s="110"/>
      <c r="O147" s="110"/>
      <c r="P147" s="110"/>
      <c r="Q147" s="110"/>
      <c r="R147" s="110"/>
      <c r="T147" s="110"/>
      <c r="U147" s="110"/>
      <c r="V147" s="110"/>
      <c r="W147" s="110"/>
      <c r="X147" s="110"/>
      <c r="Y147" s="110"/>
      <c r="Z147" s="110"/>
      <c r="AA147" s="110"/>
      <c r="AB147" s="110"/>
      <c r="AC147" s="110"/>
    </row>
    <row r="148" spans="2:29">
      <c r="B148" s="110"/>
      <c r="C148" s="110"/>
      <c r="D148" s="110"/>
      <c r="E148" s="110"/>
      <c r="F148" s="110"/>
      <c r="G148" s="110"/>
      <c r="H148" s="110"/>
      <c r="I148" s="110"/>
      <c r="J148" s="110"/>
      <c r="K148" s="110"/>
      <c r="L148" s="110"/>
      <c r="M148" s="110"/>
      <c r="N148" s="110"/>
      <c r="O148" s="110"/>
      <c r="P148" s="110"/>
      <c r="Q148" s="110"/>
      <c r="R148" s="110"/>
      <c r="T148" s="110"/>
      <c r="U148" s="110"/>
      <c r="V148" s="110"/>
      <c r="W148" s="110"/>
      <c r="X148" s="110"/>
      <c r="Y148" s="110"/>
      <c r="Z148" s="110"/>
      <c r="AA148" s="110"/>
      <c r="AB148" s="110"/>
      <c r="AC148" s="110"/>
    </row>
    <row r="149" spans="2:29">
      <c r="B149" s="110"/>
      <c r="C149" s="110"/>
      <c r="D149" s="110"/>
      <c r="E149" s="110"/>
      <c r="F149" s="110"/>
      <c r="G149" s="110"/>
      <c r="H149" s="110"/>
      <c r="I149" s="110"/>
      <c r="J149" s="110"/>
      <c r="K149" s="110"/>
      <c r="L149" s="110"/>
      <c r="M149" s="110"/>
      <c r="N149" s="110"/>
      <c r="O149" s="110"/>
      <c r="P149" s="110"/>
      <c r="Q149" s="110"/>
      <c r="R149" s="110"/>
      <c r="T149" s="110"/>
      <c r="U149" s="110"/>
      <c r="V149" s="110"/>
      <c r="W149" s="110"/>
      <c r="X149" s="110"/>
      <c r="Y149" s="110"/>
      <c r="Z149" s="110"/>
      <c r="AA149" s="110"/>
      <c r="AB149" s="110"/>
      <c r="AC149" s="110"/>
    </row>
    <row r="150" spans="2:29">
      <c r="B150" s="110"/>
      <c r="C150" s="110"/>
      <c r="D150" s="110"/>
      <c r="E150" s="110"/>
      <c r="F150" s="110"/>
      <c r="G150" s="110"/>
      <c r="H150" s="110"/>
      <c r="I150" s="110"/>
      <c r="J150" s="110"/>
      <c r="K150" s="110"/>
      <c r="L150" s="110"/>
      <c r="M150" s="110"/>
      <c r="N150" s="110"/>
      <c r="O150" s="110"/>
      <c r="P150" s="110"/>
      <c r="Q150" s="110"/>
      <c r="R150" s="110"/>
      <c r="T150" s="110"/>
      <c r="U150" s="110"/>
      <c r="V150" s="110"/>
      <c r="W150" s="110"/>
      <c r="X150" s="110"/>
      <c r="Y150" s="110"/>
      <c r="Z150" s="110"/>
      <c r="AA150" s="110"/>
      <c r="AB150" s="110"/>
      <c r="AC150" s="110"/>
    </row>
    <row r="151" spans="2:29">
      <c r="B151" s="110"/>
      <c r="C151" s="110"/>
      <c r="D151" s="110"/>
      <c r="E151" s="110"/>
      <c r="F151" s="110"/>
      <c r="G151" s="110"/>
      <c r="H151" s="110"/>
      <c r="I151" s="110"/>
      <c r="J151" s="110"/>
      <c r="K151" s="110"/>
      <c r="L151" s="110"/>
      <c r="M151" s="110"/>
      <c r="N151" s="110"/>
      <c r="O151" s="110"/>
      <c r="P151" s="110"/>
      <c r="Q151" s="110"/>
      <c r="R151" s="110"/>
      <c r="T151" s="110"/>
      <c r="U151" s="110"/>
      <c r="V151" s="110"/>
      <c r="W151" s="110"/>
      <c r="X151" s="110"/>
      <c r="Y151" s="110"/>
      <c r="Z151" s="110"/>
      <c r="AA151" s="110"/>
      <c r="AB151" s="110"/>
      <c r="AC151" s="110"/>
    </row>
    <row r="152" spans="2:29">
      <c r="B152" s="110"/>
      <c r="C152" s="110"/>
      <c r="D152" s="110"/>
      <c r="E152" s="110"/>
      <c r="F152" s="110"/>
      <c r="G152" s="110"/>
      <c r="H152" s="110"/>
      <c r="I152" s="110"/>
      <c r="J152" s="110"/>
      <c r="K152" s="110"/>
      <c r="L152" s="110"/>
      <c r="M152" s="110"/>
      <c r="N152" s="110"/>
      <c r="O152" s="110"/>
      <c r="P152" s="110"/>
      <c r="Q152" s="110"/>
      <c r="R152" s="110"/>
      <c r="T152" s="110"/>
      <c r="U152" s="110"/>
      <c r="V152" s="110"/>
      <c r="W152" s="110"/>
      <c r="X152" s="110"/>
      <c r="Y152" s="110"/>
      <c r="Z152" s="110"/>
      <c r="AA152" s="110"/>
      <c r="AB152" s="110"/>
      <c r="AC152" s="110"/>
    </row>
    <row r="153" spans="2:29">
      <c r="B153" s="110"/>
      <c r="C153" s="110"/>
      <c r="D153" s="110"/>
      <c r="E153" s="110"/>
      <c r="F153" s="110"/>
      <c r="G153" s="110"/>
      <c r="H153" s="110"/>
      <c r="I153" s="110"/>
      <c r="J153" s="110"/>
      <c r="K153" s="110"/>
      <c r="L153" s="110"/>
      <c r="M153" s="110"/>
      <c r="N153" s="110"/>
      <c r="O153" s="110"/>
      <c r="P153" s="110"/>
      <c r="Q153" s="110"/>
      <c r="R153" s="110"/>
      <c r="T153" s="110"/>
      <c r="U153" s="110"/>
      <c r="V153" s="110"/>
      <c r="W153" s="110"/>
      <c r="X153" s="110"/>
      <c r="Y153" s="110"/>
      <c r="Z153" s="110"/>
      <c r="AA153" s="110"/>
      <c r="AB153" s="110"/>
      <c r="AC153" s="110"/>
    </row>
    <row r="154" spans="2:29">
      <c r="B154" s="110"/>
      <c r="C154" s="110"/>
      <c r="D154" s="110"/>
      <c r="E154" s="110"/>
      <c r="F154" s="110"/>
      <c r="G154" s="110"/>
      <c r="H154" s="110"/>
      <c r="I154" s="110"/>
      <c r="J154" s="110"/>
      <c r="K154" s="110"/>
      <c r="L154" s="110"/>
      <c r="M154" s="110"/>
      <c r="N154" s="110"/>
      <c r="O154" s="110"/>
      <c r="P154" s="110"/>
      <c r="Q154" s="110"/>
      <c r="R154" s="110"/>
      <c r="T154" s="110"/>
      <c r="U154" s="110"/>
      <c r="V154" s="110"/>
      <c r="W154" s="110"/>
      <c r="X154" s="110"/>
      <c r="Y154" s="110"/>
      <c r="Z154" s="110"/>
      <c r="AA154" s="110"/>
      <c r="AB154" s="110"/>
      <c r="AC154" s="110"/>
    </row>
    <row r="155" spans="2:29">
      <c r="B155" s="110"/>
      <c r="C155" s="110"/>
      <c r="D155" s="110"/>
      <c r="E155" s="110"/>
      <c r="F155" s="110"/>
      <c r="G155" s="110"/>
      <c r="H155" s="110"/>
      <c r="I155" s="110"/>
      <c r="J155" s="110"/>
      <c r="K155" s="110"/>
      <c r="L155" s="110"/>
      <c r="M155" s="110"/>
      <c r="N155" s="110"/>
      <c r="O155" s="111"/>
      <c r="P155" s="110"/>
      <c r="Q155" s="110"/>
      <c r="R155" s="110"/>
      <c r="T155" s="110"/>
      <c r="U155" s="110"/>
      <c r="V155" s="110"/>
      <c r="W155" s="110"/>
      <c r="X155" s="110"/>
      <c r="Y155" s="110"/>
      <c r="Z155" s="110"/>
      <c r="AA155" s="110"/>
      <c r="AB155" s="110"/>
      <c r="AC155" s="110"/>
    </row>
    <row r="156" spans="2:29">
      <c r="B156" s="110"/>
      <c r="C156" s="110"/>
      <c r="D156" s="110"/>
      <c r="E156" s="110"/>
      <c r="F156" s="110"/>
      <c r="G156" s="110"/>
      <c r="H156" s="110"/>
      <c r="I156" s="110"/>
      <c r="J156" s="110"/>
      <c r="K156" s="110"/>
      <c r="L156" s="110"/>
      <c r="M156" s="110"/>
      <c r="N156" s="110"/>
      <c r="O156" s="110"/>
      <c r="P156" s="110"/>
      <c r="Q156" s="110"/>
      <c r="R156" s="110"/>
      <c r="T156" s="110"/>
      <c r="U156" s="110"/>
      <c r="V156" s="110"/>
      <c r="W156" s="110"/>
      <c r="X156" s="110"/>
      <c r="Y156" s="110"/>
      <c r="Z156" s="110"/>
      <c r="AA156" s="110"/>
      <c r="AB156" s="110"/>
      <c r="AC156" s="110"/>
    </row>
    <row r="157" spans="2:29">
      <c r="B157" s="110"/>
      <c r="C157" s="110"/>
      <c r="D157" s="110"/>
      <c r="E157" s="110"/>
      <c r="F157" s="110"/>
      <c r="G157" s="110"/>
      <c r="H157" s="110"/>
      <c r="I157" s="110"/>
      <c r="J157" s="110"/>
      <c r="K157" s="110"/>
      <c r="L157" s="110"/>
      <c r="M157" s="110"/>
      <c r="N157" s="110"/>
      <c r="O157" s="110"/>
      <c r="P157" s="110"/>
      <c r="Q157" s="110"/>
      <c r="R157" s="110"/>
      <c r="T157" s="110"/>
      <c r="U157" s="110"/>
      <c r="V157" s="110"/>
      <c r="W157" s="110"/>
      <c r="X157" s="110"/>
      <c r="Y157" s="110"/>
      <c r="Z157" s="110"/>
      <c r="AA157" s="110"/>
      <c r="AB157" s="110"/>
      <c r="AC157" s="110"/>
    </row>
    <row r="158" spans="2:29">
      <c r="B158" s="110"/>
      <c r="C158" s="110"/>
      <c r="D158" s="110"/>
      <c r="E158" s="110"/>
      <c r="F158" s="110"/>
      <c r="G158" s="110"/>
      <c r="H158" s="110"/>
      <c r="I158" s="110"/>
      <c r="J158" s="110"/>
      <c r="K158" s="110"/>
      <c r="L158" s="110"/>
      <c r="M158" s="110"/>
      <c r="N158" s="110"/>
      <c r="O158" s="111"/>
      <c r="P158" s="110"/>
      <c r="Q158" s="110"/>
      <c r="R158" s="110"/>
      <c r="T158" s="110"/>
      <c r="U158" s="110"/>
      <c r="V158" s="110"/>
      <c r="W158" s="110"/>
      <c r="X158" s="110"/>
      <c r="Y158" s="110"/>
      <c r="Z158" s="110"/>
      <c r="AA158" s="110"/>
      <c r="AB158" s="110"/>
      <c r="AC158" s="110"/>
    </row>
    <row r="159" spans="2:29">
      <c r="B159" s="110"/>
      <c r="C159" s="110"/>
      <c r="D159" s="110"/>
      <c r="E159" s="110"/>
      <c r="F159" s="110"/>
      <c r="G159" s="110"/>
      <c r="H159" s="110"/>
      <c r="I159" s="110"/>
      <c r="J159" s="110"/>
      <c r="K159" s="110"/>
      <c r="L159" s="110"/>
      <c r="M159" s="110"/>
      <c r="N159" s="110"/>
      <c r="O159" s="110"/>
      <c r="P159" s="110"/>
      <c r="Q159" s="110"/>
      <c r="R159" s="110"/>
      <c r="T159" s="110"/>
      <c r="U159" s="110"/>
      <c r="V159" s="110"/>
      <c r="W159" s="110"/>
      <c r="X159" s="110"/>
      <c r="Y159" s="110"/>
      <c r="Z159" s="110"/>
      <c r="AA159" s="110"/>
      <c r="AB159" s="110"/>
      <c r="AC159" s="110"/>
    </row>
    <row r="160" spans="2:29">
      <c r="B160" s="110"/>
      <c r="C160" s="110"/>
      <c r="D160" s="110"/>
      <c r="E160" s="110"/>
      <c r="F160" s="110"/>
      <c r="G160" s="110"/>
      <c r="H160" s="110"/>
      <c r="I160" s="110"/>
      <c r="J160" s="110"/>
      <c r="K160" s="110"/>
      <c r="L160" s="110"/>
      <c r="M160" s="110"/>
      <c r="N160" s="110"/>
      <c r="O160" s="110"/>
      <c r="P160" s="110"/>
      <c r="Q160" s="110"/>
      <c r="R160" s="110"/>
      <c r="T160" s="110"/>
      <c r="U160" s="110"/>
      <c r="V160" s="110"/>
      <c r="W160" s="110"/>
      <c r="X160" s="110"/>
      <c r="Y160" s="110"/>
      <c r="Z160" s="110"/>
      <c r="AA160" s="110"/>
      <c r="AB160" s="110"/>
      <c r="AC160" s="110"/>
    </row>
    <row r="161" spans="2:29">
      <c r="B161" s="110"/>
      <c r="C161" s="110"/>
      <c r="D161" s="110"/>
      <c r="E161" s="110"/>
      <c r="F161" s="110"/>
      <c r="G161" s="110"/>
      <c r="H161" s="110"/>
      <c r="I161" s="110"/>
      <c r="J161" s="110"/>
      <c r="K161" s="110"/>
      <c r="L161" s="110"/>
      <c r="M161" s="110"/>
      <c r="N161" s="110"/>
      <c r="O161" s="110"/>
      <c r="P161" s="110"/>
      <c r="Q161" s="110"/>
      <c r="R161" s="110"/>
      <c r="T161" s="110"/>
      <c r="U161" s="110"/>
      <c r="V161" s="110"/>
      <c r="W161" s="110"/>
      <c r="X161" s="110"/>
      <c r="Y161" s="110"/>
      <c r="Z161" s="110"/>
      <c r="AA161" s="110"/>
      <c r="AB161" s="110"/>
      <c r="AC161" s="110"/>
    </row>
    <row r="162" spans="2:29">
      <c r="B162" s="110"/>
      <c r="C162" s="110"/>
      <c r="D162" s="110"/>
      <c r="E162" s="110"/>
      <c r="F162" s="110"/>
      <c r="G162" s="110"/>
      <c r="H162" s="110"/>
      <c r="I162" s="110"/>
      <c r="J162" s="110"/>
      <c r="K162" s="110"/>
      <c r="L162" s="110"/>
      <c r="M162" s="110"/>
      <c r="N162" s="110"/>
      <c r="O162" s="110"/>
      <c r="P162" s="110"/>
      <c r="Q162" s="110"/>
      <c r="R162" s="110"/>
      <c r="T162" s="110"/>
      <c r="U162" s="110"/>
      <c r="V162" s="110"/>
      <c r="W162" s="110"/>
      <c r="X162" s="110"/>
      <c r="Y162" s="110"/>
      <c r="Z162" s="110"/>
      <c r="AA162" s="110"/>
      <c r="AB162" s="110"/>
      <c r="AC162" s="110"/>
    </row>
    <row r="163" spans="2:29">
      <c r="B163" s="110"/>
      <c r="C163" s="110"/>
      <c r="D163" s="110"/>
      <c r="E163" s="110"/>
      <c r="F163" s="110"/>
      <c r="G163" s="110"/>
      <c r="H163" s="110"/>
      <c r="I163" s="110"/>
      <c r="J163" s="110"/>
      <c r="K163" s="110"/>
      <c r="L163" s="110"/>
      <c r="M163" s="110"/>
      <c r="N163" s="110"/>
      <c r="O163" s="110"/>
      <c r="P163" s="110"/>
      <c r="Q163" s="110"/>
      <c r="R163" s="110"/>
      <c r="T163" s="110"/>
      <c r="U163" s="110"/>
      <c r="V163" s="110"/>
      <c r="W163" s="110"/>
      <c r="X163" s="110"/>
      <c r="Y163" s="110"/>
      <c r="Z163" s="110"/>
      <c r="AA163" s="110"/>
      <c r="AB163" s="110"/>
      <c r="AC163" s="110"/>
    </row>
    <row r="164" spans="2:29">
      <c r="B164" s="110"/>
      <c r="C164" s="110"/>
      <c r="D164" s="110"/>
      <c r="E164" s="110"/>
      <c r="F164" s="110"/>
      <c r="G164" s="110"/>
      <c r="H164" s="110"/>
      <c r="I164" s="110"/>
      <c r="J164" s="110"/>
      <c r="K164" s="110"/>
      <c r="L164" s="110"/>
      <c r="M164" s="110"/>
      <c r="N164" s="110"/>
      <c r="O164" s="110"/>
      <c r="P164" s="110"/>
      <c r="Q164" s="110"/>
      <c r="R164" s="110"/>
      <c r="T164" s="110"/>
      <c r="U164" s="110"/>
      <c r="V164" s="110"/>
      <c r="W164" s="110"/>
      <c r="X164" s="110"/>
      <c r="Y164" s="110"/>
      <c r="Z164" s="110"/>
      <c r="AA164" s="110"/>
      <c r="AB164" s="110"/>
      <c r="AC164" s="110"/>
    </row>
    <row r="165" spans="2:29">
      <c r="B165" s="110"/>
      <c r="C165" s="110"/>
      <c r="D165" s="110"/>
      <c r="E165" s="110"/>
      <c r="F165" s="110"/>
      <c r="G165" s="110"/>
      <c r="H165" s="110"/>
      <c r="I165" s="110"/>
      <c r="J165" s="110"/>
      <c r="K165" s="110"/>
      <c r="L165" s="110"/>
      <c r="M165" s="110"/>
      <c r="N165" s="110"/>
      <c r="O165" s="110"/>
      <c r="P165" s="110"/>
      <c r="Q165" s="110"/>
      <c r="R165" s="110"/>
      <c r="T165" s="110"/>
      <c r="U165" s="110"/>
      <c r="V165" s="110"/>
      <c r="W165" s="110"/>
      <c r="X165" s="110"/>
      <c r="Y165" s="110"/>
      <c r="Z165" s="110"/>
      <c r="AA165" s="110"/>
      <c r="AB165" s="110"/>
      <c r="AC165" s="110"/>
    </row>
    <row r="166" spans="2:29">
      <c r="B166" s="110"/>
      <c r="C166" s="110"/>
      <c r="D166" s="110"/>
      <c r="E166" s="110"/>
      <c r="F166" s="110"/>
      <c r="G166" s="110"/>
      <c r="H166" s="110"/>
      <c r="I166" s="110"/>
      <c r="J166" s="110"/>
      <c r="K166" s="110"/>
      <c r="L166" s="110"/>
      <c r="M166" s="110"/>
      <c r="N166" s="110"/>
      <c r="O166" s="110"/>
      <c r="P166" s="110"/>
      <c r="Q166" s="110"/>
      <c r="R166" s="110"/>
      <c r="T166" s="110"/>
      <c r="U166" s="110"/>
      <c r="V166" s="110"/>
      <c r="W166" s="110"/>
      <c r="X166" s="110"/>
      <c r="Y166" s="110"/>
      <c r="Z166" s="110"/>
      <c r="AA166" s="110"/>
      <c r="AB166" s="110"/>
      <c r="AC166" s="110"/>
    </row>
    <row r="167" spans="2:29">
      <c r="B167" s="110"/>
      <c r="C167" s="110"/>
      <c r="D167" s="110"/>
      <c r="E167" s="110"/>
      <c r="F167" s="110"/>
      <c r="G167" s="110"/>
      <c r="H167" s="110"/>
      <c r="I167" s="110"/>
      <c r="J167" s="110"/>
      <c r="K167" s="110"/>
      <c r="L167" s="110"/>
      <c r="M167" s="110"/>
      <c r="N167" s="110"/>
      <c r="O167" s="112"/>
      <c r="P167" s="110"/>
      <c r="Q167" s="110"/>
      <c r="R167" s="110"/>
      <c r="T167" s="110"/>
      <c r="U167" s="110"/>
      <c r="V167" s="110"/>
      <c r="W167" s="110"/>
      <c r="X167" s="110"/>
      <c r="Y167" s="110"/>
      <c r="Z167" s="110"/>
      <c r="AA167" s="110"/>
      <c r="AB167" s="110"/>
      <c r="AC167" s="110"/>
    </row>
    <row r="168" spans="2:29">
      <c r="B168" s="110"/>
      <c r="C168" s="110"/>
      <c r="D168" s="110"/>
      <c r="E168" s="110"/>
      <c r="F168" s="110"/>
      <c r="G168" s="110"/>
      <c r="H168" s="110"/>
      <c r="I168" s="110"/>
      <c r="J168" s="110"/>
      <c r="K168" s="110"/>
      <c r="L168" s="110"/>
      <c r="M168" s="110"/>
      <c r="N168" s="110"/>
      <c r="O168" s="110"/>
      <c r="P168" s="110"/>
      <c r="Q168" s="110"/>
      <c r="R168" s="110"/>
      <c r="T168" s="110"/>
      <c r="U168" s="110"/>
      <c r="V168" s="110"/>
      <c r="W168" s="110"/>
      <c r="X168" s="110"/>
      <c r="Y168" s="110"/>
      <c r="Z168" s="110"/>
      <c r="AA168" s="110"/>
      <c r="AB168" s="110"/>
      <c r="AC168" s="110"/>
    </row>
    <row r="169" spans="2:29">
      <c r="B169" s="110"/>
      <c r="C169" s="110"/>
      <c r="D169" s="110"/>
      <c r="E169" s="110"/>
      <c r="F169" s="110"/>
      <c r="G169" s="110"/>
      <c r="H169" s="110"/>
      <c r="I169" s="110"/>
      <c r="J169" s="110"/>
      <c r="K169" s="110"/>
      <c r="L169" s="110"/>
      <c r="M169" s="110"/>
      <c r="N169" s="110"/>
      <c r="O169" s="110"/>
      <c r="P169" s="110"/>
      <c r="Q169" s="110"/>
      <c r="R169" s="110"/>
      <c r="T169" s="110"/>
      <c r="U169" s="110"/>
      <c r="V169" s="110"/>
      <c r="W169" s="110"/>
      <c r="X169" s="110"/>
      <c r="Y169" s="110"/>
      <c r="Z169" s="110"/>
      <c r="AA169" s="110"/>
      <c r="AB169" s="110"/>
      <c r="AC169" s="110"/>
    </row>
    <row r="170" spans="2:29">
      <c r="B170" s="110"/>
      <c r="C170" s="110"/>
      <c r="D170" s="110"/>
      <c r="E170" s="110"/>
      <c r="F170" s="110"/>
      <c r="G170" s="110"/>
      <c r="H170" s="110"/>
      <c r="I170" s="110"/>
      <c r="J170" s="110"/>
      <c r="K170" s="110"/>
      <c r="L170" s="110"/>
      <c r="M170" s="110"/>
      <c r="N170" s="110"/>
      <c r="O170" s="110"/>
      <c r="P170" s="110"/>
      <c r="Q170" s="110"/>
      <c r="R170" s="110"/>
      <c r="T170" s="110"/>
      <c r="U170" s="110"/>
      <c r="V170" s="110"/>
      <c r="W170" s="110"/>
      <c r="X170" s="110"/>
      <c r="Y170" s="110"/>
      <c r="Z170" s="110"/>
      <c r="AA170" s="110"/>
      <c r="AB170" s="110"/>
      <c r="AC170" s="110"/>
    </row>
    <row r="171" spans="2:29">
      <c r="B171" s="110"/>
      <c r="C171" s="110"/>
      <c r="D171" s="110"/>
      <c r="E171" s="110"/>
      <c r="F171" s="110"/>
      <c r="G171" s="110"/>
      <c r="H171" s="110"/>
      <c r="I171" s="110"/>
      <c r="J171" s="110"/>
      <c r="K171" s="110"/>
      <c r="L171" s="110"/>
      <c r="M171" s="110"/>
      <c r="N171" s="110"/>
      <c r="O171" s="110"/>
      <c r="P171" s="110"/>
      <c r="Q171" s="110"/>
      <c r="R171" s="110"/>
      <c r="T171" s="110"/>
      <c r="U171" s="110"/>
      <c r="V171" s="110"/>
      <c r="W171" s="110"/>
      <c r="X171" s="110"/>
      <c r="Y171" s="110"/>
      <c r="Z171" s="110"/>
      <c r="AA171" s="110"/>
      <c r="AB171" s="110"/>
      <c r="AC171" s="110"/>
    </row>
    <row r="172" spans="2:29">
      <c r="B172" s="110"/>
      <c r="C172" s="110"/>
      <c r="D172" s="110"/>
      <c r="E172" s="110"/>
      <c r="F172" s="110"/>
      <c r="G172" s="110"/>
      <c r="H172" s="110"/>
      <c r="I172" s="110"/>
      <c r="J172" s="110"/>
      <c r="K172" s="110"/>
      <c r="L172" s="110"/>
      <c r="M172" s="110"/>
      <c r="N172" s="110"/>
      <c r="O172" s="110"/>
      <c r="P172" s="110"/>
      <c r="Q172" s="110"/>
      <c r="R172" s="110"/>
      <c r="T172" s="110"/>
      <c r="U172" s="110"/>
      <c r="V172" s="110"/>
      <c r="W172" s="110"/>
      <c r="X172" s="110"/>
      <c r="Y172" s="110"/>
      <c r="Z172" s="110"/>
      <c r="AA172" s="110"/>
      <c r="AB172" s="110"/>
      <c r="AC172" s="110"/>
    </row>
    <row r="173" spans="2:29">
      <c r="B173" s="110"/>
      <c r="C173" s="110"/>
      <c r="D173" s="110"/>
      <c r="E173" s="110"/>
      <c r="F173" s="110"/>
      <c r="G173" s="110"/>
      <c r="H173" s="110"/>
      <c r="I173" s="110"/>
      <c r="J173" s="110"/>
      <c r="K173" s="110"/>
      <c r="L173" s="110"/>
      <c r="M173" s="110"/>
      <c r="N173" s="110"/>
      <c r="O173" s="110"/>
      <c r="P173" s="110"/>
      <c r="Q173" s="110"/>
      <c r="R173" s="110"/>
      <c r="T173" s="110"/>
      <c r="U173" s="110"/>
      <c r="V173" s="110"/>
      <c r="W173" s="110"/>
      <c r="X173" s="110"/>
      <c r="Y173" s="110"/>
      <c r="Z173" s="110"/>
      <c r="AA173" s="110"/>
      <c r="AB173" s="110"/>
      <c r="AC173" s="110"/>
    </row>
    <row r="174" spans="2:29">
      <c r="B174" s="110"/>
      <c r="C174" s="110"/>
      <c r="D174" s="110"/>
      <c r="E174" s="110"/>
      <c r="F174" s="110"/>
      <c r="G174" s="110"/>
      <c r="H174" s="110"/>
      <c r="I174" s="110"/>
      <c r="J174" s="110"/>
      <c r="K174" s="110"/>
      <c r="L174" s="110"/>
      <c r="M174" s="110"/>
      <c r="N174" s="110"/>
      <c r="O174" s="110"/>
      <c r="P174" s="110"/>
      <c r="Q174" s="110"/>
      <c r="R174" s="110"/>
      <c r="T174" s="110"/>
      <c r="U174" s="110"/>
      <c r="V174" s="110"/>
      <c r="W174" s="110"/>
      <c r="X174" s="110"/>
      <c r="Y174" s="110"/>
      <c r="Z174" s="110"/>
      <c r="AA174" s="110"/>
      <c r="AB174" s="110"/>
      <c r="AC174" s="110"/>
    </row>
    <row r="175" spans="2:29">
      <c r="B175" s="110"/>
      <c r="C175" s="110"/>
      <c r="D175" s="110"/>
      <c r="E175" s="110"/>
      <c r="F175" s="110"/>
      <c r="G175" s="110"/>
      <c r="H175" s="110"/>
      <c r="I175" s="110"/>
      <c r="J175" s="110"/>
      <c r="K175" s="110"/>
      <c r="L175" s="110"/>
      <c r="M175" s="110"/>
      <c r="N175" s="110"/>
      <c r="O175" s="110"/>
      <c r="P175" s="110"/>
      <c r="Q175" s="110"/>
      <c r="R175" s="110"/>
      <c r="T175" s="110"/>
      <c r="U175" s="110"/>
      <c r="V175" s="110"/>
      <c r="W175" s="110"/>
      <c r="X175" s="110"/>
      <c r="Y175" s="110"/>
      <c r="Z175" s="110"/>
      <c r="AA175" s="110"/>
      <c r="AB175" s="110"/>
      <c r="AC175" s="110"/>
    </row>
    <row r="176" spans="2:29">
      <c r="B176" s="110"/>
      <c r="C176" s="110"/>
      <c r="D176" s="110"/>
      <c r="E176" s="110"/>
      <c r="F176" s="110"/>
      <c r="G176" s="110"/>
      <c r="H176" s="110"/>
      <c r="I176" s="110"/>
      <c r="J176" s="110"/>
      <c r="K176" s="110"/>
      <c r="L176" s="110"/>
      <c r="M176" s="110"/>
      <c r="N176" s="110"/>
      <c r="O176" s="110"/>
      <c r="P176" s="110"/>
      <c r="Q176" s="110"/>
      <c r="R176" s="110"/>
      <c r="T176" s="110"/>
      <c r="U176" s="110"/>
      <c r="V176" s="110"/>
      <c r="W176" s="110"/>
      <c r="X176" s="110"/>
      <c r="Y176" s="110"/>
      <c r="Z176" s="110"/>
      <c r="AA176" s="110"/>
      <c r="AB176" s="110"/>
      <c r="AC176" s="110"/>
    </row>
    <row r="177" spans="1:29">
      <c r="B177" s="110"/>
      <c r="C177" s="110"/>
      <c r="D177" s="110"/>
      <c r="E177" s="110"/>
      <c r="F177" s="110"/>
      <c r="G177" s="110"/>
      <c r="H177" s="110"/>
      <c r="I177" s="110"/>
      <c r="J177" s="110"/>
      <c r="K177" s="110"/>
      <c r="L177" s="110"/>
      <c r="M177" s="110"/>
      <c r="N177" s="110"/>
      <c r="O177" s="110"/>
      <c r="P177" s="110"/>
      <c r="Q177" s="110"/>
      <c r="R177" s="110"/>
      <c r="T177" s="110"/>
      <c r="U177" s="110"/>
      <c r="V177" s="110"/>
      <c r="W177" s="110"/>
      <c r="X177" s="110"/>
      <c r="Y177" s="110"/>
      <c r="Z177" s="110"/>
      <c r="AA177" s="110"/>
      <c r="AB177" s="110"/>
      <c r="AC177" s="110"/>
    </row>
    <row r="178" spans="1:29">
      <c r="B178" s="113"/>
      <c r="C178" s="110"/>
      <c r="D178" s="110"/>
      <c r="E178" s="110"/>
      <c r="F178" s="110"/>
      <c r="G178" s="110"/>
      <c r="H178" s="110"/>
      <c r="I178" s="110"/>
      <c r="J178" s="110"/>
      <c r="K178" s="110"/>
      <c r="L178" s="110"/>
      <c r="M178" s="110"/>
      <c r="N178" s="110"/>
      <c r="O178" s="110"/>
      <c r="P178" s="110"/>
      <c r="Q178" s="110"/>
      <c r="R178" s="110"/>
      <c r="T178" s="110"/>
      <c r="U178" s="110"/>
      <c r="V178" s="110"/>
      <c r="W178" s="110"/>
      <c r="X178" s="110"/>
      <c r="Y178" s="110"/>
      <c r="Z178" s="110"/>
      <c r="AA178" s="110"/>
      <c r="AB178" s="110"/>
      <c r="AC178" s="110"/>
    </row>
    <row r="179" spans="1:29">
      <c r="B179" s="110"/>
      <c r="C179" s="110"/>
      <c r="D179" s="110"/>
      <c r="E179" s="110"/>
      <c r="F179" s="110"/>
      <c r="G179" s="110"/>
      <c r="H179" s="110"/>
      <c r="I179" s="110"/>
      <c r="J179" s="110"/>
      <c r="K179" s="110"/>
      <c r="L179" s="110"/>
      <c r="M179" s="110"/>
      <c r="N179" s="110"/>
      <c r="O179" s="110"/>
      <c r="P179" s="110"/>
      <c r="Q179" s="110"/>
      <c r="R179" s="110"/>
      <c r="T179" s="110"/>
      <c r="U179" s="110"/>
      <c r="V179" s="110"/>
      <c r="W179" s="110"/>
      <c r="X179" s="110"/>
      <c r="Y179" s="110"/>
      <c r="Z179" s="110"/>
      <c r="AA179" s="110"/>
      <c r="AB179" s="110"/>
      <c r="AC179" s="110"/>
    </row>
    <row r="180" spans="1:29">
      <c r="A180" s="331"/>
      <c r="B180" s="331"/>
      <c r="C180" s="331"/>
      <c r="D180" s="331"/>
      <c r="E180" s="331"/>
      <c r="F180" s="331"/>
      <c r="G180" s="331"/>
      <c r="H180" s="331"/>
      <c r="I180" s="331"/>
      <c r="J180" s="331"/>
      <c r="K180" s="331"/>
      <c r="L180" s="331"/>
      <c r="M180" s="331"/>
      <c r="N180" s="331"/>
      <c r="O180" s="331"/>
      <c r="P180" s="331"/>
      <c r="Q180" s="331"/>
      <c r="R180" s="331"/>
      <c r="S180" s="331"/>
      <c r="T180" s="331"/>
      <c r="U180" s="331"/>
      <c r="V180" s="110"/>
      <c r="W180" s="110"/>
      <c r="X180" s="110"/>
      <c r="Y180" s="331"/>
      <c r="Z180" s="331"/>
      <c r="AA180" s="110"/>
      <c r="AB180" s="110"/>
      <c r="AC180" s="110"/>
    </row>
    <row r="181" spans="1:29">
      <c r="B181" s="110"/>
      <c r="C181" s="110"/>
      <c r="D181" s="110"/>
      <c r="E181" s="110"/>
      <c r="F181" s="110"/>
      <c r="G181" s="110"/>
      <c r="H181" s="110"/>
      <c r="I181" s="110"/>
      <c r="J181" s="110"/>
      <c r="K181" s="110"/>
      <c r="L181" s="110"/>
      <c r="M181" s="110"/>
      <c r="N181" s="110"/>
      <c r="O181" s="110"/>
      <c r="P181" s="110"/>
      <c r="Q181" s="110"/>
      <c r="R181" s="110"/>
      <c r="T181" s="110"/>
      <c r="U181" s="110"/>
      <c r="V181" s="110"/>
      <c r="W181" s="110"/>
      <c r="X181" s="110"/>
      <c r="Y181" s="110"/>
      <c r="Z181" s="110"/>
      <c r="AA181" s="110"/>
      <c r="AB181" s="110"/>
      <c r="AC181" s="110"/>
    </row>
    <row r="182" spans="1:29">
      <c r="B182" s="110"/>
      <c r="C182" s="110"/>
      <c r="D182" s="110"/>
      <c r="E182" s="110"/>
      <c r="F182" s="110"/>
      <c r="G182" s="110"/>
      <c r="H182" s="110"/>
      <c r="I182" s="110"/>
      <c r="J182" s="110"/>
      <c r="K182" s="110"/>
      <c r="L182" s="110"/>
      <c r="M182" s="110"/>
      <c r="N182" s="110"/>
      <c r="O182" s="110"/>
      <c r="P182" s="110"/>
      <c r="Q182" s="110"/>
      <c r="R182" s="110"/>
      <c r="T182" s="110"/>
      <c r="U182" s="110"/>
      <c r="V182" s="110"/>
      <c r="W182" s="110"/>
      <c r="X182" s="110"/>
      <c r="Y182" s="110"/>
      <c r="Z182" s="110"/>
      <c r="AA182" s="110"/>
      <c r="AB182" s="110"/>
      <c r="AC182" s="110"/>
    </row>
    <row r="183" spans="1:29">
      <c r="B183" s="110"/>
      <c r="C183" s="110"/>
      <c r="D183" s="110"/>
      <c r="E183" s="110"/>
      <c r="F183" s="110"/>
      <c r="G183" s="110"/>
      <c r="H183" s="110"/>
      <c r="I183" s="110"/>
      <c r="J183" s="110"/>
      <c r="K183" s="110"/>
      <c r="L183" s="110"/>
      <c r="M183" s="110"/>
      <c r="N183" s="110"/>
      <c r="O183" s="110"/>
      <c r="P183" s="110"/>
      <c r="Q183" s="110"/>
      <c r="R183" s="110"/>
      <c r="T183" s="110"/>
      <c r="U183" s="110"/>
      <c r="V183" s="110"/>
      <c r="W183" s="110"/>
      <c r="X183" s="110"/>
      <c r="Y183" s="110"/>
      <c r="Z183" s="110"/>
      <c r="AA183" s="110"/>
      <c r="AB183" s="110"/>
      <c r="AC183" s="110"/>
    </row>
    <row r="184" spans="1:29">
      <c r="B184" s="110"/>
      <c r="C184" s="110"/>
      <c r="D184" s="110"/>
      <c r="E184" s="110"/>
      <c r="F184" s="110"/>
      <c r="G184" s="110"/>
      <c r="H184" s="110"/>
      <c r="I184" s="110"/>
      <c r="J184" s="110"/>
      <c r="K184" s="110"/>
      <c r="L184" s="110"/>
      <c r="M184" s="110"/>
      <c r="N184" s="110"/>
      <c r="O184" s="110"/>
      <c r="P184" s="110"/>
      <c r="Q184" s="110"/>
      <c r="R184" s="110"/>
      <c r="T184" s="110"/>
      <c r="U184" s="110"/>
      <c r="V184" s="110"/>
      <c r="W184" s="110"/>
      <c r="X184" s="110"/>
      <c r="Y184" s="110"/>
      <c r="Z184" s="110"/>
      <c r="AA184" s="110"/>
      <c r="AB184" s="110"/>
      <c r="AC184" s="110"/>
    </row>
    <row r="185" spans="1:29">
      <c r="B185" s="110"/>
      <c r="C185" s="110"/>
      <c r="D185" s="110"/>
      <c r="E185" s="110"/>
      <c r="F185" s="110"/>
      <c r="G185" s="110"/>
      <c r="H185" s="110"/>
      <c r="I185" s="110"/>
      <c r="J185" s="110"/>
      <c r="K185" s="110"/>
      <c r="L185" s="110"/>
      <c r="M185" s="110"/>
      <c r="N185" s="110"/>
      <c r="O185" s="110"/>
      <c r="P185" s="110"/>
      <c r="Q185" s="110"/>
      <c r="R185" s="110"/>
      <c r="T185" s="110"/>
      <c r="U185" s="110"/>
      <c r="V185" s="110"/>
      <c r="W185" s="110"/>
      <c r="X185" s="110"/>
      <c r="Y185" s="110"/>
      <c r="Z185" s="110"/>
      <c r="AA185" s="110"/>
      <c r="AB185" s="110"/>
      <c r="AC185" s="110"/>
    </row>
    <row r="186" spans="1:29">
      <c r="B186" s="110"/>
      <c r="C186" s="110"/>
      <c r="D186" s="110"/>
      <c r="E186" s="110"/>
      <c r="F186" s="110"/>
      <c r="G186" s="110"/>
      <c r="H186" s="110"/>
      <c r="I186" s="110"/>
      <c r="J186" s="110"/>
      <c r="K186" s="110"/>
      <c r="L186" s="110"/>
      <c r="M186" s="110"/>
      <c r="N186" s="110"/>
      <c r="O186" s="110"/>
      <c r="P186" s="110"/>
      <c r="Q186" s="110"/>
      <c r="R186" s="110"/>
      <c r="T186" s="110"/>
      <c r="U186" s="110"/>
      <c r="V186" s="110"/>
      <c r="W186" s="110"/>
      <c r="X186" s="110"/>
      <c r="Y186" s="110"/>
      <c r="Z186" s="110"/>
      <c r="AA186" s="110"/>
      <c r="AB186" s="110"/>
      <c r="AC186" s="110"/>
    </row>
    <row r="187" spans="1:29">
      <c r="B187" s="110"/>
      <c r="C187" s="110"/>
      <c r="D187" s="110"/>
      <c r="E187" s="110"/>
      <c r="F187" s="110"/>
      <c r="G187" s="110"/>
      <c r="H187" s="110"/>
      <c r="I187" s="110"/>
      <c r="J187" s="110"/>
      <c r="K187" s="110"/>
      <c r="L187" s="110"/>
      <c r="M187" s="110"/>
      <c r="N187" s="110"/>
      <c r="O187" s="110"/>
      <c r="P187" s="110"/>
      <c r="Q187" s="110"/>
      <c r="R187" s="110"/>
      <c r="T187" s="110"/>
      <c r="U187" s="110"/>
      <c r="V187" s="110"/>
      <c r="W187" s="110"/>
      <c r="X187" s="110"/>
      <c r="Y187" s="110"/>
      <c r="Z187" s="110"/>
      <c r="AA187" s="110"/>
      <c r="AB187" s="110"/>
      <c r="AC187" s="110"/>
    </row>
    <row r="188" spans="1:29">
      <c r="B188" s="110"/>
      <c r="C188" s="110"/>
      <c r="D188" s="110"/>
      <c r="E188" s="110"/>
      <c r="F188" s="110"/>
      <c r="G188" s="110"/>
      <c r="H188" s="110"/>
      <c r="I188" s="110"/>
      <c r="J188" s="110"/>
      <c r="K188" s="110"/>
      <c r="L188" s="110"/>
      <c r="M188" s="110"/>
      <c r="N188" s="110"/>
      <c r="O188" s="110"/>
      <c r="P188" s="110"/>
      <c r="Q188" s="110"/>
      <c r="R188" s="110"/>
      <c r="T188" s="110"/>
      <c r="U188" s="110"/>
      <c r="V188" s="110"/>
      <c r="W188" s="110"/>
      <c r="X188" s="110"/>
      <c r="Y188" s="110"/>
      <c r="Z188" s="110"/>
      <c r="AA188" s="110"/>
      <c r="AB188" s="110"/>
      <c r="AC188" s="110"/>
    </row>
    <row r="189" spans="1:29">
      <c r="B189" s="110"/>
      <c r="C189" s="110"/>
      <c r="D189" s="110"/>
      <c r="E189" s="110"/>
      <c r="F189" s="110"/>
      <c r="G189" s="110"/>
      <c r="H189" s="110"/>
      <c r="I189" s="110"/>
      <c r="J189" s="110"/>
      <c r="K189" s="110"/>
      <c r="L189" s="110"/>
      <c r="M189" s="110"/>
      <c r="N189" s="110"/>
      <c r="O189" s="110"/>
      <c r="P189" s="110"/>
      <c r="Q189" s="110"/>
      <c r="R189" s="110"/>
      <c r="T189" s="110"/>
      <c r="U189" s="110"/>
      <c r="V189" s="110"/>
      <c r="W189" s="110"/>
      <c r="X189" s="110"/>
      <c r="Y189" s="110"/>
      <c r="Z189" s="110"/>
      <c r="AA189" s="110"/>
      <c r="AB189" s="110"/>
      <c r="AC189" s="110"/>
    </row>
    <row r="190" spans="1:29">
      <c r="B190" s="110"/>
      <c r="C190" s="110"/>
      <c r="D190" s="110"/>
      <c r="E190" s="110"/>
      <c r="F190" s="110"/>
      <c r="G190" s="110"/>
      <c r="H190" s="110"/>
      <c r="I190" s="110"/>
      <c r="J190" s="110"/>
      <c r="K190" s="110"/>
      <c r="L190" s="110"/>
      <c r="M190" s="110"/>
      <c r="N190" s="110"/>
      <c r="O190" s="110"/>
      <c r="P190" s="110"/>
      <c r="Q190" s="110"/>
      <c r="R190" s="110"/>
      <c r="T190" s="110"/>
      <c r="U190" s="110"/>
      <c r="V190" s="110"/>
      <c r="W190" s="110"/>
      <c r="X190" s="110"/>
      <c r="Y190" s="110"/>
      <c r="Z190" s="110"/>
      <c r="AA190" s="110"/>
      <c r="AB190" s="110"/>
      <c r="AC190" s="110"/>
    </row>
    <row r="191" spans="1:29">
      <c r="B191" s="110"/>
      <c r="C191" s="110"/>
      <c r="D191" s="110"/>
      <c r="E191" s="110"/>
      <c r="F191" s="110"/>
      <c r="G191" s="110"/>
      <c r="H191" s="110"/>
      <c r="I191" s="110"/>
      <c r="J191" s="110"/>
      <c r="K191" s="110"/>
      <c r="L191" s="110"/>
      <c r="M191" s="110"/>
      <c r="N191" s="110"/>
      <c r="O191" s="110"/>
      <c r="P191" s="110"/>
      <c r="Q191" s="110"/>
      <c r="R191" s="110"/>
      <c r="T191" s="110"/>
      <c r="U191" s="110"/>
      <c r="V191" s="110"/>
      <c r="W191" s="110"/>
      <c r="X191" s="110"/>
      <c r="Y191" s="110"/>
      <c r="Z191" s="110"/>
      <c r="AA191" s="110"/>
      <c r="AB191" s="110"/>
      <c r="AC191" s="110"/>
    </row>
    <row r="192" spans="1:29">
      <c r="B192" s="110"/>
      <c r="C192" s="110"/>
      <c r="D192" s="110"/>
      <c r="E192" s="110"/>
      <c r="F192" s="110"/>
      <c r="G192" s="110"/>
      <c r="H192" s="110"/>
      <c r="I192" s="110"/>
      <c r="J192" s="110"/>
      <c r="K192" s="110"/>
      <c r="L192" s="110"/>
      <c r="M192" s="110"/>
      <c r="N192" s="110"/>
      <c r="O192" s="111"/>
      <c r="P192" s="110"/>
      <c r="Q192" s="110"/>
      <c r="R192" s="110"/>
      <c r="T192" s="110"/>
      <c r="U192" s="110"/>
      <c r="V192" s="110"/>
      <c r="W192" s="110"/>
      <c r="X192" s="110"/>
      <c r="Y192" s="110"/>
      <c r="Z192" s="110"/>
      <c r="AA192" s="110"/>
      <c r="AB192" s="110"/>
      <c r="AC192" s="110"/>
    </row>
    <row r="193" spans="2:29">
      <c r="B193" s="110"/>
      <c r="C193" s="110"/>
      <c r="D193" s="110"/>
      <c r="E193" s="110"/>
      <c r="F193" s="110"/>
      <c r="G193" s="110"/>
      <c r="H193" s="110"/>
      <c r="I193" s="110"/>
      <c r="J193" s="110"/>
      <c r="K193" s="110"/>
      <c r="L193" s="110"/>
      <c r="M193" s="110"/>
      <c r="N193" s="110"/>
      <c r="O193" s="110"/>
      <c r="P193" s="110"/>
      <c r="Q193" s="110"/>
      <c r="R193" s="110"/>
      <c r="T193" s="110"/>
      <c r="U193" s="110"/>
      <c r="V193" s="110"/>
      <c r="W193" s="110"/>
      <c r="X193" s="110"/>
      <c r="Y193" s="110"/>
      <c r="Z193" s="110"/>
      <c r="AA193" s="110"/>
      <c r="AB193" s="110"/>
      <c r="AC193" s="110"/>
    </row>
    <row r="194" spans="2:29">
      <c r="B194" s="110"/>
      <c r="C194" s="110"/>
      <c r="D194" s="110"/>
      <c r="E194" s="110"/>
      <c r="F194" s="110"/>
      <c r="G194" s="110"/>
      <c r="H194" s="110"/>
      <c r="I194" s="110"/>
      <c r="J194" s="110"/>
      <c r="K194" s="110"/>
      <c r="L194" s="110"/>
      <c r="M194" s="110"/>
      <c r="N194" s="110"/>
      <c r="O194" s="110"/>
      <c r="P194" s="110"/>
      <c r="Q194" s="110"/>
      <c r="R194" s="110"/>
      <c r="T194" s="110"/>
      <c r="U194" s="110"/>
      <c r="V194" s="110"/>
      <c r="W194" s="110"/>
      <c r="X194" s="110"/>
      <c r="Y194" s="110"/>
      <c r="Z194" s="110"/>
      <c r="AA194" s="110"/>
      <c r="AB194" s="110"/>
      <c r="AC194" s="110"/>
    </row>
    <row r="195" spans="2:29">
      <c r="B195" s="110"/>
      <c r="C195" s="110"/>
      <c r="D195" s="110"/>
      <c r="E195" s="110"/>
      <c r="F195" s="110"/>
      <c r="G195" s="110"/>
      <c r="H195" s="110"/>
      <c r="I195" s="110"/>
      <c r="J195" s="110"/>
      <c r="K195" s="110"/>
      <c r="L195" s="110"/>
      <c r="M195" s="110"/>
      <c r="N195" s="110"/>
      <c r="O195" s="111"/>
      <c r="P195" s="110"/>
      <c r="Q195" s="110"/>
      <c r="R195" s="110"/>
      <c r="T195" s="110"/>
      <c r="U195" s="110"/>
      <c r="V195" s="110"/>
      <c r="W195" s="110"/>
      <c r="X195" s="110"/>
      <c r="Y195" s="110"/>
      <c r="Z195" s="110"/>
      <c r="AA195" s="110"/>
      <c r="AB195" s="110"/>
      <c r="AC195" s="110"/>
    </row>
    <row r="196" spans="2:29">
      <c r="B196" s="110"/>
      <c r="C196" s="110"/>
      <c r="D196" s="110"/>
      <c r="E196" s="110"/>
      <c r="F196" s="110"/>
      <c r="G196" s="110"/>
      <c r="H196" s="110"/>
      <c r="I196" s="110"/>
      <c r="J196" s="110"/>
      <c r="K196" s="110"/>
      <c r="L196" s="110"/>
      <c r="M196" s="110"/>
      <c r="N196" s="110"/>
      <c r="O196" s="110"/>
      <c r="P196" s="110"/>
      <c r="Q196" s="110"/>
      <c r="R196" s="110"/>
      <c r="T196" s="110"/>
      <c r="U196" s="110"/>
      <c r="V196" s="110"/>
      <c r="W196" s="110"/>
      <c r="X196" s="110"/>
      <c r="Y196" s="110"/>
      <c r="Z196" s="110"/>
      <c r="AA196" s="110"/>
      <c r="AB196" s="110"/>
      <c r="AC196" s="110"/>
    </row>
    <row r="197" spans="2:29">
      <c r="B197" s="110"/>
      <c r="C197" s="110"/>
      <c r="D197" s="110"/>
      <c r="E197" s="110"/>
      <c r="F197" s="110"/>
      <c r="G197" s="110"/>
      <c r="H197" s="110"/>
      <c r="I197" s="110"/>
      <c r="J197" s="110"/>
      <c r="K197" s="110"/>
      <c r="L197" s="110"/>
      <c r="M197" s="110"/>
      <c r="N197" s="110"/>
      <c r="O197" s="110"/>
      <c r="P197" s="110"/>
      <c r="Q197" s="110"/>
      <c r="R197" s="110"/>
      <c r="T197" s="110"/>
      <c r="U197" s="110"/>
      <c r="V197" s="110"/>
      <c r="W197" s="110"/>
      <c r="X197" s="110"/>
      <c r="Y197" s="110"/>
      <c r="Z197" s="110"/>
      <c r="AA197" s="110"/>
      <c r="AB197" s="110"/>
      <c r="AC197" s="110"/>
    </row>
    <row r="198" spans="2:29">
      <c r="B198" s="110"/>
      <c r="C198" s="110"/>
      <c r="D198" s="110"/>
      <c r="E198" s="110"/>
      <c r="F198" s="110"/>
      <c r="G198" s="110"/>
      <c r="H198" s="110"/>
      <c r="I198" s="110"/>
      <c r="J198" s="110"/>
      <c r="K198" s="110"/>
      <c r="L198" s="110"/>
      <c r="M198" s="110"/>
      <c r="N198" s="110"/>
      <c r="O198" s="110"/>
      <c r="P198" s="110"/>
      <c r="Q198" s="110"/>
      <c r="R198" s="110"/>
      <c r="T198" s="110"/>
      <c r="U198" s="110"/>
      <c r="V198" s="110"/>
      <c r="W198" s="110"/>
      <c r="X198" s="110"/>
      <c r="Y198" s="110"/>
      <c r="Z198" s="110"/>
      <c r="AA198" s="110"/>
      <c r="AB198" s="110"/>
      <c r="AC198" s="110"/>
    </row>
    <row r="199" spans="2:29">
      <c r="B199" s="110"/>
      <c r="C199" s="110"/>
      <c r="D199" s="110"/>
      <c r="E199" s="110"/>
      <c r="F199" s="110"/>
      <c r="G199" s="110"/>
      <c r="H199" s="110"/>
      <c r="I199" s="110"/>
      <c r="J199" s="110"/>
      <c r="K199" s="110"/>
      <c r="L199" s="110"/>
      <c r="M199" s="110"/>
      <c r="N199" s="110"/>
      <c r="O199" s="110"/>
      <c r="P199" s="110"/>
      <c r="Q199" s="110"/>
      <c r="R199" s="110"/>
      <c r="T199" s="110"/>
      <c r="U199" s="110"/>
      <c r="V199" s="110"/>
      <c r="W199" s="110"/>
      <c r="X199" s="110"/>
      <c r="Y199" s="110"/>
      <c r="Z199" s="110"/>
      <c r="AA199" s="110"/>
      <c r="AB199" s="110"/>
      <c r="AC199" s="110"/>
    </row>
    <row r="200" spans="2:29">
      <c r="B200" s="110"/>
      <c r="C200" s="110"/>
      <c r="D200" s="110"/>
      <c r="E200" s="110"/>
      <c r="F200" s="110"/>
      <c r="G200" s="110"/>
      <c r="H200" s="110"/>
      <c r="I200" s="110"/>
      <c r="J200" s="110"/>
      <c r="K200" s="110"/>
      <c r="L200" s="110"/>
      <c r="M200" s="110"/>
      <c r="N200" s="110"/>
      <c r="O200" s="110"/>
      <c r="P200" s="110"/>
      <c r="Q200" s="110"/>
      <c r="R200" s="110"/>
      <c r="T200" s="110"/>
      <c r="U200" s="110"/>
      <c r="V200" s="110"/>
      <c r="W200" s="110"/>
      <c r="X200" s="110"/>
      <c r="Y200" s="110"/>
      <c r="Z200" s="110"/>
      <c r="AA200" s="110"/>
      <c r="AB200" s="110"/>
      <c r="AC200" s="110"/>
    </row>
    <row r="201" spans="2:29">
      <c r="B201" s="110"/>
      <c r="C201" s="110"/>
      <c r="D201" s="110"/>
      <c r="E201" s="110"/>
      <c r="F201" s="110"/>
      <c r="G201" s="110"/>
      <c r="H201" s="110"/>
      <c r="I201" s="110"/>
      <c r="J201" s="110"/>
      <c r="K201" s="110"/>
      <c r="L201" s="110"/>
      <c r="M201" s="110"/>
      <c r="N201" s="110"/>
      <c r="O201" s="110"/>
      <c r="P201" s="110"/>
      <c r="Q201" s="110"/>
      <c r="R201" s="110"/>
      <c r="T201" s="110"/>
      <c r="U201" s="110"/>
      <c r="V201" s="110"/>
      <c r="W201" s="110"/>
      <c r="X201" s="110"/>
      <c r="Y201" s="110"/>
      <c r="Z201" s="110"/>
      <c r="AA201" s="110"/>
      <c r="AB201" s="110"/>
      <c r="AC201" s="110"/>
    </row>
    <row r="202" spans="2:29">
      <c r="B202" s="110"/>
      <c r="C202" s="110"/>
      <c r="D202" s="110"/>
      <c r="E202" s="110"/>
      <c r="F202" s="110"/>
      <c r="G202" s="110"/>
      <c r="H202" s="110"/>
      <c r="I202" s="110"/>
      <c r="J202" s="110"/>
      <c r="K202" s="110"/>
      <c r="L202" s="110"/>
      <c r="M202" s="110"/>
      <c r="N202" s="110"/>
      <c r="O202" s="110"/>
      <c r="P202" s="110"/>
      <c r="Q202" s="110"/>
      <c r="R202" s="110"/>
      <c r="T202" s="110"/>
      <c r="U202" s="110"/>
      <c r="V202" s="110"/>
      <c r="W202" s="110"/>
      <c r="X202" s="110"/>
      <c r="Y202" s="110"/>
      <c r="Z202" s="110"/>
      <c r="AA202" s="110"/>
      <c r="AB202" s="110"/>
      <c r="AC202" s="110"/>
    </row>
    <row r="203" spans="2:29">
      <c r="B203" s="110"/>
      <c r="C203" s="110"/>
      <c r="D203" s="110"/>
      <c r="E203" s="110"/>
      <c r="F203" s="110"/>
      <c r="G203" s="110"/>
      <c r="H203" s="110"/>
      <c r="I203" s="110"/>
      <c r="J203" s="110"/>
      <c r="K203" s="110"/>
      <c r="L203" s="110"/>
      <c r="M203" s="110"/>
      <c r="N203" s="110"/>
      <c r="O203" s="110"/>
      <c r="P203" s="110"/>
      <c r="Q203" s="110"/>
      <c r="R203" s="110"/>
      <c r="T203" s="110"/>
      <c r="U203" s="110"/>
      <c r="V203" s="110"/>
      <c r="W203" s="110"/>
      <c r="X203" s="110"/>
      <c r="Y203" s="110"/>
      <c r="Z203" s="110"/>
      <c r="AA203" s="110"/>
      <c r="AB203" s="110"/>
      <c r="AC203" s="110"/>
    </row>
    <row r="204" spans="2:29">
      <c r="B204" s="110"/>
      <c r="C204" s="110"/>
      <c r="D204" s="110"/>
      <c r="E204" s="110"/>
      <c r="F204" s="110"/>
      <c r="G204" s="110"/>
      <c r="H204" s="110"/>
      <c r="I204" s="110"/>
      <c r="J204" s="110"/>
      <c r="K204" s="110"/>
      <c r="L204" s="110"/>
      <c r="M204" s="110"/>
      <c r="N204" s="110"/>
      <c r="O204" s="112"/>
      <c r="P204" s="110"/>
      <c r="Q204" s="110"/>
      <c r="R204" s="110"/>
      <c r="T204" s="110"/>
      <c r="U204" s="110"/>
      <c r="V204" s="110"/>
      <c r="W204" s="110"/>
      <c r="X204" s="110"/>
      <c r="Y204" s="110"/>
      <c r="Z204" s="110"/>
      <c r="AA204" s="110"/>
      <c r="AB204" s="110"/>
      <c r="AC204" s="110"/>
    </row>
    <row r="205" spans="2:29">
      <c r="B205" s="110"/>
      <c r="C205" s="110"/>
      <c r="D205" s="110"/>
      <c r="E205" s="110"/>
      <c r="F205" s="110"/>
      <c r="G205" s="110"/>
      <c r="H205" s="110"/>
      <c r="I205" s="110"/>
      <c r="J205" s="110"/>
      <c r="K205" s="110"/>
      <c r="L205" s="110"/>
      <c r="M205" s="110"/>
      <c r="N205" s="110"/>
      <c r="O205" s="110"/>
      <c r="P205" s="110"/>
      <c r="Q205" s="110"/>
      <c r="R205" s="110"/>
      <c r="T205" s="110"/>
      <c r="U205" s="110"/>
      <c r="V205" s="110"/>
      <c r="W205" s="110"/>
      <c r="X205" s="110"/>
      <c r="Y205" s="110"/>
      <c r="Z205" s="110"/>
      <c r="AA205" s="110"/>
      <c r="AB205" s="110"/>
      <c r="AC205" s="110"/>
    </row>
    <row r="206" spans="2:29">
      <c r="B206" s="110"/>
      <c r="C206" s="110"/>
      <c r="D206" s="110"/>
      <c r="E206" s="110"/>
      <c r="F206" s="110"/>
      <c r="G206" s="110"/>
      <c r="H206" s="110"/>
      <c r="I206" s="110"/>
      <c r="J206" s="110"/>
      <c r="K206" s="110"/>
      <c r="L206" s="110"/>
      <c r="M206" s="110"/>
      <c r="N206" s="110"/>
      <c r="O206" s="110"/>
      <c r="P206" s="110"/>
      <c r="Q206" s="110"/>
      <c r="R206" s="110"/>
      <c r="T206" s="110"/>
      <c r="U206" s="110"/>
      <c r="V206" s="110"/>
      <c r="W206" s="110"/>
      <c r="X206" s="110"/>
      <c r="Y206" s="110"/>
      <c r="Z206" s="110"/>
      <c r="AA206" s="110"/>
      <c r="AB206" s="110"/>
      <c r="AC206" s="110"/>
    </row>
    <row r="207" spans="2:29">
      <c r="B207" s="110"/>
      <c r="C207" s="110"/>
      <c r="D207" s="110"/>
      <c r="E207" s="110"/>
      <c r="F207" s="110"/>
      <c r="G207" s="110"/>
      <c r="H207" s="110"/>
      <c r="I207" s="110"/>
      <c r="J207" s="110"/>
      <c r="K207" s="110"/>
      <c r="L207" s="110"/>
      <c r="M207" s="110"/>
      <c r="N207" s="110"/>
      <c r="O207" s="110"/>
      <c r="P207" s="110"/>
      <c r="Q207" s="110"/>
      <c r="R207" s="110"/>
      <c r="T207" s="110"/>
      <c r="U207" s="110"/>
      <c r="V207" s="110"/>
      <c r="W207" s="110"/>
      <c r="X207" s="110"/>
      <c r="Y207" s="110"/>
      <c r="Z207" s="110"/>
      <c r="AA207" s="110"/>
      <c r="AB207" s="110"/>
      <c r="AC207" s="110"/>
    </row>
    <row r="208" spans="2:29">
      <c r="B208" s="110"/>
      <c r="C208" s="110"/>
      <c r="D208" s="110"/>
      <c r="E208" s="110"/>
      <c r="F208" s="110"/>
      <c r="G208" s="110"/>
      <c r="H208" s="110"/>
      <c r="I208" s="110"/>
      <c r="J208" s="110"/>
      <c r="K208" s="110"/>
      <c r="L208" s="110"/>
      <c r="M208" s="110"/>
      <c r="N208" s="110"/>
      <c r="O208" s="110"/>
      <c r="P208" s="110"/>
      <c r="Q208" s="110"/>
      <c r="R208" s="110"/>
      <c r="T208" s="110"/>
      <c r="U208" s="110"/>
      <c r="V208" s="110"/>
      <c r="W208" s="110"/>
      <c r="X208" s="110"/>
      <c r="Y208" s="110"/>
      <c r="Z208" s="110"/>
      <c r="AA208" s="110"/>
      <c r="AB208" s="110"/>
      <c r="AC208" s="110"/>
    </row>
    <row r="209" spans="1:29">
      <c r="B209" s="110"/>
      <c r="C209" s="110"/>
      <c r="D209" s="110"/>
      <c r="E209" s="110"/>
      <c r="F209" s="110"/>
      <c r="G209" s="110"/>
      <c r="H209" s="110"/>
      <c r="I209" s="110"/>
      <c r="J209" s="110"/>
      <c r="K209" s="110"/>
      <c r="L209" s="110"/>
      <c r="M209" s="110"/>
      <c r="N209" s="110"/>
      <c r="O209" s="110"/>
      <c r="P209" s="110"/>
      <c r="Q209" s="110"/>
      <c r="R209" s="110"/>
      <c r="T209" s="110"/>
      <c r="U209" s="110"/>
      <c r="V209" s="110"/>
      <c r="W209" s="110"/>
      <c r="X209" s="110"/>
      <c r="Y209" s="110"/>
      <c r="Z209" s="110"/>
      <c r="AA209" s="110"/>
      <c r="AB209" s="110"/>
      <c r="AC209" s="110"/>
    </row>
    <row r="210" spans="1:29">
      <c r="B210" s="110"/>
      <c r="C210" s="110"/>
      <c r="D210" s="110"/>
      <c r="E210" s="110"/>
      <c r="F210" s="110"/>
      <c r="G210" s="110"/>
      <c r="H210" s="110"/>
      <c r="I210" s="110"/>
      <c r="J210" s="110"/>
      <c r="K210" s="110"/>
      <c r="L210" s="110"/>
      <c r="M210" s="110"/>
      <c r="N210" s="110"/>
      <c r="O210" s="110"/>
      <c r="P210" s="110"/>
      <c r="Q210" s="110"/>
      <c r="R210" s="110"/>
      <c r="T210" s="110"/>
      <c r="U210" s="110"/>
      <c r="V210" s="110"/>
      <c r="W210" s="110"/>
      <c r="X210" s="110"/>
      <c r="Y210" s="110"/>
      <c r="Z210" s="110"/>
      <c r="AA210" s="110"/>
      <c r="AB210" s="110"/>
      <c r="AC210" s="110"/>
    </row>
    <row r="211" spans="1:29">
      <c r="B211" s="110"/>
      <c r="C211" s="110"/>
      <c r="D211" s="110"/>
      <c r="E211" s="110"/>
      <c r="F211" s="110"/>
      <c r="G211" s="110"/>
      <c r="H211" s="110"/>
      <c r="I211" s="110"/>
      <c r="J211" s="110"/>
      <c r="K211" s="110"/>
      <c r="L211" s="110"/>
      <c r="M211" s="110"/>
      <c r="N211" s="110"/>
      <c r="O211" s="110"/>
      <c r="P211" s="110"/>
      <c r="Q211" s="110"/>
      <c r="R211" s="110"/>
      <c r="T211" s="110"/>
      <c r="U211" s="110"/>
      <c r="V211" s="110"/>
      <c r="W211" s="110"/>
      <c r="X211" s="110"/>
      <c r="Y211" s="110"/>
      <c r="Z211" s="110"/>
      <c r="AA211" s="110"/>
      <c r="AB211" s="110"/>
      <c r="AC211" s="110"/>
    </row>
    <row r="212" spans="1:29">
      <c r="B212" s="110"/>
      <c r="C212" s="110"/>
      <c r="D212" s="110"/>
      <c r="E212" s="110"/>
      <c r="F212" s="110"/>
      <c r="G212" s="110"/>
      <c r="H212" s="110"/>
      <c r="I212" s="110"/>
      <c r="J212" s="110"/>
      <c r="K212" s="110"/>
      <c r="L212" s="110"/>
      <c r="M212" s="110"/>
      <c r="N212" s="110"/>
      <c r="O212" s="110"/>
      <c r="P212" s="110"/>
      <c r="Q212" s="110"/>
      <c r="R212" s="110"/>
      <c r="T212" s="110"/>
      <c r="U212" s="110"/>
      <c r="V212" s="110"/>
      <c r="W212" s="110"/>
      <c r="X212" s="110"/>
      <c r="Y212" s="110"/>
      <c r="Z212" s="110"/>
      <c r="AA212" s="110"/>
      <c r="AB212" s="110"/>
      <c r="AC212" s="110"/>
    </row>
    <row r="213" spans="1:29">
      <c r="B213" s="110"/>
      <c r="C213" s="110"/>
      <c r="D213" s="110"/>
      <c r="E213" s="110"/>
      <c r="F213" s="110"/>
      <c r="G213" s="110"/>
      <c r="H213" s="110"/>
      <c r="I213" s="110"/>
      <c r="J213" s="110"/>
      <c r="K213" s="110"/>
      <c r="L213" s="110"/>
      <c r="M213" s="110"/>
      <c r="N213" s="110"/>
      <c r="O213" s="110"/>
      <c r="P213" s="110"/>
      <c r="Q213" s="110"/>
      <c r="R213" s="110"/>
      <c r="T213" s="110"/>
      <c r="U213" s="110"/>
      <c r="V213" s="110"/>
      <c r="W213" s="110"/>
      <c r="X213" s="110"/>
      <c r="Y213" s="110"/>
      <c r="Z213" s="110"/>
      <c r="AA213" s="110"/>
      <c r="AB213" s="110"/>
      <c r="AC213" s="110"/>
    </row>
    <row r="214" spans="1:29">
      <c r="B214" s="110"/>
      <c r="C214" s="110"/>
      <c r="D214" s="110"/>
      <c r="E214" s="110"/>
      <c r="F214" s="110"/>
      <c r="G214" s="110"/>
      <c r="H214" s="110"/>
      <c r="I214" s="110"/>
      <c r="J214" s="110"/>
      <c r="K214" s="110"/>
      <c r="L214" s="110"/>
      <c r="M214" s="110"/>
      <c r="N214" s="110"/>
      <c r="O214" s="110"/>
      <c r="P214" s="110"/>
      <c r="Q214" s="110"/>
      <c r="R214" s="110"/>
      <c r="T214" s="110"/>
      <c r="U214" s="110"/>
      <c r="V214" s="110"/>
      <c r="W214" s="110"/>
      <c r="X214" s="110"/>
      <c r="Y214" s="110"/>
      <c r="Z214" s="110"/>
      <c r="AA214" s="110"/>
      <c r="AB214" s="110"/>
      <c r="AC214" s="110"/>
    </row>
    <row r="215" spans="1:29">
      <c r="B215" s="113"/>
      <c r="C215" s="110"/>
      <c r="D215" s="110"/>
      <c r="E215" s="110"/>
      <c r="F215" s="110"/>
      <c r="G215" s="110"/>
      <c r="H215" s="110"/>
      <c r="I215" s="110"/>
      <c r="J215" s="110"/>
      <c r="K215" s="110"/>
      <c r="L215" s="110"/>
      <c r="M215" s="110"/>
      <c r="N215" s="110"/>
      <c r="O215" s="110"/>
      <c r="P215" s="110"/>
      <c r="Q215" s="110"/>
      <c r="R215" s="110"/>
      <c r="T215" s="110"/>
      <c r="U215" s="110"/>
      <c r="V215" s="110"/>
      <c r="W215" s="110"/>
      <c r="X215" s="110"/>
      <c r="Y215" s="110"/>
      <c r="Z215" s="110"/>
      <c r="AA215" s="110"/>
      <c r="AB215" s="110"/>
      <c r="AC215" s="110"/>
    </row>
    <row r="216" spans="1:29">
      <c r="B216" s="110"/>
      <c r="C216" s="110"/>
      <c r="D216" s="110"/>
      <c r="E216" s="110"/>
      <c r="F216" s="110"/>
      <c r="G216" s="110"/>
      <c r="H216" s="110"/>
      <c r="I216" s="110"/>
      <c r="J216" s="110"/>
      <c r="K216" s="110"/>
      <c r="L216" s="110"/>
      <c r="M216" s="110"/>
      <c r="N216" s="110"/>
      <c r="O216" s="110"/>
      <c r="P216" s="110"/>
      <c r="Q216" s="110"/>
      <c r="R216" s="110"/>
      <c r="T216" s="110"/>
      <c r="U216" s="110"/>
      <c r="V216" s="110"/>
      <c r="W216" s="110"/>
      <c r="X216" s="110"/>
      <c r="Y216" s="110"/>
      <c r="Z216" s="110"/>
      <c r="AA216" s="110"/>
      <c r="AB216" s="110"/>
      <c r="AC216" s="110"/>
    </row>
    <row r="217" spans="1:29">
      <c r="A217" s="331"/>
      <c r="B217" s="331"/>
      <c r="C217" s="331"/>
      <c r="D217" s="331"/>
      <c r="E217" s="331"/>
      <c r="F217" s="331"/>
      <c r="G217" s="331"/>
      <c r="H217" s="331"/>
      <c r="I217" s="331"/>
      <c r="J217" s="331"/>
      <c r="K217" s="331"/>
      <c r="L217" s="331"/>
      <c r="M217" s="331"/>
      <c r="N217" s="331"/>
      <c r="O217" s="331"/>
      <c r="P217" s="331"/>
      <c r="Q217" s="331"/>
      <c r="R217" s="331"/>
      <c r="S217" s="331"/>
      <c r="T217" s="331"/>
      <c r="U217" s="331"/>
      <c r="V217" s="110"/>
      <c r="W217" s="110"/>
      <c r="X217" s="110"/>
      <c r="Y217" s="331"/>
      <c r="Z217" s="331"/>
      <c r="AA217" s="110"/>
      <c r="AB217" s="110"/>
      <c r="AC217" s="110"/>
    </row>
    <row r="218" spans="1:29">
      <c r="B218" s="110"/>
      <c r="C218" s="110"/>
      <c r="D218" s="110"/>
      <c r="E218" s="110"/>
      <c r="F218" s="110"/>
      <c r="G218" s="110"/>
      <c r="H218" s="110"/>
      <c r="I218" s="110"/>
      <c r="J218" s="110"/>
      <c r="K218" s="110"/>
      <c r="L218" s="110"/>
      <c r="M218" s="110"/>
      <c r="N218" s="110"/>
      <c r="O218" s="110"/>
      <c r="P218" s="110"/>
      <c r="Q218" s="110"/>
      <c r="R218" s="110"/>
      <c r="T218" s="110"/>
      <c r="U218" s="110"/>
      <c r="V218" s="110"/>
      <c r="W218" s="110"/>
      <c r="X218" s="110"/>
      <c r="Y218" s="110"/>
      <c r="Z218" s="110"/>
      <c r="AA218" s="110"/>
      <c r="AB218" s="110"/>
      <c r="AC218" s="110"/>
    </row>
    <row r="219" spans="1:29">
      <c r="B219" s="110"/>
      <c r="C219" s="110"/>
      <c r="D219" s="110"/>
      <c r="E219" s="110"/>
      <c r="F219" s="110"/>
      <c r="G219" s="110"/>
      <c r="H219" s="110"/>
      <c r="I219" s="110"/>
      <c r="J219" s="110"/>
      <c r="K219" s="110"/>
      <c r="L219" s="110"/>
      <c r="M219" s="110"/>
      <c r="N219" s="110"/>
      <c r="O219" s="110"/>
      <c r="P219" s="110"/>
      <c r="Q219" s="110"/>
      <c r="R219" s="110"/>
      <c r="T219" s="110"/>
      <c r="U219" s="110"/>
      <c r="V219" s="110"/>
      <c r="W219" s="110"/>
      <c r="X219" s="110"/>
      <c r="Y219" s="110"/>
      <c r="Z219" s="110"/>
      <c r="AA219" s="110"/>
      <c r="AB219" s="110"/>
      <c r="AC219" s="110"/>
    </row>
    <row r="220" spans="1:29">
      <c r="B220" s="110"/>
      <c r="C220" s="110"/>
      <c r="D220" s="110"/>
      <c r="E220" s="110"/>
      <c r="F220" s="110"/>
      <c r="G220" s="110"/>
      <c r="H220" s="110"/>
      <c r="I220" s="110"/>
      <c r="J220" s="110"/>
      <c r="K220" s="110"/>
      <c r="L220" s="110"/>
      <c r="M220" s="110"/>
      <c r="N220" s="110"/>
      <c r="O220" s="110"/>
      <c r="P220" s="110"/>
      <c r="Q220" s="110"/>
      <c r="R220" s="110"/>
      <c r="T220" s="110"/>
      <c r="U220" s="110"/>
      <c r="V220" s="110"/>
      <c r="W220" s="110"/>
      <c r="X220" s="110"/>
      <c r="Y220" s="110"/>
      <c r="Z220" s="110"/>
      <c r="AA220" s="110"/>
      <c r="AB220" s="110"/>
      <c r="AC220" s="110"/>
    </row>
    <row r="221" spans="1:29">
      <c r="B221" s="110"/>
      <c r="C221" s="110"/>
      <c r="D221" s="110"/>
      <c r="E221" s="110"/>
      <c r="F221" s="110"/>
      <c r="G221" s="110"/>
      <c r="H221" s="110"/>
      <c r="I221" s="110"/>
      <c r="J221" s="110"/>
      <c r="K221" s="110"/>
      <c r="L221" s="110"/>
      <c r="M221" s="110"/>
      <c r="N221" s="110"/>
      <c r="O221" s="110"/>
      <c r="P221" s="110"/>
      <c r="Q221" s="110"/>
      <c r="R221" s="110"/>
      <c r="T221" s="110"/>
      <c r="U221" s="110"/>
      <c r="V221" s="110"/>
      <c r="W221" s="110"/>
      <c r="X221" s="110"/>
      <c r="Y221" s="110"/>
      <c r="Z221" s="110"/>
      <c r="AA221" s="110"/>
      <c r="AB221" s="110"/>
      <c r="AC221" s="110"/>
    </row>
    <row r="222" spans="1:29">
      <c r="B222" s="110"/>
      <c r="C222" s="110"/>
      <c r="D222" s="110"/>
      <c r="E222" s="110"/>
      <c r="F222" s="110"/>
      <c r="G222" s="110"/>
      <c r="H222" s="110"/>
      <c r="I222" s="110"/>
      <c r="J222" s="110"/>
      <c r="K222" s="110"/>
      <c r="L222" s="110"/>
      <c r="M222" s="110"/>
      <c r="N222" s="110"/>
      <c r="O222" s="110"/>
      <c r="P222" s="110"/>
      <c r="Q222" s="110"/>
      <c r="R222" s="110"/>
      <c r="T222" s="110"/>
      <c r="U222" s="110"/>
      <c r="V222" s="110"/>
      <c r="W222" s="110"/>
      <c r="X222" s="110"/>
      <c r="Y222" s="110"/>
      <c r="Z222" s="110"/>
      <c r="AA222" s="110"/>
      <c r="AB222" s="110"/>
      <c r="AC222" s="110"/>
    </row>
    <row r="223" spans="1:29">
      <c r="B223" s="110"/>
      <c r="C223" s="110"/>
      <c r="D223" s="110"/>
      <c r="E223" s="110"/>
      <c r="F223" s="110"/>
      <c r="G223" s="110"/>
      <c r="H223" s="110"/>
      <c r="I223" s="110"/>
      <c r="J223" s="110"/>
      <c r="K223" s="110"/>
      <c r="L223" s="110"/>
      <c r="M223" s="110"/>
      <c r="N223" s="110"/>
      <c r="O223" s="110"/>
      <c r="P223" s="110"/>
      <c r="Q223" s="110"/>
      <c r="R223" s="110"/>
      <c r="T223" s="110"/>
      <c r="U223" s="110"/>
      <c r="V223" s="110"/>
      <c r="W223" s="110"/>
      <c r="X223" s="110"/>
      <c r="Y223" s="110"/>
      <c r="Z223" s="110"/>
      <c r="AA223" s="110"/>
      <c r="AB223" s="110"/>
      <c r="AC223" s="110"/>
    </row>
    <row r="224" spans="1:29">
      <c r="B224" s="110"/>
      <c r="C224" s="110"/>
      <c r="D224" s="110"/>
      <c r="E224" s="110"/>
      <c r="F224" s="110"/>
      <c r="G224" s="110"/>
      <c r="H224" s="110"/>
      <c r="I224" s="110"/>
      <c r="J224" s="110"/>
      <c r="K224" s="110"/>
      <c r="L224" s="110"/>
      <c r="M224" s="110"/>
      <c r="N224" s="110"/>
      <c r="O224" s="110"/>
      <c r="P224" s="110"/>
      <c r="Q224" s="110"/>
      <c r="R224" s="110"/>
      <c r="T224" s="110"/>
      <c r="U224" s="110"/>
      <c r="V224" s="110"/>
      <c r="W224" s="110"/>
      <c r="X224" s="110"/>
      <c r="Y224" s="110"/>
      <c r="Z224" s="110"/>
      <c r="AA224" s="110"/>
      <c r="AB224" s="110"/>
      <c r="AC224" s="110"/>
    </row>
    <row r="225" spans="2:29">
      <c r="B225" s="110"/>
      <c r="C225" s="110"/>
      <c r="D225" s="110"/>
      <c r="E225" s="110"/>
      <c r="F225" s="110"/>
      <c r="G225" s="110"/>
      <c r="H225" s="110"/>
      <c r="I225" s="110"/>
      <c r="J225" s="110"/>
      <c r="K225" s="110"/>
      <c r="L225" s="110"/>
      <c r="M225" s="110"/>
      <c r="N225" s="110"/>
      <c r="O225" s="110"/>
      <c r="P225" s="110"/>
      <c r="Q225" s="110"/>
      <c r="R225" s="110"/>
      <c r="T225" s="110"/>
      <c r="U225" s="110"/>
      <c r="V225" s="110"/>
      <c r="W225" s="110"/>
      <c r="X225" s="110"/>
      <c r="Y225" s="110"/>
      <c r="Z225" s="110"/>
      <c r="AA225" s="110"/>
      <c r="AB225" s="110"/>
      <c r="AC225" s="110"/>
    </row>
    <row r="226" spans="2:29">
      <c r="B226" s="110"/>
      <c r="C226" s="110"/>
      <c r="D226" s="110"/>
      <c r="E226" s="110"/>
      <c r="F226" s="110"/>
      <c r="G226" s="110"/>
      <c r="H226" s="110"/>
      <c r="I226" s="110"/>
      <c r="J226" s="110"/>
      <c r="K226" s="110"/>
      <c r="L226" s="110"/>
      <c r="M226" s="110"/>
      <c r="N226" s="110"/>
      <c r="O226" s="110"/>
      <c r="P226" s="110"/>
      <c r="Q226" s="110"/>
      <c r="R226" s="110"/>
      <c r="T226" s="110"/>
      <c r="U226" s="110"/>
      <c r="V226" s="110"/>
      <c r="W226" s="110"/>
      <c r="X226" s="110"/>
      <c r="Y226" s="110"/>
      <c r="Z226" s="110"/>
      <c r="AA226" s="110"/>
      <c r="AB226" s="110"/>
      <c r="AC226" s="110"/>
    </row>
    <row r="227" spans="2:29">
      <c r="B227" s="110"/>
      <c r="C227" s="110"/>
      <c r="D227" s="110"/>
      <c r="E227" s="110"/>
      <c r="F227" s="110"/>
      <c r="G227" s="110"/>
      <c r="H227" s="110"/>
      <c r="I227" s="110"/>
      <c r="J227" s="110"/>
      <c r="K227" s="110"/>
      <c r="L227" s="110"/>
      <c r="M227" s="110"/>
      <c r="N227" s="110"/>
      <c r="O227" s="110"/>
      <c r="P227" s="110"/>
      <c r="Q227" s="110"/>
      <c r="R227" s="110"/>
      <c r="T227" s="110"/>
      <c r="U227" s="110"/>
      <c r="V227" s="110"/>
      <c r="W227" s="110"/>
      <c r="X227" s="110"/>
      <c r="Y227" s="110"/>
      <c r="Z227" s="110"/>
      <c r="AA227" s="110"/>
      <c r="AB227" s="110"/>
      <c r="AC227" s="110"/>
    </row>
    <row r="228" spans="2:29">
      <c r="B228" s="110"/>
      <c r="C228" s="110"/>
      <c r="D228" s="110"/>
      <c r="E228" s="110"/>
      <c r="F228" s="110"/>
      <c r="G228" s="110"/>
      <c r="H228" s="110"/>
      <c r="I228" s="110"/>
      <c r="J228" s="110"/>
      <c r="K228" s="110"/>
      <c r="L228" s="110"/>
      <c r="M228" s="110"/>
      <c r="N228" s="110"/>
      <c r="O228" s="110"/>
      <c r="P228" s="110"/>
      <c r="Q228" s="110"/>
      <c r="R228" s="110"/>
      <c r="T228" s="110"/>
      <c r="U228" s="110"/>
      <c r="V228" s="110"/>
      <c r="W228" s="110"/>
      <c r="X228" s="110"/>
      <c r="Y228" s="110"/>
      <c r="Z228" s="110"/>
      <c r="AA228" s="110"/>
      <c r="AB228" s="110"/>
      <c r="AC228" s="110"/>
    </row>
    <row r="229" spans="2:29">
      <c r="B229" s="110"/>
      <c r="C229" s="110"/>
      <c r="D229" s="110"/>
      <c r="E229" s="110"/>
      <c r="F229" s="110"/>
      <c r="G229" s="110"/>
      <c r="H229" s="110"/>
      <c r="I229" s="110"/>
      <c r="J229" s="110"/>
      <c r="K229" s="110"/>
      <c r="L229" s="110"/>
      <c r="M229" s="110"/>
      <c r="N229" s="110"/>
      <c r="O229" s="111"/>
      <c r="P229" s="110"/>
      <c r="Q229" s="110"/>
      <c r="R229" s="110"/>
      <c r="T229" s="110"/>
      <c r="U229" s="110"/>
      <c r="V229" s="110"/>
      <c r="W229" s="110"/>
      <c r="X229" s="110"/>
      <c r="Y229" s="110"/>
      <c r="Z229" s="110"/>
      <c r="AA229" s="110"/>
      <c r="AB229" s="110"/>
      <c r="AC229" s="110"/>
    </row>
    <row r="230" spans="2:29">
      <c r="B230" s="110"/>
      <c r="C230" s="110"/>
      <c r="D230" s="110"/>
      <c r="E230" s="110"/>
      <c r="F230" s="110"/>
      <c r="G230" s="110"/>
      <c r="H230" s="110"/>
      <c r="I230" s="110"/>
      <c r="J230" s="110"/>
      <c r="K230" s="110"/>
      <c r="L230" s="110"/>
      <c r="M230" s="110"/>
      <c r="N230" s="110"/>
      <c r="O230" s="110"/>
      <c r="P230" s="110"/>
      <c r="Q230" s="110"/>
      <c r="R230" s="110"/>
      <c r="T230" s="110"/>
      <c r="U230" s="110"/>
      <c r="V230" s="110"/>
      <c r="W230" s="110"/>
      <c r="X230" s="110"/>
      <c r="Y230" s="110"/>
      <c r="Z230" s="110"/>
      <c r="AA230" s="110"/>
      <c r="AB230" s="110"/>
      <c r="AC230" s="110"/>
    </row>
    <row r="231" spans="2:29">
      <c r="B231" s="110"/>
      <c r="C231" s="110"/>
      <c r="D231" s="110"/>
      <c r="E231" s="110"/>
      <c r="F231" s="110"/>
      <c r="G231" s="110"/>
      <c r="H231" s="110"/>
      <c r="I231" s="110"/>
      <c r="J231" s="110"/>
      <c r="K231" s="110"/>
      <c r="L231" s="110"/>
      <c r="M231" s="110"/>
      <c r="N231" s="110"/>
      <c r="O231" s="110"/>
      <c r="P231" s="110"/>
      <c r="Q231" s="110"/>
      <c r="R231" s="110"/>
      <c r="T231" s="110"/>
      <c r="U231" s="110"/>
      <c r="V231" s="110"/>
      <c r="W231" s="110"/>
      <c r="X231" s="110"/>
      <c r="Y231" s="110"/>
      <c r="Z231" s="110"/>
      <c r="AA231" s="110"/>
      <c r="AB231" s="110"/>
      <c r="AC231" s="110"/>
    </row>
    <row r="232" spans="2:29">
      <c r="B232" s="110"/>
      <c r="C232" s="110"/>
      <c r="D232" s="110"/>
      <c r="E232" s="110"/>
      <c r="F232" s="110"/>
      <c r="G232" s="110"/>
      <c r="H232" s="110"/>
      <c r="I232" s="110"/>
      <c r="J232" s="110"/>
      <c r="K232" s="110"/>
      <c r="L232" s="110"/>
      <c r="M232" s="110"/>
      <c r="N232" s="110"/>
      <c r="O232" s="111"/>
      <c r="P232" s="110"/>
      <c r="Q232" s="110"/>
      <c r="R232" s="110"/>
      <c r="T232" s="110"/>
      <c r="U232" s="110"/>
      <c r="V232" s="110"/>
      <c r="W232" s="110"/>
      <c r="X232" s="110"/>
      <c r="Y232" s="110"/>
      <c r="Z232" s="110"/>
      <c r="AA232" s="110"/>
      <c r="AB232" s="110"/>
      <c r="AC232" s="110"/>
    </row>
    <row r="233" spans="2:29">
      <c r="B233" s="110"/>
      <c r="C233" s="110"/>
      <c r="D233" s="110"/>
      <c r="E233" s="110"/>
      <c r="F233" s="110"/>
      <c r="G233" s="110"/>
      <c r="H233" s="110"/>
      <c r="I233" s="110"/>
      <c r="J233" s="110"/>
      <c r="K233" s="110"/>
      <c r="L233" s="110"/>
      <c r="M233" s="110"/>
      <c r="N233" s="110"/>
      <c r="O233" s="110"/>
      <c r="P233" s="110"/>
      <c r="Q233" s="110"/>
      <c r="R233" s="110"/>
      <c r="T233" s="110"/>
      <c r="U233" s="110"/>
      <c r="V233" s="110"/>
      <c r="W233" s="110"/>
      <c r="X233" s="110"/>
      <c r="Y233" s="110"/>
      <c r="Z233" s="110"/>
      <c r="AA233" s="110"/>
      <c r="AB233" s="110"/>
      <c r="AC233" s="110"/>
    </row>
    <row r="234" spans="2:29">
      <c r="B234" s="110"/>
      <c r="C234" s="110"/>
      <c r="D234" s="110"/>
      <c r="E234" s="110"/>
      <c r="F234" s="110"/>
      <c r="G234" s="110"/>
      <c r="H234" s="110"/>
      <c r="I234" s="110"/>
      <c r="J234" s="110"/>
      <c r="K234" s="110"/>
      <c r="L234" s="110"/>
      <c r="M234" s="110"/>
      <c r="N234" s="110"/>
      <c r="O234" s="110"/>
      <c r="P234" s="110"/>
      <c r="Q234" s="110"/>
      <c r="R234" s="110"/>
      <c r="T234" s="110"/>
      <c r="U234" s="110"/>
      <c r="V234" s="110"/>
      <c r="W234" s="110"/>
      <c r="X234" s="110"/>
      <c r="Y234" s="110"/>
      <c r="Z234" s="110"/>
      <c r="AA234" s="110"/>
      <c r="AB234" s="110"/>
      <c r="AC234" s="110"/>
    </row>
    <row r="235" spans="2:29">
      <c r="B235" s="110"/>
      <c r="C235" s="110"/>
      <c r="D235" s="110"/>
      <c r="E235" s="110"/>
      <c r="F235" s="110"/>
      <c r="G235" s="110"/>
      <c r="H235" s="110"/>
      <c r="I235" s="110"/>
      <c r="J235" s="110"/>
      <c r="K235" s="110"/>
      <c r="L235" s="110"/>
      <c r="M235" s="110"/>
      <c r="N235" s="110"/>
      <c r="O235" s="110"/>
      <c r="P235" s="110"/>
      <c r="Q235" s="110"/>
      <c r="R235" s="110"/>
      <c r="T235" s="110"/>
      <c r="U235" s="110"/>
      <c r="V235" s="110"/>
      <c r="W235" s="110"/>
      <c r="X235" s="110"/>
      <c r="Y235" s="110"/>
      <c r="Z235" s="110"/>
      <c r="AA235" s="110"/>
      <c r="AB235" s="110"/>
      <c r="AC235" s="110"/>
    </row>
    <row r="236" spans="2:29">
      <c r="B236" s="110"/>
      <c r="C236" s="110"/>
      <c r="D236" s="110"/>
      <c r="E236" s="110"/>
      <c r="F236" s="110"/>
      <c r="G236" s="110"/>
      <c r="H236" s="110"/>
      <c r="I236" s="110"/>
      <c r="J236" s="110"/>
      <c r="K236" s="110"/>
      <c r="L236" s="110"/>
      <c r="M236" s="110"/>
      <c r="N236" s="110"/>
      <c r="O236" s="110"/>
      <c r="P236" s="110"/>
      <c r="Q236" s="110"/>
      <c r="R236" s="110"/>
      <c r="T236" s="110"/>
      <c r="U236" s="110"/>
      <c r="V236" s="110"/>
      <c r="W236" s="110"/>
      <c r="X236" s="110"/>
      <c r="Y236" s="110"/>
      <c r="Z236" s="110"/>
      <c r="AA236" s="110"/>
      <c r="AB236" s="110"/>
      <c r="AC236" s="110"/>
    </row>
    <row r="237" spans="2:29">
      <c r="B237" s="110"/>
      <c r="C237" s="110"/>
      <c r="D237" s="110"/>
      <c r="E237" s="110"/>
      <c r="F237" s="110"/>
      <c r="G237" s="110"/>
      <c r="H237" s="110"/>
      <c r="I237" s="110"/>
      <c r="J237" s="110"/>
      <c r="K237" s="110"/>
      <c r="L237" s="110"/>
      <c r="M237" s="110"/>
      <c r="N237" s="110"/>
      <c r="O237" s="110"/>
      <c r="P237" s="110"/>
      <c r="Q237" s="110"/>
      <c r="R237" s="110"/>
      <c r="T237" s="110"/>
      <c r="U237" s="110"/>
      <c r="V237" s="110"/>
      <c r="W237" s="110"/>
      <c r="X237" s="110"/>
      <c r="Y237" s="110"/>
      <c r="Z237" s="110"/>
      <c r="AA237" s="110"/>
      <c r="AB237" s="110"/>
      <c r="AC237" s="110"/>
    </row>
    <row r="238" spans="2:29">
      <c r="B238" s="110"/>
      <c r="C238" s="110"/>
      <c r="D238" s="110"/>
      <c r="E238" s="110"/>
      <c r="F238" s="110"/>
      <c r="G238" s="110"/>
      <c r="H238" s="110"/>
      <c r="I238" s="110"/>
      <c r="J238" s="110"/>
      <c r="K238" s="110"/>
      <c r="L238" s="110"/>
      <c r="M238" s="110"/>
      <c r="N238" s="110"/>
      <c r="O238" s="110"/>
      <c r="P238" s="110"/>
      <c r="Q238" s="110"/>
      <c r="R238" s="110"/>
      <c r="T238" s="110"/>
      <c r="U238" s="110"/>
      <c r="V238" s="110"/>
      <c r="W238" s="110"/>
      <c r="X238" s="110"/>
      <c r="Y238" s="110"/>
      <c r="Z238" s="110"/>
      <c r="AA238" s="110"/>
      <c r="AB238" s="110"/>
      <c r="AC238" s="110"/>
    </row>
    <row r="239" spans="2:29">
      <c r="B239" s="110"/>
      <c r="C239" s="110"/>
      <c r="D239" s="110"/>
      <c r="E239" s="110"/>
      <c r="F239" s="110"/>
      <c r="G239" s="110"/>
      <c r="H239" s="110"/>
      <c r="I239" s="110"/>
      <c r="J239" s="110"/>
      <c r="K239" s="110"/>
      <c r="L239" s="110"/>
      <c r="M239" s="110"/>
      <c r="N239" s="110"/>
      <c r="O239" s="110"/>
      <c r="P239" s="110"/>
      <c r="Q239" s="110"/>
      <c r="R239" s="110"/>
      <c r="T239" s="110"/>
      <c r="U239" s="110"/>
      <c r="V239" s="110"/>
      <c r="W239" s="110"/>
      <c r="X239" s="110"/>
      <c r="Y239" s="110"/>
      <c r="Z239" s="110"/>
      <c r="AA239" s="110"/>
      <c r="AB239" s="110"/>
      <c r="AC239" s="110"/>
    </row>
    <row r="240" spans="2:29">
      <c r="B240" s="110"/>
      <c r="C240" s="110"/>
      <c r="D240" s="110"/>
      <c r="E240" s="110"/>
      <c r="F240" s="110"/>
      <c r="G240" s="110"/>
      <c r="H240" s="110"/>
      <c r="I240" s="110"/>
      <c r="J240" s="110"/>
      <c r="K240" s="110"/>
      <c r="L240" s="110"/>
      <c r="M240" s="110"/>
      <c r="N240" s="110"/>
      <c r="O240" s="110"/>
      <c r="P240" s="110"/>
      <c r="Q240" s="110"/>
      <c r="R240" s="110"/>
      <c r="T240" s="110"/>
      <c r="U240" s="110"/>
      <c r="V240" s="110"/>
      <c r="W240" s="110"/>
      <c r="X240" s="110"/>
      <c r="Y240" s="110"/>
      <c r="Z240" s="110"/>
      <c r="AA240" s="110"/>
      <c r="AB240" s="110"/>
      <c r="AC240" s="110"/>
    </row>
    <row r="241" spans="2:29">
      <c r="B241" s="110"/>
      <c r="C241" s="110"/>
      <c r="D241" s="110"/>
      <c r="E241" s="110"/>
      <c r="F241" s="110"/>
      <c r="G241" s="110"/>
      <c r="H241" s="110"/>
      <c r="I241" s="110"/>
      <c r="J241" s="110"/>
      <c r="K241" s="110"/>
      <c r="L241" s="110"/>
      <c r="M241" s="110"/>
      <c r="N241" s="110"/>
      <c r="O241" s="112"/>
      <c r="P241" s="110"/>
      <c r="Q241" s="110"/>
      <c r="R241" s="110"/>
      <c r="T241" s="110"/>
      <c r="U241" s="110"/>
      <c r="V241" s="110"/>
      <c r="W241" s="110"/>
      <c r="X241" s="110"/>
      <c r="Y241" s="110"/>
      <c r="Z241" s="110"/>
      <c r="AA241" s="110"/>
      <c r="AB241" s="110"/>
      <c r="AC241" s="110"/>
    </row>
    <row r="242" spans="2:29">
      <c r="B242" s="110"/>
      <c r="C242" s="110"/>
      <c r="D242" s="110"/>
      <c r="E242" s="110"/>
      <c r="F242" s="110"/>
      <c r="G242" s="110"/>
      <c r="H242" s="110"/>
      <c r="I242" s="110"/>
      <c r="J242" s="110"/>
      <c r="K242" s="110"/>
      <c r="L242" s="110"/>
      <c r="M242" s="110"/>
      <c r="N242" s="110"/>
      <c r="O242" s="110"/>
      <c r="P242" s="110"/>
      <c r="Q242" s="110"/>
      <c r="R242" s="110"/>
      <c r="T242" s="110"/>
      <c r="U242" s="110"/>
      <c r="V242" s="110"/>
      <c r="W242" s="110"/>
      <c r="X242" s="110"/>
      <c r="Y242" s="110"/>
      <c r="Z242" s="110"/>
      <c r="AA242" s="110"/>
      <c r="AB242" s="110"/>
      <c r="AC242" s="110"/>
    </row>
    <row r="243" spans="2:29">
      <c r="B243" s="110"/>
      <c r="C243" s="110"/>
      <c r="D243" s="110"/>
      <c r="E243" s="110"/>
      <c r="F243" s="110"/>
      <c r="G243" s="110"/>
      <c r="H243" s="110"/>
      <c r="I243" s="110"/>
      <c r="J243" s="110"/>
      <c r="K243" s="110"/>
      <c r="L243" s="110"/>
      <c r="M243" s="110"/>
      <c r="N243" s="110"/>
      <c r="O243" s="110"/>
      <c r="P243" s="110"/>
      <c r="Q243" s="110"/>
      <c r="R243" s="110"/>
      <c r="T243" s="110"/>
      <c r="U243" s="110"/>
      <c r="V243" s="110"/>
      <c r="W243" s="110"/>
      <c r="X243" s="110"/>
      <c r="Y243" s="110"/>
      <c r="Z243" s="110"/>
      <c r="AA243" s="110"/>
      <c r="AB243" s="110"/>
      <c r="AC243" s="110"/>
    </row>
    <row r="244" spans="2:29">
      <c r="B244" s="110"/>
      <c r="C244" s="110"/>
      <c r="D244" s="110"/>
      <c r="E244" s="110"/>
      <c r="F244" s="110"/>
      <c r="G244" s="110"/>
      <c r="H244" s="110"/>
      <c r="I244" s="110"/>
      <c r="J244" s="110"/>
      <c r="K244" s="110"/>
      <c r="L244" s="110"/>
      <c r="M244" s="110"/>
      <c r="N244" s="110"/>
      <c r="O244" s="110"/>
      <c r="P244" s="110"/>
      <c r="Q244" s="110"/>
      <c r="R244" s="110"/>
      <c r="T244" s="110"/>
      <c r="U244" s="110"/>
      <c r="V244" s="110"/>
      <c r="W244" s="110"/>
      <c r="X244" s="110"/>
      <c r="Y244" s="110"/>
      <c r="Z244" s="110"/>
      <c r="AA244" s="110"/>
      <c r="AB244" s="110"/>
      <c r="AC244" s="110"/>
    </row>
    <row r="245" spans="2:29">
      <c r="B245" s="110"/>
      <c r="C245" s="110"/>
      <c r="D245" s="110"/>
      <c r="E245" s="110"/>
      <c r="F245" s="110"/>
      <c r="G245" s="110"/>
      <c r="H245" s="110"/>
      <c r="I245" s="110"/>
      <c r="J245" s="110"/>
      <c r="K245" s="110"/>
      <c r="L245" s="110"/>
      <c r="M245" s="110"/>
      <c r="N245" s="110"/>
      <c r="O245" s="110"/>
      <c r="P245" s="110"/>
      <c r="Q245" s="110"/>
      <c r="R245" s="110"/>
      <c r="T245" s="110"/>
      <c r="U245" s="110"/>
      <c r="V245" s="110"/>
      <c r="W245" s="110"/>
      <c r="X245" s="110"/>
      <c r="Y245" s="110"/>
      <c r="Z245" s="110"/>
      <c r="AA245" s="110"/>
      <c r="AB245" s="110"/>
      <c r="AC245" s="110"/>
    </row>
    <row r="246" spans="2:29">
      <c r="B246" s="110"/>
      <c r="C246" s="110"/>
      <c r="D246" s="110"/>
      <c r="E246" s="110"/>
      <c r="F246" s="110"/>
      <c r="G246" s="110"/>
      <c r="H246" s="110"/>
      <c r="I246" s="110"/>
      <c r="J246" s="110"/>
      <c r="K246" s="110"/>
      <c r="L246" s="110"/>
      <c r="M246" s="110"/>
      <c r="N246" s="110"/>
      <c r="O246" s="110"/>
      <c r="P246" s="110"/>
      <c r="Q246" s="110"/>
      <c r="R246" s="110"/>
      <c r="T246" s="110"/>
      <c r="U246" s="110"/>
      <c r="V246" s="110"/>
      <c r="W246" s="110"/>
      <c r="X246" s="110"/>
      <c r="Y246" s="110"/>
      <c r="Z246" s="110"/>
      <c r="AA246" s="110"/>
      <c r="AB246" s="110"/>
      <c r="AC246" s="110"/>
    </row>
    <row r="247" spans="2:29">
      <c r="B247" s="110"/>
      <c r="C247" s="110"/>
      <c r="D247" s="110"/>
      <c r="E247" s="110"/>
      <c r="F247" s="110"/>
      <c r="G247" s="110"/>
      <c r="H247" s="110"/>
      <c r="I247" s="110"/>
      <c r="J247" s="110"/>
      <c r="K247" s="110"/>
      <c r="L247" s="110"/>
      <c r="M247" s="110"/>
      <c r="N247" s="110"/>
      <c r="O247" s="110"/>
      <c r="P247" s="110"/>
      <c r="Q247" s="110"/>
      <c r="R247" s="110"/>
      <c r="T247" s="110"/>
      <c r="U247" s="110"/>
      <c r="V247" s="110"/>
      <c r="W247" s="110"/>
      <c r="X247" s="110"/>
      <c r="Y247" s="110"/>
      <c r="Z247" s="110"/>
      <c r="AA247" s="110"/>
      <c r="AB247" s="110"/>
      <c r="AC247" s="110"/>
    </row>
    <row r="248" spans="2:29">
      <c r="B248" s="110"/>
      <c r="C248" s="110"/>
      <c r="D248" s="110"/>
      <c r="E248" s="110"/>
      <c r="F248" s="110"/>
      <c r="G248" s="110"/>
      <c r="H248" s="110"/>
      <c r="I248" s="110"/>
      <c r="J248" s="110"/>
      <c r="K248" s="110"/>
      <c r="L248" s="110"/>
      <c r="M248" s="110"/>
      <c r="N248" s="110"/>
      <c r="O248" s="110"/>
      <c r="P248" s="110"/>
      <c r="Q248" s="110"/>
      <c r="R248" s="110"/>
      <c r="T248" s="110"/>
      <c r="U248" s="110"/>
      <c r="V248" s="110"/>
      <c r="W248" s="110"/>
      <c r="X248" s="110"/>
      <c r="Y248" s="110"/>
      <c r="Z248" s="110"/>
      <c r="AA248" s="110"/>
      <c r="AB248" s="110"/>
      <c r="AC248" s="110"/>
    </row>
    <row r="249" spans="2:29">
      <c r="B249" s="110"/>
      <c r="C249" s="110"/>
      <c r="D249" s="110"/>
      <c r="E249" s="110"/>
      <c r="F249" s="110"/>
      <c r="G249" s="110"/>
      <c r="H249" s="110"/>
      <c r="I249" s="110"/>
      <c r="J249" s="110"/>
      <c r="K249" s="110"/>
      <c r="L249" s="110"/>
      <c r="M249" s="110"/>
      <c r="N249" s="110"/>
      <c r="O249" s="110"/>
      <c r="P249" s="110"/>
      <c r="Q249" s="110"/>
      <c r="R249" s="110"/>
      <c r="T249" s="110"/>
      <c r="U249" s="110"/>
      <c r="V249" s="110"/>
      <c r="W249" s="110"/>
      <c r="X249" s="110"/>
      <c r="Y249" s="110"/>
      <c r="Z249" s="110"/>
      <c r="AA249" s="110"/>
      <c r="AB249" s="110"/>
      <c r="AC249" s="110"/>
    </row>
    <row r="250" spans="2:29">
      <c r="B250" s="110"/>
      <c r="C250" s="110"/>
      <c r="D250" s="110"/>
      <c r="E250" s="110"/>
      <c r="F250" s="110"/>
      <c r="G250" s="110"/>
      <c r="H250" s="110"/>
      <c r="I250" s="110"/>
      <c r="J250" s="110"/>
      <c r="K250" s="110"/>
      <c r="L250" s="110"/>
      <c r="M250" s="110"/>
      <c r="N250" s="110"/>
      <c r="O250" s="110"/>
      <c r="P250" s="110"/>
      <c r="Q250" s="110"/>
      <c r="R250" s="110"/>
      <c r="T250" s="110"/>
      <c r="U250" s="110"/>
      <c r="V250" s="110"/>
      <c r="W250" s="110"/>
      <c r="X250" s="110"/>
      <c r="Y250" s="110"/>
      <c r="Z250" s="110"/>
      <c r="AA250" s="110"/>
      <c r="AB250" s="110"/>
      <c r="AC250" s="110"/>
    </row>
    <row r="251" spans="2:29">
      <c r="B251" s="110"/>
      <c r="C251" s="110"/>
      <c r="D251" s="110"/>
      <c r="E251" s="110"/>
      <c r="F251" s="110"/>
      <c r="G251" s="110"/>
      <c r="H251" s="110"/>
      <c r="I251" s="110"/>
      <c r="J251" s="110"/>
      <c r="K251" s="110"/>
      <c r="L251" s="110"/>
      <c r="M251" s="110"/>
      <c r="N251" s="110"/>
      <c r="O251" s="110"/>
      <c r="P251" s="110"/>
      <c r="Q251" s="110"/>
      <c r="R251" s="110"/>
      <c r="T251" s="110"/>
      <c r="U251" s="110"/>
      <c r="V251" s="110"/>
      <c r="W251" s="110"/>
      <c r="X251" s="110"/>
    </row>
    <row r="252" spans="2:29">
      <c r="B252" s="113"/>
      <c r="C252" s="110"/>
      <c r="D252" s="110"/>
      <c r="E252" s="110"/>
      <c r="F252" s="110"/>
      <c r="G252" s="110"/>
      <c r="H252" s="110"/>
      <c r="I252" s="110"/>
      <c r="J252" s="110"/>
      <c r="K252" s="110"/>
      <c r="L252" s="110"/>
      <c r="M252" s="110"/>
      <c r="N252" s="110"/>
      <c r="O252" s="110"/>
      <c r="P252" s="110"/>
      <c r="Q252" s="110"/>
      <c r="R252" s="110"/>
      <c r="T252" s="110"/>
      <c r="U252" s="110"/>
      <c r="V252" s="110"/>
      <c r="W252" s="110"/>
      <c r="X252" s="110"/>
    </row>
    <row r="253" spans="2:29">
      <c r="B253" s="110"/>
      <c r="C253" s="110"/>
      <c r="D253" s="110"/>
      <c r="E253" s="110"/>
      <c r="F253" s="110"/>
      <c r="G253" s="110"/>
      <c r="H253" s="110"/>
      <c r="I253" s="110"/>
      <c r="J253" s="110"/>
      <c r="K253" s="110"/>
      <c r="L253" s="110"/>
      <c r="M253" s="110"/>
      <c r="N253" s="110"/>
      <c r="O253" s="110"/>
      <c r="P253" s="110"/>
      <c r="Q253" s="110"/>
      <c r="R253" s="110"/>
      <c r="T253" s="110"/>
      <c r="U253" s="110"/>
      <c r="V253" s="110"/>
      <c r="W253" s="110"/>
      <c r="X253" s="110"/>
    </row>
  </sheetData>
  <sheetProtection algorithmName="SHA-512" hashValue="H3CsJlWHFRPDr38FLgeLp56eEAdM6AqaFDggSNEpTvNxPhB1gQLmr4mH/qpgwOK8eSXT1zmUZMxbNDFzL051Ig==" saltValue="i7eWDD5sNh9Re1xQiqxrDQ==" spinCount="100000" sheet="1" objects="1" scenarios="1" selectLockedCells="1"/>
  <mergeCells count="29">
    <mergeCell ref="B2:S2"/>
    <mergeCell ref="B4:D4"/>
    <mergeCell ref="B6:S6"/>
    <mergeCell ref="B24:S24"/>
    <mergeCell ref="B15:S15"/>
    <mergeCell ref="F7:G7"/>
    <mergeCell ref="F8:G8"/>
    <mergeCell ref="F10:R10"/>
    <mergeCell ref="F11:G11"/>
    <mergeCell ref="H11:P11"/>
    <mergeCell ref="Q11:R11"/>
    <mergeCell ref="F16:G16"/>
    <mergeCell ref="F17:G17"/>
    <mergeCell ref="F19:Q19"/>
    <mergeCell ref="F20:G20"/>
    <mergeCell ref="H20:P20"/>
    <mergeCell ref="F31:G31"/>
    <mergeCell ref="F21:G21"/>
    <mergeCell ref="F22:G22"/>
    <mergeCell ref="C25:D25"/>
    <mergeCell ref="F25:G25"/>
    <mergeCell ref="C26:D26"/>
    <mergeCell ref="F26:G26"/>
    <mergeCell ref="F28:O28"/>
    <mergeCell ref="F29:G29"/>
    <mergeCell ref="H29:L29"/>
    <mergeCell ref="N29:O29"/>
    <mergeCell ref="F30:G30"/>
    <mergeCell ref="N26:P26"/>
  </mergeCells>
  <conditionalFormatting sqref="B8">
    <cfRule type="colorScale" priority="112">
      <colorScale>
        <cfvo type="num" val="1"/>
        <cfvo type="num" val="2"/>
        <cfvo type="num" val="3"/>
        <color rgb="FFFF7C80"/>
        <color rgb="FFFFFF99"/>
        <color theme="9" tint="0.59999389629810485"/>
      </colorScale>
    </cfRule>
    <cfRule type="colorScale" priority="113">
      <colorScale>
        <cfvo type="min"/>
        <cfvo type="percentile" val="50"/>
        <cfvo type="max"/>
        <color rgb="FFF8696B"/>
        <color rgb="FFFFEB84"/>
        <color rgb="FF63BE7B"/>
      </colorScale>
    </cfRule>
  </conditionalFormatting>
  <conditionalFormatting sqref="C8">
    <cfRule type="colorScale" priority="110">
      <colorScale>
        <cfvo type="num" val="1"/>
        <cfvo type="num" val="2"/>
        <cfvo type="num" val="3"/>
        <color rgb="FFFF7C80"/>
        <color rgb="FFFFFF99"/>
        <color theme="9" tint="0.59999389629810485"/>
      </colorScale>
    </cfRule>
    <cfRule type="colorScale" priority="111">
      <colorScale>
        <cfvo type="min"/>
        <cfvo type="percentile" val="50"/>
        <cfvo type="max"/>
        <color rgb="FFF8696B"/>
        <color rgb="FFFFEB84"/>
        <color rgb="FF63BE7B"/>
      </colorScale>
    </cfRule>
  </conditionalFormatting>
  <conditionalFormatting sqref="D8">
    <cfRule type="colorScale" priority="108">
      <colorScale>
        <cfvo type="num" val="1"/>
        <cfvo type="num" val="2"/>
        <cfvo type="num" val="3"/>
        <color rgb="FFFF7C80"/>
        <color rgb="FFFFFF99"/>
        <color theme="9" tint="0.59999389629810485"/>
      </colorScale>
    </cfRule>
    <cfRule type="colorScale" priority="109">
      <colorScale>
        <cfvo type="min"/>
        <cfvo type="percentile" val="50"/>
        <cfvo type="max"/>
        <color rgb="FFF8696B"/>
        <color rgb="FFFFEB84"/>
        <color rgb="FF63BE7B"/>
      </colorScale>
    </cfRule>
  </conditionalFormatting>
  <conditionalFormatting sqref="E8">
    <cfRule type="colorScale" priority="106">
      <colorScale>
        <cfvo type="num" val="1"/>
        <cfvo type="num" val="2"/>
        <cfvo type="num" val="3"/>
        <color rgb="FFFF7C80"/>
        <color rgb="FFFFFF99"/>
        <color theme="9" tint="0.59999389629810485"/>
      </colorScale>
    </cfRule>
    <cfRule type="colorScale" priority="107">
      <colorScale>
        <cfvo type="min"/>
        <cfvo type="percentile" val="50"/>
        <cfvo type="max"/>
        <color rgb="FFF8696B"/>
        <color rgb="FFFFEB84"/>
        <color rgb="FF63BE7B"/>
      </colorScale>
    </cfRule>
  </conditionalFormatting>
  <conditionalFormatting sqref="F8">
    <cfRule type="colorScale" priority="104">
      <colorScale>
        <cfvo type="num" val="1"/>
        <cfvo type="num" val="2"/>
        <cfvo type="num" val="3"/>
        <color rgb="FFFF7C80"/>
        <color rgb="FFFFFF99"/>
        <color theme="9" tint="0.59999389629810485"/>
      </colorScale>
    </cfRule>
    <cfRule type="colorScale" priority="105">
      <colorScale>
        <cfvo type="min"/>
        <cfvo type="percentile" val="50"/>
        <cfvo type="max"/>
        <color rgb="FFF8696B"/>
        <color rgb="FFFFEB84"/>
        <color rgb="FF63BE7B"/>
      </colorScale>
    </cfRule>
  </conditionalFormatting>
  <conditionalFormatting sqref="B17:F17">
    <cfRule type="colorScale" priority="102">
      <colorScale>
        <cfvo type="num" val="1"/>
        <cfvo type="num" val="2"/>
        <cfvo type="num" val="3"/>
        <color rgb="FFFF7C80"/>
        <color rgb="FFFFFF99"/>
        <color theme="9" tint="0.59999389629810485"/>
      </colorScale>
    </cfRule>
    <cfRule type="colorScale" priority="103">
      <colorScale>
        <cfvo type="min"/>
        <cfvo type="percentile" val="50"/>
        <cfvo type="max"/>
        <color rgb="FFF8696B"/>
        <color rgb="FFFFEB84"/>
        <color rgb="FF63BE7B"/>
      </colorScale>
    </cfRule>
  </conditionalFormatting>
  <conditionalFormatting sqref="B26">
    <cfRule type="colorScale" priority="100">
      <colorScale>
        <cfvo type="num" val="1"/>
        <cfvo type="num" val="2"/>
        <cfvo type="num" val="3"/>
        <color rgb="FFFF7C80"/>
        <color rgb="FFFFFF99"/>
        <color theme="9" tint="0.59999389629810485"/>
      </colorScale>
    </cfRule>
    <cfRule type="colorScale" priority="101">
      <colorScale>
        <cfvo type="min"/>
        <cfvo type="percentile" val="50"/>
        <cfvo type="max"/>
        <color rgb="FFF8696B"/>
        <color rgb="FFFFEB84"/>
        <color rgb="FF63BE7B"/>
      </colorScale>
    </cfRule>
  </conditionalFormatting>
  <conditionalFormatting sqref="C26">
    <cfRule type="colorScale" priority="98">
      <colorScale>
        <cfvo type="num" val="1"/>
        <cfvo type="num" val="2"/>
        <cfvo type="num" val="3"/>
        <color rgb="FFFF7C80"/>
        <color rgb="FFFFFF99"/>
        <color theme="9" tint="0.59999389629810485"/>
      </colorScale>
    </cfRule>
    <cfRule type="colorScale" priority="99">
      <colorScale>
        <cfvo type="min"/>
        <cfvo type="percentile" val="50"/>
        <cfvo type="max"/>
        <color rgb="FFF8696B"/>
        <color rgb="FFFFEB84"/>
        <color rgb="FF63BE7B"/>
      </colorScale>
    </cfRule>
  </conditionalFormatting>
  <conditionalFormatting sqref="E26">
    <cfRule type="colorScale" priority="96">
      <colorScale>
        <cfvo type="num" val="1"/>
        <cfvo type="num" val="2"/>
        <cfvo type="num" val="3"/>
        <color rgb="FFFF7C80"/>
        <color rgb="FFFFFF99"/>
        <color theme="9" tint="0.59999389629810485"/>
      </colorScale>
    </cfRule>
    <cfRule type="colorScale" priority="97">
      <colorScale>
        <cfvo type="min"/>
        <cfvo type="percentile" val="50"/>
        <cfvo type="max"/>
        <color rgb="FFF8696B"/>
        <color rgb="FFFFEB84"/>
        <color rgb="FF63BE7B"/>
      </colorScale>
    </cfRule>
  </conditionalFormatting>
  <conditionalFormatting sqref="F26">
    <cfRule type="colorScale" priority="94">
      <colorScale>
        <cfvo type="num" val="1"/>
        <cfvo type="num" val="2"/>
        <cfvo type="num" val="3"/>
        <color rgb="FFFF7C80"/>
        <color rgb="FFFFFF99"/>
        <color theme="9" tint="0.59999389629810485"/>
      </colorScale>
    </cfRule>
    <cfRule type="colorScale" priority="95">
      <colorScale>
        <cfvo type="min"/>
        <cfvo type="percentile" val="50"/>
        <cfvo type="max"/>
        <color rgb="FFF8696B"/>
        <color rgb="FFFFEB84"/>
        <color rgb="FF63BE7B"/>
      </colorScale>
    </cfRule>
  </conditionalFormatting>
  <conditionalFormatting sqref="F13">
    <cfRule type="colorScale" priority="92">
      <colorScale>
        <cfvo type="num" val="1"/>
        <cfvo type="num" val="2"/>
        <cfvo type="num" val="3"/>
        <color rgb="FFFF7C80"/>
        <color rgb="FFFFFF99"/>
        <color theme="9" tint="0.59999389629810485"/>
      </colorScale>
    </cfRule>
    <cfRule type="colorScale" priority="93">
      <colorScale>
        <cfvo type="min"/>
        <cfvo type="percentile" val="50"/>
        <cfvo type="max"/>
        <color rgb="FFF8696B"/>
        <color rgb="FFFFEB84"/>
        <color rgb="FF63BE7B"/>
      </colorScale>
    </cfRule>
  </conditionalFormatting>
  <conditionalFormatting sqref="F22">
    <cfRule type="colorScale" priority="90">
      <colorScale>
        <cfvo type="num" val="1"/>
        <cfvo type="num" val="2"/>
        <cfvo type="num" val="3"/>
        <color rgb="FFFF7C80"/>
        <color rgb="FFFFFF99"/>
        <color theme="9" tint="0.59999389629810485"/>
      </colorScale>
    </cfRule>
    <cfRule type="colorScale" priority="91">
      <colorScale>
        <cfvo type="min"/>
        <cfvo type="percentile" val="50"/>
        <cfvo type="max"/>
        <color rgb="FFF8696B"/>
        <color rgb="FFFFEB84"/>
        <color rgb="FF63BE7B"/>
      </colorScale>
    </cfRule>
  </conditionalFormatting>
  <conditionalFormatting sqref="F31">
    <cfRule type="colorScale" priority="88">
      <colorScale>
        <cfvo type="num" val="1"/>
        <cfvo type="num" val="2"/>
        <cfvo type="num" val="3"/>
        <color rgb="FFFF7C80"/>
        <color rgb="FFFFFF99"/>
        <color theme="9" tint="0.59999389629810485"/>
      </colorScale>
    </cfRule>
    <cfRule type="colorScale" priority="89">
      <colorScale>
        <cfvo type="min"/>
        <cfvo type="percentile" val="50"/>
        <cfvo type="max"/>
        <color rgb="FFF8696B"/>
        <color rgb="FFFFEB84"/>
        <color rgb="FF63BE7B"/>
      </colorScale>
    </cfRule>
  </conditionalFormatting>
  <conditionalFormatting sqref="G13">
    <cfRule type="colorScale" priority="68">
      <colorScale>
        <cfvo type="num" val="1"/>
        <cfvo type="num" val="2"/>
        <cfvo type="num" val="3"/>
        <color rgb="FFFF7C80"/>
        <color rgb="FFFFFF99"/>
        <color theme="9" tint="0.59999389629810485"/>
      </colorScale>
    </cfRule>
    <cfRule type="colorScale" priority="69">
      <colorScale>
        <cfvo type="min"/>
        <cfvo type="percentile" val="50"/>
        <cfvo type="max"/>
        <color rgb="FFF8696B"/>
        <color rgb="FFFFEB84"/>
        <color rgb="FF63BE7B"/>
      </colorScale>
    </cfRule>
  </conditionalFormatting>
  <conditionalFormatting sqref="H13">
    <cfRule type="colorScale" priority="66">
      <colorScale>
        <cfvo type="num" val="1"/>
        <cfvo type="num" val="2"/>
        <cfvo type="num" val="3"/>
        <color rgb="FFFF7C80"/>
        <color rgb="FFFFFF99"/>
        <color theme="9" tint="0.59999389629810485"/>
      </colorScale>
    </cfRule>
    <cfRule type="colorScale" priority="67">
      <colorScale>
        <cfvo type="min"/>
        <cfvo type="percentile" val="50"/>
        <cfvo type="max"/>
        <color rgb="FFF8696B"/>
        <color rgb="FFFFEB84"/>
        <color rgb="FF63BE7B"/>
      </colorScale>
    </cfRule>
  </conditionalFormatting>
  <conditionalFormatting sqref="I13">
    <cfRule type="colorScale" priority="64">
      <colorScale>
        <cfvo type="num" val="1"/>
        <cfvo type="num" val="2"/>
        <cfvo type="num" val="3"/>
        <color rgb="FFFF7C80"/>
        <color rgb="FFFFFF99"/>
        <color theme="9" tint="0.59999389629810485"/>
      </colorScale>
    </cfRule>
    <cfRule type="colorScale" priority="65">
      <colorScale>
        <cfvo type="min"/>
        <cfvo type="percentile" val="50"/>
        <cfvo type="max"/>
        <color rgb="FFF8696B"/>
        <color rgb="FFFFEB84"/>
        <color rgb="FF63BE7B"/>
      </colorScale>
    </cfRule>
  </conditionalFormatting>
  <conditionalFormatting sqref="J13">
    <cfRule type="colorScale" priority="62">
      <colorScale>
        <cfvo type="num" val="1"/>
        <cfvo type="num" val="2"/>
        <cfvo type="num" val="3"/>
        <color rgb="FFFF7C80"/>
        <color rgb="FFFFFF99"/>
        <color theme="9" tint="0.59999389629810485"/>
      </colorScale>
    </cfRule>
    <cfRule type="colorScale" priority="63">
      <colorScale>
        <cfvo type="min"/>
        <cfvo type="percentile" val="50"/>
        <cfvo type="max"/>
        <color rgb="FFF8696B"/>
        <color rgb="FFFFEB84"/>
        <color rgb="FF63BE7B"/>
      </colorScale>
    </cfRule>
  </conditionalFormatting>
  <conditionalFormatting sqref="K13">
    <cfRule type="colorScale" priority="60">
      <colorScale>
        <cfvo type="num" val="1"/>
        <cfvo type="num" val="2"/>
        <cfvo type="num" val="3"/>
        <color rgb="FFFF7C80"/>
        <color rgb="FFFFFF99"/>
        <color theme="9" tint="0.59999389629810485"/>
      </colorScale>
    </cfRule>
    <cfRule type="colorScale" priority="61">
      <colorScale>
        <cfvo type="min"/>
        <cfvo type="percentile" val="50"/>
        <cfvo type="max"/>
        <color rgb="FFF8696B"/>
        <color rgb="FFFFEB84"/>
        <color rgb="FF63BE7B"/>
      </colorScale>
    </cfRule>
  </conditionalFormatting>
  <conditionalFormatting sqref="L13">
    <cfRule type="colorScale" priority="58">
      <colorScale>
        <cfvo type="num" val="1"/>
        <cfvo type="num" val="2"/>
        <cfvo type="num" val="3"/>
        <color rgb="FFFF7C80"/>
        <color rgb="FFFFFF99"/>
        <color theme="9" tint="0.59999389629810485"/>
      </colorScale>
    </cfRule>
    <cfRule type="colorScale" priority="59">
      <colorScale>
        <cfvo type="min"/>
        <cfvo type="percentile" val="50"/>
        <cfvo type="max"/>
        <color rgb="FFF8696B"/>
        <color rgb="FFFFEB84"/>
        <color rgb="FF63BE7B"/>
      </colorScale>
    </cfRule>
  </conditionalFormatting>
  <conditionalFormatting sqref="M13">
    <cfRule type="colorScale" priority="56">
      <colorScale>
        <cfvo type="num" val="1"/>
        <cfvo type="num" val="2"/>
        <cfvo type="num" val="3"/>
        <color rgb="FFFF7C80"/>
        <color rgb="FFFFFF99"/>
        <color theme="9" tint="0.59999389629810485"/>
      </colorScale>
    </cfRule>
    <cfRule type="colorScale" priority="57">
      <colorScale>
        <cfvo type="min"/>
        <cfvo type="percentile" val="50"/>
        <cfvo type="max"/>
        <color rgb="FFF8696B"/>
        <color rgb="FFFFEB84"/>
        <color rgb="FF63BE7B"/>
      </colorScale>
    </cfRule>
  </conditionalFormatting>
  <conditionalFormatting sqref="N13">
    <cfRule type="colorScale" priority="54">
      <colorScale>
        <cfvo type="num" val="1"/>
        <cfvo type="num" val="2"/>
        <cfvo type="num" val="3"/>
        <color rgb="FFFF7C80"/>
        <color rgb="FFFFFF99"/>
        <color theme="9" tint="0.59999389629810485"/>
      </colorScale>
    </cfRule>
    <cfRule type="colorScale" priority="55">
      <colorScale>
        <cfvo type="min"/>
        <cfvo type="percentile" val="50"/>
        <cfvo type="max"/>
        <color rgb="FFF8696B"/>
        <color rgb="FFFFEB84"/>
        <color rgb="FF63BE7B"/>
      </colorScale>
    </cfRule>
  </conditionalFormatting>
  <conditionalFormatting sqref="O13">
    <cfRule type="colorScale" priority="52">
      <colorScale>
        <cfvo type="num" val="1"/>
        <cfvo type="num" val="2"/>
        <cfvo type="num" val="3"/>
        <color rgb="FFFF7C80"/>
        <color rgb="FFFFFF99"/>
        <color theme="9" tint="0.59999389629810485"/>
      </colorScale>
    </cfRule>
    <cfRule type="colorScale" priority="53">
      <colorScale>
        <cfvo type="min"/>
        <cfvo type="percentile" val="50"/>
        <cfvo type="max"/>
        <color rgb="FFF8696B"/>
        <color rgb="FFFFEB84"/>
        <color rgb="FF63BE7B"/>
      </colorScale>
    </cfRule>
  </conditionalFormatting>
  <conditionalFormatting sqref="P13">
    <cfRule type="colorScale" priority="50">
      <colorScale>
        <cfvo type="num" val="1"/>
        <cfvo type="num" val="2"/>
        <cfvo type="num" val="3"/>
        <color rgb="FFFF7C80"/>
        <color rgb="FFFFFF99"/>
        <color theme="9" tint="0.59999389629810485"/>
      </colorScale>
    </cfRule>
    <cfRule type="colorScale" priority="51">
      <colorScale>
        <cfvo type="min"/>
        <cfvo type="percentile" val="50"/>
        <cfvo type="max"/>
        <color rgb="FFF8696B"/>
        <color rgb="FFFFEB84"/>
        <color rgb="FF63BE7B"/>
      </colorScale>
    </cfRule>
  </conditionalFormatting>
  <conditionalFormatting sqref="Q13">
    <cfRule type="colorScale" priority="48">
      <colorScale>
        <cfvo type="num" val="1"/>
        <cfvo type="num" val="2"/>
        <cfvo type="num" val="3"/>
        <color rgb="FFFF7C80"/>
        <color rgb="FFFFFF99"/>
        <color theme="9" tint="0.59999389629810485"/>
      </colorScale>
    </cfRule>
    <cfRule type="colorScale" priority="49">
      <colorScale>
        <cfvo type="min"/>
        <cfvo type="percentile" val="50"/>
        <cfvo type="max"/>
        <color rgb="FFF8696B"/>
        <color rgb="FFFFEB84"/>
        <color rgb="FF63BE7B"/>
      </colorScale>
    </cfRule>
  </conditionalFormatting>
  <conditionalFormatting sqref="R13">
    <cfRule type="colorScale" priority="46">
      <colorScale>
        <cfvo type="num" val="1"/>
        <cfvo type="num" val="2"/>
        <cfvo type="num" val="3"/>
        <color rgb="FFFF7C80"/>
        <color rgb="FFFFFF99"/>
        <color theme="9" tint="0.59999389629810485"/>
      </colorScale>
    </cfRule>
    <cfRule type="colorScale" priority="47">
      <colorScale>
        <cfvo type="min"/>
        <cfvo type="percentile" val="50"/>
        <cfvo type="max"/>
        <color rgb="FFF8696B"/>
        <color rgb="FFFFEB84"/>
        <color rgb="FF63BE7B"/>
      </colorScale>
    </cfRule>
  </conditionalFormatting>
  <conditionalFormatting sqref="I22">
    <cfRule type="colorScale" priority="44">
      <colorScale>
        <cfvo type="num" val="1"/>
        <cfvo type="num" val="2"/>
        <cfvo type="num" val="3"/>
        <color rgb="FFFF7C80"/>
        <color rgb="FFFFFF99"/>
        <color theme="9" tint="0.59999389629810485"/>
      </colorScale>
    </cfRule>
    <cfRule type="colorScale" priority="45">
      <colorScale>
        <cfvo type="min"/>
        <cfvo type="percentile" val="50"/>
        <cfvo type="max"/>
        <color rgb="FFF8696B"/>
        <color rgb="FFFFEB84"/>
        <color rgb="FF63BE7B"/>
      </colorScale>
    </cfRule>
  </conditionalFormatting>
  <conditionalFormatting sqref="H22">
    <cfRule type="colorScale" priority="42">
      <colorScale>
        <cfvo type="num" val="1"/>
        <cfvo type="num" val="2"/>
        <cfvo type="num" val="3"/>
        <color rgb="FFFF7C80"/>
        <color rgb="FFFFFF99"/>
        <color theme="9" tint="0.59999389629810485"/>
      </colorScale>
    </cfRule>
    <cfRule type="colorScale" priority="43">
      <colorScale>
        <cfvo type="min"/>
        <cfvo type="percentile" val="50"/>
        <cfvo type="max"/>
        <color rgb="FFF8696B"/>
        <color rgb="FFFFEB84"/>
        <color rgb="FF63BE7B"/>
      </colorScale>
    </cfRule>
  </conditionalFormatting>
  <conditionalFormatting sqref="K22">
    <cfRule type="colorScale" priority="40">
      <colorScale>
        <cfvo type="num" val="1"/>
        <cfvo type="num" val="2"/>
        <cfvo type="num" val="3"/>
        <color rgb="FFFF7C80"/>
        <color rgb="FFFFFF99"/>
        <color theme="9" tint="0.59999389629810485"/>
      </colorScale>
    </cfRule>
    <cfRule type="colorScale" priority="41">
      <colorScale>
        <cfvo type="min"/>
        <cfvo type="percentile" val="50"/>
        <cfvo type="max"/>
        <color rgb="FFF8696B"/>
        <color rgb="FFFFEB84"/>
        <color rgb="FF63BE7B"/>
      </colorScale>
    </cfRule>
  </conditionalFormatting>
  <conditionalFormatting sqref="L22">
    <cfRule type="colorScale" priority="38">
      <colorScale>
        <cfvo type="num" val="1"/>
        <cfvo type="num" val="2"/>
        <cfvo type="num" val="3"/>
        <color rgb="FFFF7C80"/>
        <color rgb="FFFFFF99"/>
        <color theme="9" tint="0.59999389629810485"/>
      </colorScale>
    </cfRule>
    <cfRule type="colorScale" priority="39">
      <colorScale>
        <cfvo type="min"/>
        <cfvo type="percentile" val="50"/>
        <cfvo type="max"/>
        <color rgb="FFF8696B"/>
        <color rgb="FFFFEB84"/>
        <color rgb="FF63BE7B"/>
      </colorScale>
    </cfRule>
  </conditionalFormatting>
  <conditionalFormatting sqref="M22">
    <cfRule type="colorScale" priority="36">
      <colorScale>
        <cfvo type="num" val="1"/>
        <cfvo type="num" val="2"/>
        <cfvo type="num" val="3"/>
        <color rgb="FFFF7C80"/>
        <color rgb="FFFFFF99"/>
        <color theme="9" tint="0.59999389629810485"/>
      </colorScale>
    </cfRule>
    <cfRule type="colorScale" priority="37">
      <colorScale>
        <cfvo type="min"/>
        <cfvo type="percentile" val="50"/>
        <cfvo type="max"/>
        <color rgb="FFF8696B"/>
        <color rgb="FFFFEB84"/>
        <color rgb="FF63BE7B"/>
      </colorScale>
    </cfRule>
  </conditionalFormatting>
  <conditionalFormatting sqref="J22">
    <cfRule type="colorScale" priority="34">
      <colorScale>
        <cfvo type="num" val="1"/>
        <cfvo type="num" val="2"/>
        <cfvo type="num" val="3"/>
        <color rgb="FFFF7C80"/>
        <color rgb="FFFFFF99"/>
        <color theme="9" tint="0.59999389629810485"/>
      </colorScale>
    </cfRule>
    <cfRule type="colorScale" priority="35">
      <colorScale>
        <cfvo type="min"/>
        <cfvo type="percentile" val="50"/>
        <cfvo type="max"/>
        <color rgb="FFF8696B"/>
        <color rgb="FFFFEB84"/>
        <color rgb="FF63BE7B"/>
      </colorScale>
    </cfRule>
  </conditionalFormatting>
  <conditionalFormatting sqref="N22">
    <cfRule type="colorScale" priority="32">
      <colorScale>
        <cfvo type="num" val="1"/>
        <cfvo type="num" val="2"/>
        <cfvo type="num" val="3"/>
        <color rgb="FFFF7C80"/>
        <color rgb="FFFFFF99"/>
        <color theme="9" tint="0.59999389629810485"/>
      </colorScale>
    </cfRule>
    <cfRule type="colorScale" priority="33">
      <colorScale>
        <cfvo type="min"/>
        <cfvo type="percentile" val="50"/>
        <cfvo type="max"/>
        <color rgb="FFF8696B"/>
        <color rgb="FFFFEB84"/>
        <color rgb="FF63BE7B"/>
      </colorScale>
    </cfRule>
  </conditionalFormatting>
  <conditionalFormatting sqref="O22">
    <cfRule type="colorScale" priority="30">
      <colorScale>
        <cfvo type="num" val="1"/>
        <cfvo type="num" val="2"/>
        <cfvo type="num" val="3"/>
        <color rgb="FFFF7C80"/>
        <color rgb="FFFFFF99"/>
        <color theme="9" tint="0.59999389629810485"/>
      </colorScale>
    </cfRule>
    <cfRule type="colorScale" priority="31">
      <colorScale>
        <cfvo type="min"/>
        <cfvo type="percentile" val="50"/>
        <cfvo type="max"/>
        <color rgb="FFF8696B"/>
        <color rgb="FFFFEB84"/>
        <color rgb="FF63BE7B"/>
      </colorScale>
    </cfRule>
  </conditionalFormatting>
  <conditionalFormatting sqref="P22">
    <cfRule type="colorScale" priority="28">
      <colorScale>
        <cfvo type="num" val="1"/>
        <cfvo type="num" val="2"/>
        <cfvo type="num" val="3"/>
        <color rgb="FFFF7C80"/>
        <color rgb="FFFFFF99"/>
        <color theme="9" tint="0.59999389629810485"/>
      </colorScale>
    </cfRule>
    <cfRule type="colorScale" priority="29">
      <colorScale>
        <cfvo type="min"/>
        <cfvo type="percentile" val="50"/>
        <cfvo type="max"/>
        <color rgb="FFF8696B"/>
        <color rgb="FFFFEB84"/>
        <color rgb="FF63BE7B"/>
      </colorScale>
    </cfRule>
  </conditionalFormatting>
  <conditionalFormatting sqref="Q22">
    <cfRule type="colorScale" priority="26">
      <colorScale>
        <cfvo type="num" val="1"/>
        <cfvo type="num" val="2"/>
        <cfvo type="num" val="3"/>
        <color rgb="FFFF7C80"/>
        <color rgb="FFFFFF99"/>
        <color theme="9" tint="0.59999389629810485"/>
      </colorScale>
    </cfRule>
    <cfRule type="colorScale" priority="27">
      <colorScale>
        <cfvo type="min"/>
        <cfvo type="percentile" val="50"/>
        <cfvo type="max"/>
        <color rgb="FFF8696B"/>
        <color rgb="FFFFEB84"/>
        <color rgb="FF63BE7B"/>
      </colorScale>
    </cfRule>
  </conditionalFormatting>
  <conditionalFormatting sqref="H31">
    <cfRule type="colorScale" priority="18">
      <colorScale>
        <cfvo type="num" val="1"/>
        <cfvo type="num" val="2"/>
        <cfvo type="num" val="3"/>
        <color rgb="FFFF7C80"/>
        <color rgb="FFFFFF99"/>
        <color theme="9" tint="0.59999389629810485"/>
      </colorScale>
    </cfRule>
    <cfRule type="colorScale" priority="19">
      <colorScale>
        <cfvo type="min"/>
        <cfvo type="percentile" val="50"/>
        <cfvo type="max"/>
        <color rgb="FFF8696B"/>
        <color rgb="FFFFEB84"/>
        <color rgb="FF63BE7B"/>
      </colorScale>
    </cfRule>
  </conditionalFormatting>
  <conditionalFormatting sqref="I31">
    <cfRule type="colorScale" priority="16">
      <colorScale>
        <cfvo type="num" val="1"/>
        <cfvo type="num" val="2"/>
        <cfvo type="num" val="3"/>
        <color rgb="FFFF7C80"/>
        <color rgb="FFFFFF99"/>
        <color theme="9" tint="0.59999389629810485"/>
      </colorScale>
    </cfRule>
    <cfRule type="colorScale" priority="17">
      <colorScale>
        <cfvo type="min"/>
        <cfvo type="percentile" val="50"/>
        <cfvo type="max"/>
        <color rgb="FFF8696B"/>
        <color rgb="FFFFEB84"/>
        <color rgb="FF63BE7B"/>
      </colorScale>
    </cfRule>
  </conditionalFormatting>
  <conditionalFormatting sqref="J31">
    <cfRule type="colorScale" priority="14">
      <colorScale>
        <cfvo type="num" val="1"/>
        <cfvo type="num" val="2"/>
        <cfvo type="num" val="3"/>
        <color rgb="FFFF7C80"/>
        <color rgb="FFFFFF99"/>
        <color theme="9" tint="0.59999389629810485"/>
      </colorScale>
    </cfRule>
    <cfRule type="colorScale" priority="15">
      <colorScale>
        <cfvo type="min"/>
        <cfvo type="percentile" val="50"/>
        <cfvo type="max"/>
        <color rgb="FFF8696B"/>
        <color rgb="FFFFEB84"/>
        <color rgb="FF63BE7B"/>
      </colorScale>
    </cfRule>
  </conditionalFormatting>
  <conditionalFormatting sqref="K31">
    <cfRule type="colorScale" priority="12">
      <colorScale>
        <cfvo type="num" val="1"/>
        <cfvo type="num" val="2"/>
        <cfvo type="num" val="3"/>
        <color rgb="FFFF7C80"/>
        <color rgb="FFFFFF99"/>
        <color theme="9" tint="0.59999389629810485"/>
      </colorScale>
    </cfRule>
    <cfRule type="colorScale" priority="13">
      <colorScale>
        <cfvo type="min"/>
        <cfvo type="percentile" val="50"/>
        <cfvo type="max"/>
        <color rgb="FFF8696B"/>
        <color rgb="FFFFEB84"/>
        <color rgb="FF63BE7B"/>
      </colorScale>
    </cfRule>
  </conditionalFormatting>
  <conditionalFormatting sqref="L31">
    <cfRule type="colorScale" priority="10">
      <colorScale>
        <cfvo type="num" val="1"/>
        <cfvo type="num" val="2"/>
        <cfvo type="num" val="3"/>
        <color rgb="FFFF7C80"/>
        <color rgb="FFFFFF99"/>
        <color theme="9" tint="0.59999389629810485"/>
      </colorScale>
    </cfRule>
    <cfRule type="colorScale" priority="11">
      <colorScale>
        <cfvo type="min"/>
        <cfvo type="percentile" val="50"/>
        <cfvo type="max"/>
        <color rgb="FFF8696B"/>
        <color rgb="FFFFEB84"/>
        <color rgb="FF63BE7B"/>
      </colorScale>
    </cfRule>
  </conditionalFormatting>
  <conditionalFormatting sqref="M31">
    <cfRule type="colorScale" priority="8">
      <colorScale>
        <cfvo type="num" val="1"/>
        <cfvo type="num" val="2"/>
        <cfvo type="num" val="3"/>
        <color rgb="FFFF7C80"/>
        <color rgb="FFFFFF99"/>
        <color theme="9" tint="0.59999389629810485"/>
      </colorScale>
    </cfRule>
    <cfRule type="colorScale" priority="9">
      <colorScale>
        <cfvo type="min"/>
        <cfvo type="percentile" val="50"/>
        <cfvo type="max"/>
        <color rgb="FFF8696B"/>
        <color rgb="FFFFEB84"/>
        <color rgb="FF63BE7B"/>
      </colorScale>
    </cfRule>
  </conditionalFormatting>
  <conditionalFormatting sqref="N31">
    <cfRule type="colorScale" priority="6">
      <colorScale>
        <cfvo type="num" val="1"/>
        <cfvo type="num" val="2"/>
        <cfvo type="num" val="3"/>
        <color rgb="FFFF7C80"/>
        <color rgb="FFFFFF99"/>
        <color theme="9" tint="0.59999389629810485"/>
      </colorScale>
    </cfRule>
    <cfRule type="colorScale" priority="7">
      <colorScale>
        <cfvo type="min"/>
        <cfvo type="percentile" val="50"/>
        <cfvo type="max"/>
        <color rgb="FFF8696B"/>
        <color rgb="FFFFEB84"/>
        <color rgb="FF63BE7B"/>
      </colorScale>
    </cfRule>
  </conditionalFormatting>
  <conditionalFormatting sqref="O31">
    <cfRule type="colorScale" priority="4">
      <colorScale>
        <cfvo type="num" val="1"/>
        <cfvo type="num" val="2"/>
        <cfvo type="num" val="3"/>
        <color rgb="FFFF7C80"/>
        <color rgb="FFFFFF99"/>
        <color theme="9" tint="0.59999389629810485"/>
      </colorScale>
    </cfRule>
    <cfRule type="colorScale" priority="5">
      <colorScale>
        <cfvo type="min"/>
        <cfvo type="percentile" val="50"/>
        <cfvo type="max"/>
        <color rgb="FFF8696B"/>
        <color rgb="FFFFEB84"/>
        <color rgb="FF63BE7B"/>
      </colorScale>
    </cfRule>
  </conditionalFormatting>
  <conditionalFormatting sqref="B17">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G263"/>
  <sheetViews>
    <sheetView topLeftCell="C1" zoomScale="70" zoomScaleNormal="70" workbookViewId="0">
      <selection activeCell="C29" sqref="C29:K29"/>
    </sheetView>
  </sheetViews>
  <sheetFormatPr defaultColWidth="11.5703125" defaultRowHeight="15"/>
  <cols>
    <col min="1" max="1" width="16.7109375" style="3" customWidth="1"/>
    <col min="2" max="2" width="30.85546875" style="3" customWidth="1"/>
    <col min="3" max="3" width="20.85546875" style="3" customWidth="1"/>
    <col min="4" max="4" width="17.85546875" style="3" customWidth="1"/>
    <col min="5" max="5" width="15" style="3" customWidth="1"/>
    <col min="6" max="6" width="21.7109375" style="3" customWidth="1"/>
    <col min="7" max="7" width="14.5703125" style="3" customWidth="1"/>
    <col min="8" max="8" width="16.5703125" style="3" customWidth="1"/>
    <col min="9" max="9" width="20.7109375" style="3" customWidth="1"/>
    <col min="10" max="10" width="18.5703125" style="3" customWidth="1"/>
    <col min="11" max="11" width="17.28515625" style="3" customWidth="1"/>
    <col min="12" max="14" width="20.42578125" style="3" customWidth="1"/>
    <col min="15" max="16384" width="11.5703125" style="3"/>
  </cols>
  <sheetData>
    <row r="1" spans="1:33" ht="19.149999999999999" customHeight="1" thickBot="1">
      <c r="A1" s="331"/>
      <c r="B1" s="331"/>
      <c r="C1" s="331"/>
      <c r="D1" s="331"/>
      <c r="E1" s="331"/>
      <c r="F1" s="331"/>
      <c r="G1" s="331"/>
      <c r="H1" s="331"/>
      <c r="I1" s="331"/>
      <c r="J1" s="331"/>
      <c r="K1" s="331"/>
      <c r="L1" s="331"/>
      <c r="M1" s="331"/>
      <c r="N1" s="110"/>
      <c r="O1" s="110"/>
      <c r="P1" s="110"/>
      <c r="Q1" s="110"/>
      <c r="R1" s="110"/>
      <c r="S1" s="110"/>
      <c r="T1" s="110"/>
      <c r="U1" s="331"/>
      <c r="V1" s="331"/>
      <c r="W1" s="110"/>
      <c r="X1" s="110"/>
      <c r="Y1" s="110"/>
      <c r="Z1" s="110"/>
      <c r="AA1" s="110"/>
      <c r="AB1" s="110"/>
      <c r="AC1" s="110"/>
    </row>
    <row r="2" spans="1:33" s="84" customFormat="1" ht="20.45" customHeight="1" thickBot="1">
      <c r="A2" s="331"/>
      <c r="B2" s="359"/>
      <c r="C2" s="665" t="s">
        <v>1263</v>
      </c>
      <c r="D2" s="657"/>
      <c r="E2" s="657"/>
      <c r="F2" s="657"/>
      <c r="G2" s="657"/>
      <c r="H2" s="657"/>
      <c r="I2" s="657"/>
      <c r="J2" s="657"/>
      <c r="K2" s="658"/>
      <c r="L2" s="232"/>
      <c r="M2" s="232"/>
      <c r="N2" s="68"/>
      <c r="O2" s="68"/>
      <c r="P2" s="68"/>
      <c r="Q2" s="68"/>
      <c r="R2" s="68"/>
      <c r="S2" s="68"/>
      <c r="T2" s="68"/>
      <c r="U2" s="232"/>
      <c r="V2" s="232"/>
      <c r="W2" s="68"/>
      <c r="X2" s="68"/>
      <c r="Y2" s="68"/>
      <c r="Z2" s="68"/>
      <c r="AA2" s="68"/>
      <c r="AB2" s="68"/>
      <c r="AC2" s="68"/>
    </row>
    <row r="3" spans="1:33" ht="16.149999999999999" customHeight="1" thickBot="1">
      <c r="A3" s="331"/>
      <c r="B3" s="360"/>
      <c r="C3" s="361"/>
      <c r="D3" s="361"/>
      <c r="E3" s="361"/>
      <c r="F3" s="361"/>
      <c r="G3" s="361"/>
      <c r="H3" s="361"/>
      <c r="I3" s="361"/>
      <c r="J3" s="361"/>
      <c r="K3" s="361"/>
      <c r="L3" s="331"/>
      <c r="M3" s="331"/>
      <c r="N3" s="110"/>
      <c r="O3" s="110"/>
      <c r="P3" s="110"/>
      <c r="Q3" s="110"/>
      <c r="R3" s="110"/>
      <c r="S3" s="110"/>
      <c r="T3" s="110"/>
      <c r="U3" s="331"/>
      <c r="V3" s="331"/>
      <c r="W3" s="110"/>
      <c r="X3" s="110"/>
      <c r="Y3" s="110"/>
      <c r="Z3" s="110"/>
      <c r="AA3" s="110"/>
      <c r="AB3" s="110"/>
      <c r="AC3" s="110"/>
    </row>
    <row r="4" spans="1:33" ht="19.149999999999999" customHeight="1" thickBot="1">
      <c r="A4" s="331"/>
      <c r="B4" s="360"/>
      <c r="C4" s="672" t="s">
        <v>1255</v>
      </c>
      <c r="D4" s="673"/>
      <c r="E4" s="362" t="s">
        <v>568</v>
      </c>
      <c r="F4" s="363" t="s">
        <v>569</v>
      </c>
      <c r="G4" s="364" t="s">
        <v>570</v>
      </c>
      <c r="H4" s="361"/>
      <c r="I4" s="361"/>
      <c r="J4" s="361"/>
      <c r="K4" s="361"/>
      <c r="L4" s="331"/>
      <c r="M4" s="232"/>
      <c r="N4" s="68"/>
      <c r="O4" s="68"/>
      <c r="P4" s="68"/>
      <c r="Q4" s="68"/>
      <c r="R4" s="68"/>
      <c r="S4" s="68"/>
      <c r="T4" s="68"/>
      <c r="U4" s="331"/>
      <c r="V4" s="232"/>
      <c r="W4" s="68"/>
      <c r="X4" s="68"/>
      <c r="Y4" s="68"/>
      <c r="Z4" s="68"/>
      <c r="AA4" s="68"/>
      <c r="AB4" s="68"/>
      <c r="AC4" s="68"/>
      <c r="AD4" s="84"/>
      <c r="AE4" s="84"/>
      <c r="AF4" s="84"/>
      <c r="AG4" s="84"/>
    </row>
    <row r="5" spans="1:33" ht="9.6" customHeight="1" thickBot="1">
      <c r="A5" s="331"/>
      <c r="B5" s="360"/>
      <c r="C5" s="361"/>
      <c r="D5" s="361"/>
      <c r="E5" s="361"/>
      <c r="F5" s="361"/>
      <c r="G5" s="361"/>
      <c r="H5" s="361"/>
      <c r="I5" s="361"/>
      <c r="J5" s="361"/>
      <c r="K5" s="361"/>
      <c r="L5" s="331"/>
      <c r="M5" s="232"/>
      <c r="N5" s="68"/>
      <c r="O5" s="68"/>
      <c r="P5" s="68"/>
      <c r="Q5" s="68"/>
      <c r="R5" s="68"/>
      <c r="S5" s="68"/>
      <c r="T5" s="68"/>
      <c r="U5" s="331"/>
      <c r="V5" s="232"/>
      <c r="W5" s="68"/>
      <c r="X5" s="68"/>
      <c r="Y5" s="68"/>
      <c r="Z5" s="68"/>
      <c r="AA5" s="68"/>
      <c r="AB5" s="68"/>
      <c r="AC5" s="68"/>
      <c r="AD5" s="84"/>
      <c r="AE5" s="84"/>
      <c r="AF5" s="84"/>
      <c r="AG5" s="84"/>
    </row>
    <row r="6" spans="1:33" ht="24.6" customHeight="1" thickBot="1">
      <c r="A6" s="331"/>
      <c r="B6" s="360"/>
      <c r="C6" s="669" t="s">
        <v>1264</v>
      </c>
      <c r="D6" s="670"/>
      <c r="E6" s="670"/>
      <c r="F6" s="670"/>
      <c r="G6" s="670"/>
      <c r="H6" s="670"/>
      <c r="I6" s="670"/>
      <c r="J6" s="670"/>
      <c r="K6" s="671"/>
      <c r="L6" s="331"/>
      <c r="M6" s="232"/>
      <c r="N6" s="68"/>
      <c r="O6" s="68"/>
      <c r="P6" s="68"/>
      <c r="Q6" s="68"/>
      <c r="R6" s="68"/>
      <c r="S6" s="68"/>
      <c r="T6" s="68"/>
      <c r="U6" s="331"/>
      <c r="V6" s="232"/>
      <c r="W6" s="68"/>
      <c r="X6" s="68"/>
      <c r="Y6" s="68"/>
      <c r="Z6" s="68"/>
      <c r="AA6" s="68"/>
      <c r="AB6" s="68"/>
      <c r="AC6" s="68"/>
      <c r="AD6" s="84"/>
      <c r="AE6" s="84"/>
      <c r="AF6" s="84"/>
      <c r="AG6" s="84"/>
    </row>
    <row r="7" spans="1:33" ht="19.149999999999999" customHeight="1" thickBot="1">
      <c r="A7" s="331"/>
      <c r="B7" s="360"/>
      <c r="C7" s="666" t="s">
        <v>1256</v>
      </c>
      <c r="D7" s="667"/>
      <c r="E7" s="667"/>
      <c r="F7" s="667"/>
      <c r="G7" s="667"/>
      <c r="H7" s="667"/>
      <c r="I7" s="667"/>
      <c r="J7" s="667"/>
      <c r="K7" s="668"/>
      <c r="L7" s="331"/>
      <c r="M7" s="232"/>
      <c r="N7" s="68"/>
      <c r="O7" s="68"/>
      <c r="P7" s="68"/>
      <c r="Q7" s="68"/>
      <c r="R7" s="68"/>
      <c r="S7" s="68"/>
      <c r="T7" s="68"/>
      <c r="U7" s="331"/>
      <c r="V7" s="232"/>
      <c r="W7" s="68"/>
      <c r="X7" s="68"/>
      <c r="Y7" s="68"/>
      <c r="Z7" s="68"/>
      <c r="AA7" s="68"/>
      <c r="AB7" s="68"/>
      <c r="AC7" s="68"/>
      <c r="AD7" s="84"/>
      <c r="AE7" s="84"/>
      <c r="AF7" s="84"/>
      <c r="AG7" s="84"/>
    </row>
    <row r="8" spans="1:33" ht="20.45" customHeight="1" thickBot="1">
      <c r="A8" s="331"/>
      <c r="B8" s="360"/>
      <c r="C8" s="365" t="s">
        <v>1001</v>
      </c>
      <c r="D8" s="365" t="s">
        <v>1011</v>
      </c>
      <c r="E8" s="365" t="s">
        <v>1012</v>
      </c>
      <c r="F8" s="365" t="s">
        <v>1002</v>
      </c>
      <c r="G8" s="365" t="s">
        <v>563</v>
      </c>
      <c r="H8" s="365" t="s">
        <v>1004</v>
      </c>
      <c r="I8" s="365" t="s">
        <v>1006</v>
      </c>
      <c r="J8" s="365" t="s">
        <v>1262</v>
      </c>
      <c r="K8" s="365" t="s">
        <v>1013</v>
      </c>
      <c r="L8" s="331"/>
      <c r="M8" s="232"/>
      <c r="N8" s="68"/>
      <c r="O8" s="68"/>
      <c r="P8" s="68"/>
      <c r="Q8" s="68"/>
      <c r="R8" s="68"/>
      <c r="S8" s="68"/>
      <c r="T8" s="68"/>
      <c r="U8" s="331"/>
      <c r="V8" s="232"/>
      <c r="W8" s="68"/>
      <c r="X8" s="68"/>
      <c r="Y8" s="68"/>
      <c r="Z8" s="68"/>
      <c r="AA8" s="68"/>
      <c r="AB8" s="68"/>
      <c r="AC8" s="68"/>
      <c r="AD8" s="84"/>
      <c r="AE8" s="84"/>
      <c r="AF8" s="84"/>
      <c r="AG8" s="84"/>
    </row>
    <row r="9" spans="1:33" ht="21.75" customHeight="1" thickBot="1">
      <c r="A9" s="331"/>
      <c r="B9" s="360"/>
      <c r="C9" s="366">
        <f>'4a.Evaluacion_IV'!H22</f>
        <v>2</v>
      </c>
      <c r="D9" s="366">
        <f>'4a.Evaluacion_IV'!I22</f>
        <v>2</v>
      </c>
      <c r="E9" s="366">
        <f>'4a.Evaluacion_IV'!J22</f>
        <v>2</v>
      </c>
      <c r="F9" s="367">
        <f>'4a.Evaluacion_IV'!K22</f>
        <v>3</v>
      </c>
      <c r="G9" s="366">
        <f>'4a.Evaluacion_IV'!L22</f>
        <v>2</v>
      </c>
      <c r="H9" s="366">
        <f>'4a.Evaluacion_IV'!L13</f>
        <v>1</v>
      </c>
      <c r="I9" s="368" t="str">
        <f>'4a.Evaluacion_IV'!O13</f>
        <v>.</v>
      </c>
      <c r="J9" s="366">
        <f>'4a.Evaluacion_IV'!O22</f>
        <v>2</v>
      </c>
      <c r="K9" s="368">
        <f>'4a.Evaluacion_IV'!P22</f>
        <v>2</v>
      </c>
      <c r="L9" s="331"/>
      <c r="M9" s="232"/>
      <c r="N9" s="68"/>
      <c r="O9" s="68"/>
      <c r="P9" s="68"/>
      <c r="Q9" s="68"/>
      <c r="R9" s="68"/>
      <c r="S9" s="68"/>
      <c r="T9" s="68"/>
      <c r="U9" s="331"/>
      <c r="V9" s="232"/>
      <c r="W9" s="68"/>
      <c r="X9" s="68"/>
      <c r="Y9" s="68"/>
      <c r="Z9" s="68"/>
      <c r="AA9" s="68"/>
      <c r="AB9" s="68"/>
      <c r="AC9" s="68"/>
      <c r="AD9" s="84"/>
      <c r="AE9" s="84"/>
      <c r="AF9" s="84"/>
      <c r="AG9" s="84"/>
    </row>
    <row r="10" spans="1:33" ht="9" customHeight="1" thickBot="1">
      <c r="A10" s="331"/>
      <c r="B10" s="360"/>
      <c r="C10" s="369"/>
      <c r="D10" s="369"/>
      <c r="E10" s="369"/>
      <c r="F10" s="369"/>
      <c r="G10" s="369"/>
      <c r="H10" s="369"/>
      <c r="I10" s="369"/>
      <c r="J10" s="369"/>
      <c r="K10" s="369"/>
      <c r="L10" s="331"/>
      <c r="M10" s="232"/>
      <c r="N10" s="68"/>
      <c r="O10" s="68"/>
      <c r="P10" s="68"/>
      <c r="Q10" s="68"/>
      <c r="R10" s="68"/>
      <c r="S10" s="68"/>
      <c r="T10" s="68"/>
      <c r="U10" s="331"/>
      <c r="V10" s="232"/>
      <c r="W10" s="68"/>
      <c r="X10" s="68"/>
      <c r="Y10" s="68"/>
      <c r="Z10" s="68"/>
      <c r="AA10" s="68"/>
      <c r="AB10" s="68"/>
      <c r="AC10" s="68"/>
      <c r="AD10" s="84"/>
      <c r="AE10" s="84"/>
      <c r="AF10" s="84"/>
      <c r="AG10" s="84"/>
    </row>
    <row r="11" spans="1:33" ht="19.899999999999999" customHeight="1" thickBot="1">
      <c r="A11" s="331"/>
      <c r="B11" s="360"/>
      <c r="C11" s="662" t="s">
        <v>1258</v>
      </c>
      <c r="D11" s="663"/>
      <c r="E11" s="664"/>
      <c r="F11" s="364" t="s">
        <v>568</v>
      </c>
      <c r="G11" s="363" t="s">
        <v>569</v>
      </c>
      <c r="H11" s="362" t="s">
        <v>570</v>
      </c>
      <c r="I11" s="369"/>
      <c r="J11" s="369"/>
      <c r="K11" s="369"/>
      <c r="L11" s="331"/>
      <c r="M11" s="232"/>
      <c r="N11" s="68"/>
      <c r="O11" s="68"/>
      <c r="P11" s="68"/>
      <c r="Q11" s="68"/>
      <c r="R11" s="68"/>
      <c r="S11" s="68"/>
      <c r="T11" s="68"/>
      <c r="U11" s="331"/>
      <c r="V11" s="232"/>
      <c r="W11" s="68"/>
      <c r="X11" s="68"/>
      <c r="Y11" s="68"/>
      <c r="Z11" s="68"/>
      <c r="AA11" s="68"/>
      <c r="AB11" s="68"/>
      <c r="AC11" s="68"/>
      <c r="AD11" s="84"/>
      <c r="AE11" s="84"/>
      <c r="AF11" s="84"/>
      <c r="AG11" s="84"/>
    </row>
    <row r="12" spans="1:33" ht="7.9" customHeight="1" thickBot="1">
      <c r="A12" s="331"/>
      <c r="B12" s="360"/>
      <c r="C12" s="369"/>
      <c r="D12" s="369"/>
      <c r="E12" s="369"/>
      <c r="F12" s="369"/>
      <c r="G12" s="369"/>
      <c r="H12" s="369"/>
      <c r="I12" s="369"/>
      <c r="J12" s="369"/>
      <c r="K12" s="369"/>
      <c r="L12" s="331"/>
      <c r="M12" s="331"/>
      <c r="N12" s="110"/>
      <c r="O12" s="110"/>
      <c r="P12" s="110"/>
      <c r="Q12" s="110"/>
      <c r="R12" s="110"/>
      <c r="S12" s="110"/>
      <c r="T12" s="110"/>
      <c r="U12" s="331"/>
      <c r="V12" s="331"/>
      <c r="W12" s="110"/>
      <c r="X12" s="110"/>
      <c r="Y12" s="110"/>
      <c r="Z12" s="110"/>
      <c r="AA12" s="110"/>
      <c r="AB12" s="110"/>
      <c r="AC12" s="110"/>
    </row>
    <row r="13" spans="1:33" ht="27" customHeight="1" thickBot="1">
      <c r="A13" s="331"/>
      <c r="B13" s="360"/>
      <c r="C13" s="659" t="s">
        <v>1257</v>
      </c>
      <c r="D13" s="660"/>
      <c r="E13" s="660"/>
      <c r="F13" s="660"/>
      <c r="G13" s="660"/>
      <c r="H13" s="660"/>
      <c r="I13" s="660"/>
      <c r="J13" s="660"/>
      <c r="K13" s="661"/>
      <c r="L13" s="331"/>
      <c r="M13" s="331"/>
      <c r="N13" s="110"/>
      <c r="O13" s="110"/>
      <c r="P13" s="110"/>
      <c r="Q13" s="110"/>
      <c r="R13" s="110"/>
      <c r="S13" s="110"/>
      <c r="T13" s="110"/>
      <c r="U13" s="331"/>
      <c r="V13" s="331"/>
      <c r="W13" s="110"/>
      <c r="X13" s="110"/>
      <c r="Y13" s="110"/>
      <c r="Z13" s="110"/>
      <c r="AA13" s="110"/>
      <c r="AB13" s="110"/>
      <c r="AC13" s="110"/>
    </row>
    <row r="14" spans="1:33" ht="20.45" customHeight="1" thickBot="1">
      <c r="A14" s="331"/>
      <c r="B14" s="360"/>
      <c r="C14" s="525" t="s">
        <v>1216</v>
      </c>
      <c r="D14" s="526" t="s">
        <v>573</v>
      </c>
      <c r="E14" s="525" t="s">
        <v>1260</v>
      </c>
      <c r="F14" s="526" t="s">
        <v>1259</v>
      </c>
      <c r="G14" s="525" t="s">
        <v>1217</v>
      </c>
      <c r="H14" s="526" t="s">
        <v>1266</v>
      </c>
      <c r="I14" s="526" t="s">
        <v>1261</v>
      </c>
      <c r="J14" s="526" t="s">
        <v>1267</v>
      </c>
      <c r="K14" s="525" t="s">
        <v>571</v>
      </c>
      <c r="L14" s="331"/>
      <c r="M14" s="331"/>
      <c r="N14" s="110"/>
      <c r="O14" s="110"/>
      <c r="P14" s="110"/>
      <c r="Q14" s="110"/>
      <c r="R14" s="110"/>
      <c r="S14" s="110"/>
      <c r="T14" s="110"/>
      <c r="U14" s="331"/>
      <c r="V14" s="331"/>
      <c r="W14" s="110"/>
      <c r="X14" s="110"/>
      <c r="Y14" s="110"/>
      <c r="Z14" s="110"/>
      <c r="AA14" s="110"/>
      <c r="AB14" s="110"/>
      <c r="AC14" s="110"/>
    </row>
    <row r="15" spans="1:33" ht="21.75" customHeight="1" thickBot="1">
      <c r="A15" s="331"/>
      <c r="B15" s="360"/>
      <c r="C15" s="368">
        <f>VLOOKUP('2.Diagnóstico_Legislación'!$D$4,Presion!$A$1:$J$258,2,FALSE)</f>
        <v>1</v>
      </c>
      <c r="D15" s="368">
        <f>VLOOKUP('2.Diagnóstico_Legislación'!$D$4,Presion!$A$1:$J$258,3,FALSE)</f>
        <v>3</v>
      </c>
      <c r="E15" s="368">
        <f>VLOOKUP('2.Diagnóstico_Legislación'!$D$4,Presion!$A$1:$J$258,4,FALSE)</f>
        <v>1</v>
      </c>
      <c r="F15" s="368">
        <f>VLOOKUP('2.Diagnóstico_Legislación'!$D$4,Presion!$A$1:$J$258,5,FALSE)</f>
        <v>1</v>
      </c>
      <c r="G15" s="368">
        <f>VLOOKUP('2.Diagnóstico_Legislación'!$D$4,Presion!$A$1:$J$258,6,FALSE)</f>
        <v>3</v>
      </c>
      <c r="H15" s="368">
        <f>VLOOKUP('2.Diagnóstico_Legislación'!$D$4,Presion!$A$1:$J$258,7,FALSE)</f>
        <v>3</v>
      </c>
      <c r="I15" s="368">
        <f>VLOOKUP('2.Diagnóstico_Legislación'!$D$4,Presion!$A$1:$J$258,8,FALSE)</f>
        <v>1</v>
      </c>
      <c r="J15" s="368">
        <f>VLOOKUP('2.Diagnóstico_Legislación'!$D$4,Presion!$A$1:$J$258,9,FALSE)</f>
        <v>2</v>
      </c>
      <c r="K15" s="368">
        <f>VLOOKUP('2.Diagnóstico_Legislación'!$D$4,Presion!$A$1:$J$258,10,FALSE)</f>
        <v>3</v>
      </c>
      <c r="L15" s="331"/>
      <c r="M15" s="331"/>
      <c r="N15" s="110"/>
      <c r="O15" s="110"/>
      <c r="P15" s="110"/>
      <c r="Q15" s="110"/>
      <c r="R15" s="110"/>
      <c r="S15" s="110"/>
      <c r="T15" s="110"/>
      <c r="U15" s="331"/>
      <c r="V15" s="331"/>
      <c r="W15" s="110"/>
      <c r="X15" s="110"/>
      <c r="Y15" s="110"/>
      <c r="Z15" s="110"/>
      <c r="AA15" s="110"/>
      <c r="AB15" s="110"/>
      <c r="AC15" s="110"/>
    </row>
    <row r="16" spans="1:33" ht="10.9" customHeight="1">
      <c r="A16" s="331"/>
      <c r="B16" s="360"/>
      <c r="C16" s="369"/>
      <c r="D16" s="369"/>
      <c r="E16" s="369"/>
      <c r="F16" s="369"/>
      <c r="G16" s="369"/>
      <c r="H16" s="369"/>
      <c r="I16" s="369"/>
      <c r="J16" s="369"/>
      <c r="K16" s="369"/>
      <c r="L16" s="331"/>
      <c r="M16" s="331"/>
      <c r="N16" s="110"/>
      <c r="O16" s="110"/>
      <c r="P16" s="110"/>
      <c r="Q16" s="110"/>
      <c r="R16" s="110"/>
      <c r="S16" s="110"/>
      <c r="T16" s="110"/>
      <c r="U16" s="331"/>
      <c r="V16" s="331"/>
      <c r="W16" s="110"/>
      <c r="X16" s="110"/>
      <c r="Y16" s="110"/>
      <c r="Z16" s="110"/>
      <c r="AA16" s="110"/>
      <c r="AB16" s="110"/>
      <c r="AC16" s="110"/>
    </row>
    <row r="17" spans="1:29" ht="10.15" customHeight="1" thickBot="1">
      <c r="A17" s="331"/>
      <c r="B17" s="360"/>
      <c r="C17" s="369"/>
      <c r="D17" s="369"/>
      <c r="E17" s="369"/>
      <c r="F17" s="369"/>
      <c r="G17" s="369"/>
      <c r="H17" s="369"/>
      <c r="I17" s="369"/>
      <c r="J17" s="369"/>
      <c r="K17" s="369"/>
      <c r="L17" s="331"/>
      <c r="M17" s="331"/>
      <c r="N17" s="110"/>
      <c r="O17" s="110"/>
      <c r="P17" s="110"/>
      <c r="Q17" s="110"/>
      <c r="R17" s="110"/>
      <c r="S17" s="110"/>
      <c r="T17" s="110"/>
      <c r="U17" s="331"/>
      <c r="V17" s="331"/>
      <c r="W17" s="110"/>
      <c r="X17" s="110"/>
      <c r="Y17" s="110"/>
      <c r="Z17" s="110"/>
      <c r="AA17" s="110"/>
      <c r="AB17" s="110"/>
      <c r="AC17" s="110"/>
    </row>
    <row r="18" spans="1:29" ht="22.9" customHeight="1" thickBot="1">
      <c r="A18" s="331"/>
      <c r="B18" s="360"/>
      <c r="C18" s="669" t="s">
        <v>1265</v>
      </c>
      <c r="D18" s="670"/>
      <c r="E18" s="670"/>
      <c r="F18" s="670"/>
      <c r="G18" s="670"/>
      <c r="H18" s="670"/>
      <c r="I18" s="670"/>
      <c r="J18" s="670"/>
      <c r="K18" s="671"/>
      <c r="L18" s="331"/>
      <c r="M18" s="331"/>
      <c r="N18" s="110"/>
      <c r="O18" s="110"/>
      <c r="P18" s="110"/>
      <c r="Q18" s="110"/>
      <c r="R18" s="110"/>
      <c r="S18" s="110"/>
      <c r="T18" s="110"/>
      <c r="U18" s="331"/>
      <c r="V18" s="331"/>
      <c r="W18" s="110"/>
      <c r="X18" s="110"/>
      <c r="Y18" s="110"/>
      <c r="Z18" s="110"/>
      <c r="AA18" s="110"/>
      <c r="AB18" s="110"/>
      <c r="AC18" s="110"/>
    </row>
    <row r="19" spans="1:29" ht="23.45" customHeight="1" thickBot="1">
      <c r="A19" s="331"/>
      <c r="B19" s="360"/>
      <c r="C19" s="666" t="s">
        <v>1256</v>
      </c>
      <c r="D19" s="667"/>
      <c r="E19" s="667"/>
      <c r="F19" s="667"/>
      <c r="G19" s="667"/>
      <c r="H19" s="667"/>
      <c r="I19" s="667"/>
      <c r="J19" s="667"/>
      <c r="K19" s="668"/>
      <c r="L19" s="331"/>
      <c r="M19" s="331"/>
      <c r="N19" s="110"/>
      <c r="O19" s="110"/>
      <c r="P19" s="110"/>
      <c r="Q19" s="110"/>
      <c r="R19" s="110"/>
      <c r="S19" s="110"/>
      <c r="T19" s="110"/>
      <c r="U19" s="331"/>
      <c r="V19" s="331"/>
      <c r="W19" s="110"/>
      <c r="X19" s="110"/>
      <c r="Y19" s="110"/>
      <c r="Z19" s="110"/>
      <c r="AA19" s="110"/>
      <c r="AB19" s="110"/>
      <c r="AC19" s="110"/>
    </row>
    <row r="20" spans="1:29" ht="19.899999999999999" customHeight="1" thickBot="1">
      <c r="A20" s="331"/>
      <c r="B20" s="360"/>
      <c r="C20" s="365" t="s">
        <v>1001</v>
      </c>
      <c r="D20" s="365" t="s">
        <v>1011</v>
      </c>
      <c r="E20" s="365" t="s">
        <v>1012</v>
      </c>
      <c r="F20" s="365" t="s">
        <v>1002</v>
      </c>
      <c r="G20" s="365" t="s">
        <v>563</v>
      </c>
      <c r="H20" s="365" t="s">
        <v>1004</v>
      </c>
      <c r="I20" s="365" t="s">
        <v>1006</v>
      </c>
      <c r="J20" s="365" t="s">
        <v>1262</v>
      </c>
      <c r="K20" s="365" t="s">
        <v>1013</v>
      </c>
      <c r="L20" s="331"/>
      <c r="M20" s="331"/>
      <c r="N20" s="110"/>
      <c r="O20" s="110"/>
      <c r="P20" s="110"/>
      <c r="Q20" s="110"/>
      <c r="R20" s="110"/>
      <c r="S20" s="110"/>
      <c r="T20" s="110"/>
      <c r="U20" s="331"/>
      <c r="V20" s="331"/>
      <c r="W20" s="110"/>
      <c r="X20" s="110"/>
      <c r="Y20" s="110"/>
      <c r="Z20" s="110"/>
      <c r="AA20" s="110"/>
      <c r="AB20" s="110"/>
      <c r="AC20" s="110"/>
    </row>
    <row r="21" spans="1:29" ht="21.75" customHeight="1" thickBot="1">
      <c r="A21" s="331"/>
      <c r="B21" s="360"/>
      <c r="C21" s="346">
        <f>Criterios!FC263</f>
        <v>0</v>
      </c>
      <c r="D21" s="346">
        <f>Criterios!FF263</f>
        <v>0</v>
      </c>
      <c r="E21" s="346">
        <f>Criterios!FI263</f>
        <v>0</v>
      </c>
      <c r="F21" s="346">
        <f>Criterios!FL263</f>
        <v>0</v>
      </c>
      <c r="G21" s="346">
        <f>Criterios!FO263</f>
        <v>0</v>
      </c>
      <c r="H21" s="346">
        <f>Criterios!FR263</f>
        <v>0</v>
      </c>
      <c r="I21" s="346">
        <f>Criterios!FU263</f>
        <v>0</v>
      </c>
      <c r="J21" s="346">
        <f>Criterios!FX263</f>
        <v>0</v>
      </c>
      <c r="K21" s="340">
        <f>Criterios!GA263</f>
        <v>0</v>
      </c>
      <c r="L21" s="331"/>
      <c r="M21" s="331"/>
      <c r="N21" s="110"/>
      <c r="O21" s="110"/>
      <c r="P21" s="110"/>
      <c r="Q21" s="110"/>
      <c r="R21" s="110"/>
      <c r="S21" s="110"/>
      <c r="T21" s="110"/>
      <c r="U21" s="331"/>
      <c r="V21" s="331"/>
      <c r="W21" s="110"/>
      <c r="X21" s="110"/>
      <c r="Y21" s="110"/>
      <c r="Z21" s="110"/>
      <c r="AA21" s="110"/>
      <c r="AB21" s="110"/>
      <c r="AC21" s="110"/>
    </row>
    <row r="22" spans="1:29" ht="15" customHeight="1" thickBot="1">
      <c r="A22" s="331"/>
      <c r="B22" s="360"/>
      <c r="C22" s="369"/>
      <c r="D22" s="369"/>
      <c r="E22" s="369"/>
      <c r="F22" s="369"/>
      <c r="G22" s="369"/>
      <c r="H22" s="369"/>
      <c r="I22" s="369"/>
      <c r="J22" s="369"/>
      <c r="K22" s="369"/>
      <c r="L22" s="331"/>
      <c r="M22" s="331"/>
      <c r="N22" s="110"/>
      <c r="O22" s="110"/>
      <c r="P22" s="110"/>
      <c r="Q22" s="110"/>
      <c r="R22" s="110"/>
      <c r="S22" s="110"/>
      <c r="T22" s="110"/>
      <c r="U22" s="331"/>
      <c r="V22" s="331"/>
      <c r="W22" s="110"/>
      <c r="X22" s="110"/>
      <c r="Y22" s="110"/>
      <c r="Z22" s="110"/>
      <c r="AA22" s="110"/>
      <c r="AB22" s="110"/>
      <c r="AC22" s="110"/>
    </row>
    <row r="23" spans="1:29" ht="18.600000000000001" customHeight="1" thickBot="1">
      <c r="A23" s="331"/>
      <c r="B23" s="360"/>
      <c r="C23" s="662" t="s">
        <v>1258</v>
      </c>
      <c r="D23" s="663"/>
      <c r="E23" s="664"/>
      <c r="F23" s="364" t="s">
        <v>568</v>
      </c>
      <c r="G23" s="363" t="s">
        <v>569</v>
      </c>
      <c r="H23" s="370" t="s">
        <v>570</v>
      </c>
      <c r="I23" s="369"/>
      <c r="J23" s="369"/>
      <c r="K23" s="369"/>
      <c r="L23" s="331"/>
      <c r="M23" s="331"/>
      <c r="N23" s="110"/>
      <c r="O23" s="110"/>
      <c r="P23" s="110"/>
      <c r="Q23" s="110"/>
      <c r="R23" s="110"/>
      <c r="S23" s="110"/>
      <c r="T23" s="110"/>
      <c r="U23" s="331"/>
      <c r="V23" s="331"/>
      <c r="W23" s="110"/>
      <c r="X23" s="110"/>
      <c r="Y23" s="110"/>
      <c r="Z23" s="110"/>
      <c r="AA23" s="110"/>
      <c r="AB23" s="110"/>
      <c r="AC23" s="110"/>
    </row>
    <row r="24" spans="1:29" ht="7.9" customHeight="1" thickBot="1">
      <c r="A24" s="331"/>
      <c r="B24" s="360"/>
      <c r="C24" s="369"/>
      <c r="D24" s="369"/>
      <c r="E24" s="369"/>
      <c r="F24" s="369"/>
      <c r="G24" s="369"/>
      <c r="H24" s="369"/>
      <c r="I24" s="369"/>
      <c r="J24" s="369"/>
      <c r="K24" s="369"/>
      <c r="L24" s="331"/>
      <c r="M24" s="331"/>
      <c r="N24" s="110"/>
      <c r="O24" s="110"/>
      <c r="P24" s="110"/>
      <c r="Q24" s="110"/>
      <c r="R24" s="110"/>
      <c r="S24" s="110"/>
      <c r="T24" s="110"/>
      <c r="U24" s="331"/>
      <c r="V24" s="331"/>
      <c r="W24" s="110"/>
      <c r="X24" s="110"/>
      <c r="Y24" s="110"/>
      <c r="Z24" s="110"/>
      <c r="AA24" s="110"/>
      <c r="AB24" s="110"/>
      <c r="AC24" s="110"/>
    </row>
    <row r="25" spans="1:29" ht="27" customHeight="1" thickBot="1">
      <c r="A25" s="331"/>
      <c r="B25" s="360"/>
      <c r="C25" s="659" t="s">
        <v>1257</v>
      </c>
      <c r="D25" s="660"/>
      <c r="E25" s="660"/>
      <c r="F25" s="660"/>
      <c r="G25" s="660"/>
      <c r="H25" s="660"/>
      <c r="I25" s="660"/>
      <c r="J25" s="660"/>
      <c r="K25" s="661"/>
      <c r="L25" s="331"/>
      <c r="M25" s="331"/>
      <c r="N25" s="110"/>
      <c r="O25" s="110"/>
      <c r="P25" s="110"/>
      <c r="Q25" s="110"/>
      <c r="R25" s="110"/>
      <c r="S25" s="110"/>
      <c r="T25" s="110"/>
      <c r="U25" s="331"/>
      <c r="V25" s="331"/>
      <c r="W25" s="110"/>
      <c r="X25" s="110"/>
      <c r="Y25" s="110"/>
      <c r="Z25" s="110"/>
      <c r="AA25" s="110"/>
      <c r="AB25" s="110"/>
      <c r="AC25" s="110"/>
    </row>
    <row r="26" spans="1:29" ht="22.9" customHeight="1" thickBot="1">
      <c r="A26" s="331"/>
      <c r="B26" s="360"/>
      <c r="C26" s="525" t="s">
        <v>1216</v>
      </c>
      <c r="D26" s="526" t="s">
        <v>573</v>
      </c>
      <c r="E26" s="525" t="s">
        <v>1260</v>
      </c>
      <c r="F26" s="526" t="s">
        <v>1259</v>
      </c>
      <c r="G26" s="525" t="s">
        <v>1217</v>
      </c>
      <c r="H26" s="526" t="s">
        <v>1266</v>
      </c>
      <c r="I26" s="526" t="s">
        <v>1261</v>
      </c>
      <c r="J26" s="526" t="s">
        <v>1267</v>
      </c>
      <c r="K26" s="525" t="s">
        <v>571</v>
      </c>
      <c r="L26" s="331"/>
      <c r="M26" s="331"/>
      <c r="N26" s="110"/>
      <c r="O26" s="110"/>
      <c r="P26" s="110"/>
      <c r="Q26" s="110"/>
      <c r="R26" s="110"/>
      <c r="S26" s="110"/>
      <c r="T26" s="110"/>
      <c r="U26" s="331"/>
      <c r="V26" s="331"/>
      <c r="W26" s="110"/>
      <c r="X26" s="110"/>
      <c r="Y26" s="110"/>
      <c r="Z26" s="110"/>
      <c r="AA26" s="110"/>
      <c r="AB26" s="110"/>
      <c r="AC26" s="110"/>
    </row>
    <row r="27" spans="1:29" ht="21.75" customHeight="1" thickBot="1">
      <c r="A27" s="331"/>
      <c r="B27" s="360"/>
      <c r="C27" s="368">
        <f>VLOOKUP('2.Diagnóstico_Legislación'!$D$4,Presion!$A$1:$J$258,2,FALSE)</f>
        <v>1</v>
      </c>
      <c r="D27" s="368">
        <f>VLOOKUP('2.Diagnóstico_Legislación'!$D$4,Presion!$A$1:$J$258,3,FALSE)</f>
        <v>3</v>
      </c>
      <c r="E27" s="368">
        <f>VLOOKUP('2.Diagnóstico_Legislación'!$D$4,Presion!$A$1:$J$258,4,FALSE)</f>
        <v>1</v>
      </c>
      <c r="F27" s="368">
        <f>VLOOKUP('2.Diagnóstico_Legislación'!$D$4,Presion!$A$1:$J$258,5,FALSE)</f>
        <v>1</v>
      </c>
      <c r="G27" s="368">
        <f>VLOOKUP('2.Diagnóstico_Legislación'!$D$4,Presion!$A$1:$J$258,6,FALSE)</f>
        <v>3</v>
      </c>
      <c r="H27" s="368">
        <f>VLOOKUP('2.Diagnóstico_Legislación'!$D$4,Presion!$A$1:$J$258,7,FALSE)</f>
        <v>3</v>
      </c>
      <c r="I27" s="368">
        <f>VLOOKUP('2.Diagnóstico_Legislación'!$D$4,Presion!$A$1:$J$258,8,FALSE)</f>
        <v>1</v>
      </c>
      <c r="J27" s="368">
        <f>VLOOKUP('2.Diagnóstico_Legislación'!$D$4,Presion!$A$1:$J$258,9,FALSE)</f>
        <v>2</v>
      </c>
      <c r="K27" s="368">
        <f>VLOOKUP('2.Diagnóstico_Legislación'!$D$4,Presion!$A$1:$J$258,10,FALSE)</f>
        <v>3</v>
      </c>
      <c r="L27" s="331"/>
      <c r="M27" s="331"/>
      <c r="N27" s="110"/>
      <c r="O27" s="110"/>
      <c r="P27" s="110"/>
      <c r="Q27" s="110"/>
      <c r="R27" s="110"/>
      <c r="S27" s="110"/>
      <c r="T27" s="110"/>
      <c r="U27" s="331"/>
      <c r="V27" s="331"/>
      <c r="W27" s="110"/>
      <c r="X27" s="110"/>
      <c r="Y27" s="110"/>
      <c r="Z27" s="110"/>
      <c r="AA27" s="110"/>
      <c r="AB27" s="110"/>
      <c r="AC27" s="110"/>
    </row>
    <row r="28" spans="1:29" ht="15.75" thickBot="1">
      <c r="A28" s="331"/>
      <c r="B28" s="331"/>
      <c r="C28" s="331"/>
      <c r="D28" s="331"/>
      <c r="E28" s="331"/>
      <c r="F28" s="331"/>
      <c r="G28" s="331"/>
      <c r="H28" s="331"/>
      <c r="I28" s="331"/>
      <c r="J28" s="371"/>
      <c r="K28" s="331"/>
      <c r="L28" s="331"/>
      <c r="M28" s="331"/>
      <c r="N28" s="110"/>
      <c r="O28" s="110"/>
      <c r="P28" s="110"/>
      <c r="Q28" s="110"/>
      <c r="R28" s="110"/>
      <c r="S28" s="110"/>
      <c r="T28" s="110"/>
      <c r="U28" s="331"/>
      <c r="V28" s="331"/>
      <c r="W28" s="110"/>
      <c r="X28" s="110"/>
      <c r="Y28" s="110"/>
      <c r="Z28" s="110"/>
      <c r="AA28" s="110"/>
      <c r="AB28" s="110"/>
      <c r="AC28" s="110"/>
    </row>
    <row r="29" spans="1:29" ht="21.6" customHeight="1" thickBot="1">
      <c r="A29" s="331"/>
      <c r="B29" s="331"/>
      <c r="C29" s="656" t="s">
        <v>1508</v>
      </c>
      <c r="D29" s="657"/>
      <c r="E29" s="657"/>
      <c r="F29" s="657"/>
      <c r="G29" s="657"/>
      <c r="H29" s="657"/>
      <c r="I29" s="657"/>
      <c r="J29" s="657"/>
      <c r="K29" s="658"/>
      <c r="L29" s="331"/>
      <c r="M29" s="331"/>
      <c r="N29" s="110"/>
      <c r="O29" s="110"/>
      <c r="P29" s="110"/>
      <c r="Q29" s="110"/>
      <c r="R29" s="110"/>
      <c r="S29" s="110"/>
      <c r="T29" s="110"/>
      <c r="U29" s="331"/>
      <c r="V29" s="331"/>
      <c r="W29" s="110"/>
      <c r="X29" s="110"/>
      <c r="Y29" s="110"/>
      <c r="Z29" s="110"/>
      <c r="AA29" s="110"/>
      <c r="AB29" s="110"/>
      <c r="AC29" s="110"/>
    </row>
    <row r="30" spans="1:29">
      <c r="A30" s="110"/>
      <c r="B30" s="110"/>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row>
    <row r="31" spans="1:29">
      <c r="A31" s="110"/>
      <c r="B31" s="110"/>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row>
    <row r="32" spans="1:29">
      <c r="A32" s="110"/>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row>
    <row r="33" spans="1:29">
      <c r="A33" s="110"/>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row>
    <row r="34" spans="1:29">
      <c r="A34" s="331"/>
      <c r="B34" s="331"/>
      <c r="C34" s="331"/>
      <c r="D34" s="331"/>
      <c r="E34" s="331"/>
      <c r="F34" s="331"/>
      <c r="G34" s="331"/>
      <c r="H34" s="331"/>
      <c r="I34" s="331"/>
      <c r="J34" s="371"/>
      <c r="K34" s="331"/>
      <c r="L34" s="331"/>
      <c r="M34" s="331"/>
      <c r="N34" s="110"/>
      <c r="O34" s="110"/>
      <c r="P34" s="110"/>
      <c r="Q34" s="110"/>
      <c r="R34" s="110"/>
      <c r="S34" s="110"/>
      <c r="T34" s="110"/>
      <c r="U34" s="331"/>
      <c r="V34" s="331"/>
      <c r="W34" s="110"/>
      <c r="X34" s="110"/>
      <c r="Y34" s="110"/>
      <c r="Z34" s="110"/>
      <c r="AA34" s="110"/>
    </row>
    <row r="35" spans="1:29">
      <c r="A35" s="331"/>
      <c r="B35" s="331"/>
      <c r="C35" s="331"/>
      <c r="D35" s="331"/>
      <c r="E35" s="331"/>
      <c r="F35" s="331"/>
      <c r="G35" s="331"/>
      <c r="H35" s="331"/>
      <c r="I35" s="331"/>
      <c r="J35" s="331"/>
      <c r="K35" s="331"/>
      <c r="L35" s="331"/>
      <c r="M35" s="331"/>
      <c r="N35" s="110"/>
      <c r="O35" s="110"/>
      <c r="P35" s="110"/>
      <c r="Q35" s="110"/>
      <c r="R35" s="110"/>
      <c r="S35" s="110"/>
      <c r="T35" s="110"/>
      <c r="U35" s="331"/>
      <c r="V35" s="331"/>
      <c r="W35" s="110"/>
      <c r="X35" s="110"/>
      <c r="Y35" s="110"/>
      <c r="Z35" s="110"/>
      <c r="AA35" s="110"/>
    </row>
    <row r="36" spans="1:29">
      <c r="A36" s="110"/>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row>
    <row r="37" spans="1:29">
      <c r="A37" s="11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row>
    <row r="38" spans="1:29">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row>
    <row r="39" spans="1:29">
      <c r="A39" s="110"/>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row>
    <row r="40" spans="1:29">
      <c r="A40" s="331"/>
      <c r="B40" s="331"/>
      <c r="C40" s="331"/>
      <c r="D40" s="331"/>
      <c r="E40" s="331"/>
      <c r="F40" s="331"/>
      <c r="G40" s="331"/>
      <c r="H40" s="331"/>
      <c r="I40" s="331"/>
      <c r="J40" s="371"/>
      <c r="K40" s="331"/>
      <c r="L40" s="331"/>
      <c r="M40" s="331"/>
      <c r="N40" s="110"/>
      <c r="O40" s="110"/>
      <c r="P40" s="110"/>
      <c r="Q40" s="110"/>
      <c r="R40" s="110"/>
      <c r="S40" s="110"/>
      <c r="T40" s="110"/>
      <c r="U40" s="331"/>
      <c r="V40" s="331"/>
      <c r="W40" s="110"/>
      <c r="X40" s="110"/>
      <c r="Y40" s="110"/>
      <c r="Z40" s="110"/>
      <c r="AA40" s="110"/>
    </row>
    <row r="41" spans="1:29">
      <c r="A41" s="331"/>
      <c r="B41" s="331"/>
      <c r="C41" s="331"/>
      <c r="D41" s="331"/>
      <c r="E41" s="331"/>
      <c r="F41" s="331"/>
      <c r="G41" s="331"/>
      <c r="H41" s="331"/>
      <c r="I41" s="331"/>
      <c r="J41" s="331"/>
      <c r="K41" s="331"/>
      <c r="L41" s="331"/>
      <c r="M41" s="331"/>
      <c r="N41" s="110"/>
      <c r="O41" s="110"/>
      <c r="P41" s="110"/>
      <c r="Q41" s="110"/>
      <c r="R41" s="110"/>
      <c r="S41" s="110"/>
      <c r="T41" s="110"/>
      <c r="U41" s="331"/>
      <c r="V41" s="331"/>
      <c r="W41" s="110"/>
      <c r="X41" s="110"/>
      <c r="Y41" s="110"/>
      <c r="Z41" s="110"/>
      <c r="AA41" s="110"/>
    </row>
    <row r="42" spans="1:29">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row>
    <row r="43" spans="1:29">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row>
    <row r="44" spans="1:29">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row>
    <row r="45" spans="1:29">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row>
    <row r="46" spans="1:29">
      <c r="A46" s="331"/>
      <c r="B46" s="331"/>
      <c r="C46" s="331"/>
      <c r="D46" s="331"/>
      <c r="E46" s="331"/>
      <c r="F46" s="331"/>
      <c r="G46" s="331"/>
      <c r="H46" s="331"/>
      <c r="I46" s="331"/>
      <c r="J46" s="371"/>
      <c r="K46" s="331"/>
      <c r="L46" s="331"/>
      <c r="M46" s="331"/>
      <c r="N46" s="110"/>
      <c r="O46" s="110"/>
      <c r="P46" s="110"/>
      <c r="Q46" s="110"/>
      <c r="R46" s="110"/>
      <c r="S46" s="110"/>
      <c r="T46" s="110"/>
      <c r="U46" s="331"/>
      <c r="V46" s="331"/>
      <c r="W46" s="110"/>
      <c r="X46" s="110"/>
      <c r="Y46" s="110"/>
      <c r="Z46" s="110"/>
      <c r="AA46" s="110"/>
    </row>
    <row r="47" spans="1:29">
      <c r="A47" s="331"/>
      <c r="B47" s="331"/>
      <c r="C47" s="331"/>
      <c r="D47" s="331"/>
      <c r="E47" s="331"/>
      <c r="F47" s="331"/>
      <c r="G47" s="331"/>
      <c r="H47" s="331"/>
      <c r="I47" s="331"/>
      <c r="J47" s="331"/>
      <c r="K47" s="331"/>
      <c r="L47" s="331"/>
      <c r="M47" s="331"/>
      <c r="N47" s="110"/>
      <c r="O47" s="110"/>
      <c r="P47" s="110"/>
      <c r="Q47" s="110"/>
      <c r="R47" s="110"/>
      <c r="S47" s="110"/>
      <c r="T47" s="110"/>
      <c r="U47" s="331"/>
      <c r="V47" s="331"/>
      <c r="W47" s="110"/>
      <c r="X47" s="110"/>
      <c r="Y47" s="110"/>
      <c r="Z47" s="110"/>
      <c r="AA47" s="110"/>
    </row>
    <row r="48" spans="1:29">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row>
    <row r="49" spans="1:27">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row>
    <row r="50" spans="1:27">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row>
    <row r="51" spans="1:27">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row>
    <row r="52" spans="1:27">
      <c r="A52" s="331"/>
      <c r="B52" s="331"/>
      <c r="C52" s="331"/>
      <c r="D52" s="331"/>
      <c r="E52" s="331"/>
      <c r="F52" s="331"/>
      <c r="G52" s="331"/>
      <c r="H52" s="331"/>
      <c r="I52" s="331"/>
      <c r="J52" s="371"/>
      <c r="K52" s="331"/>
      <c r="L52" s="331"/>
      <c r="M52" s="331"/>
      <c r="N52" s="110"/>
      <c r="O52" s="110"/>
      <c r="P52" s="110"/>
      <c r="Q52" s="110"/>
      <c r="R52" s="110"/>
      <c r="S52" s="110"/>
      <c r="T52" s="110"/>
      <c r="U52" s="331"/>
      <c r="V52" s="331"/>
      <c r="W52" s="110"/>
      <c r="X52" s="110"/>
      <c r="Y52" s="110"/>
      <c r="Z52" s="110"/>
      <c r="AA52" s="110"/>
    </row>
    <row r="53" spans="1:27">
      <c r="A53" s="331"/>
      <c r="B53" s="331"/>
      <c r="C53" s="331"/>
      <c r="D53" s="331"/>
      <c r="E53" s="331"/>
      <c r="F53" s="331"/>
      <c r="G53" s="331"/>
      <c r="H53" s="331"/>
      <c r="I53" s="331"/>
      <c r="J53" s="331"/>
      <c r="K53" s="331"/>
      <c r="L53" s="331"/>
      <c r="M53" s="331"/>
      <c r="N53" s="110"/>
      <c r="O53" s="110"/>
      <c r="P53" s="110"/>
      <c r="Q53" s="110"/>
      <c r="R53" s="110"/>
      <c r="S53" s="110"/>
      <c r="T53" s="110"/>
      <c r="U53" s="331"/>
      <c r="V53" s="331"/>
      <c r="W53" s="110"/>
      <c r="X53" s="110"/>
      <c r="Y53" s="110"/>
      <c r="Z53" s="110"/>
      <c r="AA53" s="110"/>
    </row>
    <row r="54" spans="1:27">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row>
    <row r="55" spans="1:27">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row>
    <row r="56" spans="1:27">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row>
    <row r="57" spans="1:27">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row>
    <row r="58" spans="1:27">
      <c r="A58" s="331"/>
      <c r="B58" s="331"/>
      <c r="C58" s="331"/>
      <c r="D58" s="331"/>
      <c r="E58" s="331"/>
      <c r="F58" s="331"/>
      <c r="G58" s="331"/>
      <c r="H58" s="331"/>
      <c r="I58" s="331"/>
      <c r="J58" s="371"/>
      <c r="K58" s="331"/>
      <c r="L58" s="331"/>
      <c r="M58" s="331"/>
      <c r="N58" s="110"/>
      <c r="O58" s="110"/>
      <c r="P58" s="110"/>
      <c r="Q58" s="110"/>
      <c r="R58" s="110"/>
      <c r="S58" s="110"/>
      <c r="T58" s="110"/>
      <c r="U58" s="331"/>
      <c r="V58" s="331"/>
      <c r="W58" s="110"/>
      <c r="X58" s="110"/>
      <c r="Y58" s="110"/>
      <c r="Z58" s="110"/>
      <c r="AA58" s="110"/>
    </row>
    <row r="59" spans="1:27">
      <c r="A59" s="331"/>
      <c r="B59" s="331"/>
      <c r="C59" s="331"/>
      <c r="D59" s="331"/>
      <c r="E59" s="331"/>
      <c r="F59" s="331"/>
      <c r="G59" s="331"/>
      <c r="H59" s="331"/>
      <c r="I59" s="331"/>
      <c r="J59" s="331"/>
      <c r="K59" s="331"/>
      <c r="L59" s="331"/>
      <c r="M59" s="331"/>
      <c r="N59" s="110"/>
      <c r="O59" s="110"/>
      <c r="P59" s="110"/>
      <c r="Q59" s="110"/>
      <c r="R59" s="110"/>
      <c r="S59" s="110"/>
      <c r="T59" s="110"/>
      <c r="U59" s="331"/>
      <c r="V59" s="331"/>
      <c r="W59" s="110"/>
      <c r="X59" s="110"/>
      <c r="Y59" s="110"/>
      <c r="Z59" s="110"/>
      <c r="AA59" s="110"/>
    </row>
    <row r="60" spans="1:27">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row>
    <row r="61" spans="1:27">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row>
    <row r="62" spans="1:27">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row>
    <row r="63" spans="1:27">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row>
    <row r="64" spans="1:27">
      <c r="A64" s="331"/>
      <c r="B64" s="331"/>
      <c r="C64" s="331"/>
      <c r="D64" s="331"/>
      <c r="E64" s="331"/>
      <c r="F64" s="331"/>
      <c r="G64" s="331"/>
      <c r="H64" s="331"/>
      <c r="I64" s="331"/>
      <c r="J64" s="371"/>
      <c r="K64" s="331"/>
      <c r="L64" s="331"/>
      <c r="M64" s="331"/>
      <c r="N64" s="110"/>
      <c r="O64" s="110"/>
      <c r="P64" s="110"/>
      <c r="Q64" s="110"/>
      <c r="R64" s="110"/>
      <c r="S64" s="110"/>
      <c r="T64" s="110"/>
      <c r="U64" s="331"/>
      <c r="V64" s="331"/>
      <c r="W64" s="110"/>
      <c r="X64" s="110"/>
      <c r="Y64" s="110"/>
      <c r="Z64" s="110"/>
      <c r="AA64" s="110"/>
    </row>
    <row r="65" spans="1:27">
      <c r="A65" s="331"/>
      <c r="B65" s="331"/>
      <c r="C65" s="331"/>
      <c r="D65" s="331"/>
      <c r="E65" s="331"/>
      <c r="F65" s="331"/>
      <c r="G65" s="331"/>
      <c r="H65" s="331"/>
      <c r="I65" s="331"/>
      <c r="J65" s="331"/>
      <c r="K65" s="331"/>
      <c r="L65" s="331"/>
      <c r="M65" s="331"/>
      <c r="N65" s="110"/>
      <c r="O65" s="110"/>
      <c r="P65" s="110"/>
      <c r="Q65" s="110"/>
      <c r="R65" s="110"/>
      <c r="S65" s="110"/>
      <c r="T65" s="110"/>
      <c r="U65" s="331"/>
      <c r="V65" s="331"/>
      <c r="W65" s="110"/>
      <c r="X65" s="110"/>
      <c r="Y65" s="110"/>
      <c r="Z65" s="110"/>
      <c r="AA65" s="110"/>
    </row>
    <row r="66" spans="1:27">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row>
    <row r="67" spans="1:27">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row>
    <row r="68" spans="1:27">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row>
    <row r="69" spans="1:27">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row>
    <row r="70" spans="1:27">
      <c r="A70" s="331"/>
      <c r="B70" s="331"/>
      <c r="C70" s="331"/>
      <c r="D70" s="331"/>
      <c r="E70" s="331"/>
      <c r="F70" s="331"/>
      <c r="G70" s="331"/>
      <c r="H70" s="331"/>
      <c r="I70" s="331"/>
      <c r="J70" s="371"/>
      <c r="K70" s="331"/>
      <c r="L70" s="331"/>
      <c r="M70" s="331"/>
      <c r="N70" s="110"/>
      <c r="O70" s="110"/>
      <c r="P70" s="110"/>
      <c r="Q70" s="110"/>
      <c r="R70" s="110"/>
      <c r="S70" s="110"/>
      <c r="T70" s="110"/>
      <c r="U70" s="331"/>
      <c r="V70" s="331"/>
      <c r="W70" s="110"/>
      <c r="X70" s="110"/>
      <c r="Y70" s="110"/>
      <c r="Z70" s="110"/>
      <c r="AA70" s="110"/>
    </row>
    <row r="71" spans="1:27">
      <c r="A71" s="331"/>
      <c r="B71" s="331"/>
      <c r="C71" s="331"/>
      <c r="D71" s="331"/>
      <c r="E71" s="331"/>
      <c r="F71" s="331"/>
      <c r="G71" s="331"/>
      <c r="H71" s="331"/>
      <c r="I71" s="331"/>
      <c r="J71" s="331"/>
      <c r="K71" s="331"/>
      <c r="L71" s="331"/>
      <c r="M71" s="331"/>
      <c r="N71" s="110"/>
      <c r="O71" s="110"/>
      <c r="P71" s="110"/>
      <c r="Q71" s="110"/>
      <c r="R71" s="110"/>
      <c r="S71" s="110"/>
      <c r="T71" s="110"/>
      <c r="U71" s="331"/>
      <c r="V71" s="331"/>
      <c r="W71" s="110"/>
      <c r="X71" s="110"/>
      <c r="Y71" s="110"/>
      <c r="Z71" s="110"/>
      <c r="AA71" s="110"/>
    </row>
    <row r="72" spans="1:27">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row>
    <row r="73" spans="1:27">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row>
    <row r="74" spans="1:27">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row>
    <row r="75" spans="1:27">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row>
    <row r="76" spans="1:27">
      <c r="A76" s="331"/>
      <c r="B76" s="331"/>
      <c r="C76" s="331"/>
      <c r="D76" s="331"/>
      <c r="E76" s="331"/>
      <c r="F76" s="331"/>
      <c r="G76" s="331"/>
      <c r="H76" s="331"/>
      <c r="I76" s="331"/>
      <c r="J76" s="331"/>
      <c r="K76" s="331"/>
      <c r="L76" s="331"/>
      <c r="M76" s="331"/>
      <c r="N76" s="110"/>
      <c r="O76" s="110"/>
      <c r="P76" s="110"/>
      <c r="Q76" s="110"/>
      <c r="R76" s="110"/>
      <c r="S76" s="110"/>
      <c r="T76" s="110"/>
      <c r="U76" s="331"/>
      <c r="V76" s="331"/>
      <c r="W76" s="110"/>
      <c r="X76" s="110"/>
      <c r="Y76" s="110"/>
      <c r="Z76" s="110"/>
      <c r="AA76" s="110"/>
    </row>
    <row r="77" spans="1:27">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row>
    <row r="78" spans="1:27">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row>
    <row r="79" spans="1:27">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row>
    <row r="80" spans="1:27">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row>
    <row r="81" spans="1:27">
      <c r="A81" s="331"/>
      <c r="B81" s="331"/>
      <c r="C81" s="331"/>
      <c r="D81" s="331"/>
      <c r="E81" s="331"/>
      <c r="F81" s="331"/>
      <c r="G81" s="331"/>
      <c r="H81" s="331"/>
      <c r="I81" s="331"/>
      <c r="J81" s="371"/>
      <c r="K81" s="331"/>
      <c r="L81" s="331"/>
      <c r="M81" s="331"/>
      <c r="N81" s="110"/>
      <c r="O81" s="110"/>
      <c r="P81" s="110"/>
      <c r="Q81" s="110"/>
      <c r="R81" s="110"/>
      <c r="S81" s="110"/>
      <c r="T81" s="110"/>
      <c r="U81" s="331"/>
      <c r="V81" s="331"/>
      <c r="W81" s="110"/>
      <c r="X81" s="110"/>
      <c r="Y81" s="110"/>
      <c r="Z81" s="110"/>
      <c r="AA81" s="110"/>
    </row>
    <row r="82" spans="1:27">
      <c r="A82" s="331"/>
      <c r="B82" s="331"/>
      <c r="C82" s="331"/>
      <c r="D82" s="331"/>
      <c r="E82" s="331"/>
      <c r="F82" s="331"/>
      <c r="G82" s="331"/>
      <c r="H82" s="331"/>
      <c r="I82" s="331"/>
      <c r="J82" s="331"/>
      <c r="K82" s="331"/>
      <c r="L82" s="331"/>
      <c r="M82" s="331"/>
      <c r="N82" s="110"/>
      <c r="O82" s="110"/>
      <c r="P82" s="110"/>
      <c r="Q82" s="110"/>
      <c r="R82" s="110"/>
      <c r="S82" s="110"/>
      <c r="T82" s="110"/>
      <c r="U82" s="331"/>
      <c r="V82" s="331"/>
      <c r="W82" s="110"/>
      <c r="X82" s="110"/>
      <c r="Y82" s="110"/>
      <c r="Z82" s="110"/>
      <c r="AA82" s="110"/>
    </row>
    <row r="83" spans="1:27">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row>
    <row r="84" spans="1:27">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row>
    <row r="85" spans="1:27">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row>
    <row r="86" spans="1:27">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row>
    <row r="87" spans="1:27">
      <c r="A87" s="331"/>
      <c r="B87" s="331"/>
      <c r="C87" s="331"/>
      <c r="D87" s="331"/>
      <c r="E87" s="331"/>
      <c r="F87" s="331"/>
      <c r="G87" s="331"/>
      <c r="H87" s="331"/>
      <c r="I87" s="331"/>
      <c r="J87" s="371"/>
      <c r="K87" s="331"/>
      <c r="L87" s="331"/>
      <c r="M87" s="331"/>
      <c r="N87" s="110"/>
      <c r="O87" s="110"/>
      <c r="P87" s="110"/>
      <c r="Q87" s="110"/>
      <c r="R87" s="110"/>
      <c r="S87" s="110"/>
      <c r="T87" s="110"/>
      <c r="U87" s="331"/>
      <c r="V87" s="331"/>
      <c r="W87" s="110"/>
      <c r="X87" s="110"/>
      <c r="Y87" s="110"/>
      <c r="Z87" s="110"/>
      <c r="AA87" s="110"/>
    </row>
    <row r="88" spans="1:27">
      <c r="A88" s="331"/>
      <c r="B88" s="331"/>
      <c r="C88" s="331"/>
      <c r="D88" s="331"/>
      <c r="E88" s="331"/>
      <c r="F88" s="331"/>
      <c r="G88" s="331"/>
      <c r="H88" s="331"/>
      <c r="I88" s="331"/>
      <c r="J88" s="331"/>
      <c r="K88" s="331"/>
      <c r="L88" s="331"/>
      <c r="M88" s="331"/>
      <c r="N88" s="110"/>
      <c r="O88" s="110"/>
      <c r="P88" s="110"/>
      <c r="Q88" s="110"/>
      <c r="R88" s="110"/>
      <c r="S88" s="110"/>
      <c r="T88" s="110"/>
      <c r="U88" s="331"/>
      <c r="V88" s="331"/>
      <c r="W88" s="110"/>
      <c r="X88" s="110"/>
      <c r="Y88" s="110"/>
      <c r="Z88" s="110"/>
      <c r="AA88" s="110"/>
    </row>
    <row r="89" spans="1:27">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row>
    <row r="90" spans="1:27">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row>
    <row r="91" spans="1:27">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row>
    <row r="92" spans="1:27">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row>
    <row r="93" spans="1:27">
      <c r="A93" s="331"/>
      <c r="B93" s="331"/>
      <c r="C93" s="331"/>
      <c r="D93" s="331"/>
      <c r="E93" s="331"/>
      <c r="F93" s="331"/>
      <c r="G93" s="331"/>
      <c r="H93" s="331"/>
      <c r="I93" s="331"/>
      <c r="J93" s="371"/>
      <c r="K93" s="331"/>
      <c r="L93" s="331"/>
      <c r="M93" s="331"/>
      <c r="N93" s="110"/>
      <c r="O93" s="110"/>
      <c r="P93" s="110"/>
      <c r="Q93" s="110"/>
      <c r="R93" s="110"/>
      <c r="S93" s="110"/>
      <c r="T93" s="110"/>
      <c r="U93" s="331"/>
      <c r="V93" s="331"/>
      <c r="W93" s="110"/>
      <c r="X93" s="110"/>
      <c r="Y93" s="110"/>
      <c r="Z93" s="110"/>
      <c r="AA93" s="110"/>
    </row>
    <row r="94" spans="1:27">
      <c r="A94" s="331"/>
      <c r="B94" s="331"/>
      <c r="C94" s="331"/>
      <c r="D94" s="331"/>
      <c r="E94" s="331"/>
      <c r="F94" s="331"/>
      <c r="G94" s="331"/>
      <c r="H94" s="331"/>
      <c r="I94" s="331"/>
      <c r="J94" s="331"/>
      <c r="K94" s="331"/>
      <c r="L94" s="331"/>
      <c r="M94" s="331"/>
      <c r="N94" s="110"/>
      <c r="O94" s="110"/>
      <c r="P94" s="110"/>
      <c r="Q94" s="110"/>
      <c r="R94" s="110"/>
      <c r="S94" s="110"/>
      <c r="T94" s="110"/>
      <c r="U94" s="331"/>
      <c r="V94" s="331"/>
      <c r="W94" s="110"/>
      <c r="X94" s="110"/>
      <c r="Y94" s="110"/>
      <c r="Z94" s="110"/>
      <c r="AA94" s="110"/>
    </row>
    <row r="95" spans="1:27">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row>
    <row r="96" spans="1:27">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row>
    <row r="97" spans="1:27">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row>
    <row r="98" spans="1:27">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row>
    <row r="99" spans="1:27">
      <c r="A99" s="331"/>
      <c r="B99" s="331"/>
      <c r="C99" s="331"/>
      <c r="D99" s="331"/>
      <c r="E99" s="331"/>
      <c r="F99" s="331"/>
      <c r="G99" s="331"/>
      <c r="H99" s="331"/>
      <c r="I99" s="331"/>
      <c r="J99" s="371"/>
      <c r="K99" s="331"/>
      <c r="L99" s="331"/>
      <c r="M99" s="331"/>
      <c r="N99" s="110"/>
      <c r="O99" s="110"/>
      <c r="P99" s="110"/>
      <c r="Q99" s="110"/>
      <c r="R99" s="110"/>
      <c r="S99" s="110"/>
      <c r="T99" s="110"/>
      <c r="U99" s="331"/>
      <c r="V99" s="331"/>
      <c r="W99" s="110"/>
      <c r="X99" s="110"/>
      <c r="Y99" s="110"/>
      <c r="Z99" s="110"/>
      <c r="AA99" s="110"/>
    </row>
    <row r="100" spans="1:27">
      <c r="A100" s="331"/>
      <c r="B100" s="331"/>
      <c r="C100" s="331"/>
      <c r="D100" s="331"/>
      <c r="E100" s="331"/>
      <c r="F100" s="331"/>
      <c r="G100" s="331"/>
      <c r="H100" s="331"/>
      <c r="I100" s="331"/>
      <c r="J100" s="331"/>
      <c r="K100" s="331"/>
      <c r="L100" s="331"/>
      <c r="M100" s="331"/>
      <c r="N100" s="110"/>
      <c r="O100" s="110"/>
      <c r="P100" s="110"/>
      <c r="Q100" s="110"/>
      <c r="R100" s="110"/>
      <c r="S100" s="110"/>
      <c r="T100" s="110"/>
      <c r="U100" s="331"/>
      <c r="V100" s="331"/>
      <c r="W100" s="110"/>
      <c r="X100" s="110"/>
      <c r="Y100" s="110"/>
      <c r="Z100" s="110"/>
      <c r="AA100" s="110"/>
    </row>
    <row r="101" spans="1:27">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row>
    <row r="102" spans="1:27">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row>
    <row r="103" spans="1:27">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row>
    <row r="104" spans="1:27">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row>
    <row r="105" spans="1:27">
      <c r="A105" s="331"/>
      <c r="B105" s="331"/>
      <c r="C105" s="331"/>
      <c r="D105" s="331"/>
      <c r="E105" s="331"/>
      <c r="F105" s="331"/>
      <c r="G105" s="331"/>
      <c r="H105" s="331"/>
      <c r="I105" s="331"/>
      <c r="J105" s="371"/>
      <c r="K105" s="331"/>
      <c r="L105" s="331"/>
      <c r="M105" s="331"/>
      <c r="N105" s="110"/>
      <c r="O105" s="110"/>
      <c r="P105" s="110"/>
      <c r="Q105" s="110"/>
      <c r="R105" s="110"/>
      <c r="S105" s="110"/>
      <c r="T105" s="110"/>
      <c r="U105" s="331"/>
      <c r="V105" s="331"/>
      <c r="W105" s="110"/>
      <c r="X105" s="110"/>
      <c r="Y105" s="110"/>
      <c r="Z105" s="110"/>
      <c r="AA105" s="110"/>
    </row>
    <row r="106" spans="1:27">
      <c r="A106" s="331"/>
      <c r="B106" s="331"/>
      <c r="C106" s="331"/>
      <c r="D106" s="331"/>
      <c r="E106" s="331"/>
      <c r="F106" s="331"/>
      <c r="G106" s="331"/>
      <c r="H106" s="331"/>
      <c r="I106" s="331"/>
      <c r="J106" s="331"/>
      <c r="K106" s="331"/>
      <c r="L106" s="331"/>
      <c r="M106" s="331"/>
      <c r="N106" s="110"/>
      <c r="O106" s="110"/>
      <c r="P106" s="110"/>
      <c r="Q106" s="110"/>
      <c r="R106" s="110"/>
      <c r="S106" s="110"/>
      <c r="T106" s="110"/>
      <c r="U106" s="331"/>
      <c r="V106" s="331"/>
      <c r="W106" s="110"/>
      <c r="X106" s="110"/>
      <c r="Y106" s="110"/>
      <c r="Z106" s="110"/>
      <c r="AA106" s="110"/>
    </row>
    <row r="107" spans="1:27">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row>
    <row r="108" spans="1:27">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row>
    <row r="109" spans="1:27">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row>
    <row r="110" spans="1:27">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row>
    <row r="111" spans="1:27">
      <c r="A111" s="331"/>
      <c r="B111" s="331"/>
      <c r="C111" s="331"/>
      <c r="D111" s="331"/>
      <c r="E111" s="331"/>
      <c r="F111" s="331"/>
      <c r="G111" s="331"/>
      <c r="H111" s="331"/>
      <c r="I111" s="331"/>
      <c r="J111" s="371"/>
      <c r="K111" s="331"/>
      <c r="L111" s="331"/>
      <c r="M111" s="331"/>
      <c r="N111" s="110"/>
      <c r="O111" s="110"/>
      <c r="P111" s="110"/>
      <c r="Q111" s="110"/>
      <c r="R111" s="110"/>
      <c r="S111" s="110"/>
      <c r="T111" s="110"/>
      <c r="U111" s="331"/>
      <c r="V111" s="331"/>
      <c r="W111" s="110"/>
      <c r="X111" s="110"/>
      <c r="Y111" s="110"/>
      <c r="Z111" s="110"/>
      <c r="AA111" s="110"/>
    </row>
    <row r="112" spans="1:27">
      <c r="A112" s="331"/>
      <c r="B112" s="331"/>
      <c r="C112" s="331"/>
      <c r="D112" s="331"/>
      <c r="E112" s="331"/>
      <c r="F112" s="331"/>
      <c r="G112" s="331"/>
      <c r="H112" s="331"/>
      <c r="I112" s="331"/>
      <c r="J112" s="331"/>
      <c r="K112" s="331"/>
      <c r="L112" s="331"/>
      <c r="M112" s="331"/>
      <c r="N112" s="110"/>
      <c r="O112" s="110"/>
      <c r="P112" s="110"/>
      <c r="Q112" s="110"/>
      <c r="R112" s="110"/>
      <c r="S112" s="110"/>
      <c r="T112" s="110"/>
      <c r="U112" s="331"/>
      <c r="V112" s="331"/>
      <c r="W112" s="110"/>
      <c r="X112" s="110"/>
      <c r="Y112" s="110"/>
      <c r="Z112" s="110"/>
      <c r="AA112" s="110"/>
    </row>
    <row r="113" spans="1:27">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row>
    <row r="114" spans="1:27">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row>
    <row r="115" spans="1:27">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row>
    <row r="116" spans="1:27">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row>
    <row r="117" spans="1:27">
      <c r="A117" s="331"/>
      <c r="B117" s="331"/>
      <c r="C117" s="331"/>
      <c r="D117" s="331"/>
      <c r="E117" s="331"/>
      <c r="F117" s="331"/>
      <c r="G117" s="331"/>
      <c r="H117" s="331"/>
      <c r="I117" s="331"/>
      <c r="J117" s="371"/>
      <c r="K117" s="331"/>
      <c r="L117" s="331"/>
      <c r="M117" s="331"/>
      <c r="N117" s="110"/>
      <c r="O117" s="110"/>
      <c r="P117" s="110"/>
      <c r="Q117" s="110"/>
      <c r="R117" s="110"/>
      <c r="S117" s="110"/>
      <c r="T117" s="110"/>
      <c r="U117" s="331"/>
      <c r="V117" s="331"/>
      <c r="W117" s="110"/>
      <c r="X117" s="110"/>
      <c r="Y117" s="110"/>
      <c r="Z117" s="110"/>
      <c r="AA117" s="110"/>
    </row>
    <row r="118" spans="1:27">
      <c r="A118" s="331"/>
      <c r="B118" s="331"/>
      <c r="C118" s="331"/>
      <c r="D118" s="331"/>
      <c r="E118" s="331"/>
      <c r="F118" s="331"/>
      <c r="G118" s="331"/>
      <c r="H118" s="331"/>
      <c r="I118" s="331"/>
      <c r="J118" s="331"/>
      <c r="K118" s="331"/>
      <c r="L118" s="331"/>
      <c r="M118" s="331"/>
      <c r="N118" s="110"/>
      <c r="O118" s="110"/>
      <c r="P118" s="110"/>
      <c r="Q118" s="110"/>
      <c r="R118" s="110"/>
      <c r="S118" s="110"/>
      <c r="T118" s="110"/>
      <c r="U118" s="331"/>
      <c r="V118" s="331"/>
      <c r="W118" s="110"/>
      <c r="X118" s="110"/>
      <c r="Y118" s="110"/>
      <c r="Z118" s="110"/>
      <c r="AA118" s="110"/>
    </row>
    <row r="119" spans="1:27">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row>
    <row r="120" spans="1:27">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row>
    <row r="121" spans="1:27">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row>
    <row r="122" spans="1:27">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row>
    <row r="123" spans="1:27">
      <c r="A123" s="331"/>
      <c r="B123" s="331"/>
      <c r="C123" s="331"/>
      <c r="D123" s="331"/>
      <c r="E123" s="331"/>
      <c r="F123" s="331"/>
      <c r="G123" s="331"/>
      <c r="H123" s="331"/>
      <c r="I123" s="331"/>
      <c r="J123" s="331"/>
      <c r="K123" s="331"/>
      <c r="L123" s="331"/>
      <c r="M123" s="331"/>
      <c r="N123" s="110"/>
      <c r="O123" s="110"/>
      <c r="P123" s="110"/>
      <c r="Q123" s="110"/>
      <c r="R123" s="110"/>
      <c r="S123" s="110"/>
      <c r="T123" s="110"/>
      <c r="U123" s="331"/>
      <c r="V123" s="331"/>
      <c r="W123" s="110"/>
      <c r="X123" s="110"/>
      <c r="Y123" s="110"/>
      <c r="Z123" s="110"/>
      <c r="AA123" s="110"/>
    </row>
    <row r="124" spans="1:27">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row>
    <row r="125" spans="1:27">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row>
    <row r="126" spans="1:27">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row>
    <row r="127" spans="1:27">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row>
    <row r="128" spans="1:27">
      <c r="A128" s="331"/>
      <c r="B128" s="331"/>
      <c r="C128" s="331"/>
      <c r="D128" s="331"/>
      <c r="E128" s="331"/>
      <c r="F128" s="331"/>
      <c r="G128" s="331"/>
      <c r="H128" s="331"/>
      <c r="I128" s="331"/>
      <c r="J128" s="371"/>
      <c r="K128" s="331"/>
      <c r="L128" s="331"/>
      <c r="M128" s="331"/>
      <c r="N128" s="110"/>
      <c r="O128" s="110"/>
      <c r="P128" s="110"/>
      <c r="Q128" s="110"/>
      <c r="R128" s="110"/>
      <c r="S128" s="110"/>
      <c r="T128" s="110"/>
      <c r="U128" s="331"/>
      <c r="V128" s="331"/>
      <c r="W128" s="110"/>
      <c r="X128" s="110"/>
      <c r="Y128" s="110"/>
      <c r="Z128" s="110"/>
      <c r="AA128" s="110"/>
    </row>
    <row r="129" spans="1:27">
      <c r="A129" s="331"/>
      <c r="B129" s="331"/>
      <c r="C129" s="331"/>
      <c r="D129" s="331"/>
      <c r="E129" s="331"/>
      <c r="F129" s="331"/>
      <c r="G129" s="331"/>
      <c r="H129" s="331"/>
      <c r="I129" s="331"/>
      <c r="J129" s="331"/>
      <c r="K129" s="331"/>
      <c r="L129" s="331"/>
      <c r="M129" s="331"/>
      <c r="N129" s="110"/>
      <c r="O129" s="110"/>
      <c r="P129" s="110"/>
      <c r="Q129" s="110"/>
      <c r="R129" s="110"/>
      <c r="S129" s="110"/>
      <c r="T129" s="110"/>
      <c r="U129" s="331"/>
      <c r="V129" s="331"/>
      <c r="W129" s="110"/>
      <c r="X129" s="110"/>
      <c r="Y129" s="110"/>
      <c r="Z129" s="110"/>
      <c r="AA129" s="110"/>
    </row>
    <row r="130" spans="1:27">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row>
    <row r="131" spans="1:27">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row>
    <row r="132" spans="1:27">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row>
    <row r="133" spans="1:27">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row>
    <row r="134" spans="1:27">
      <c r="A134" s="331"/>
      <c r="B134" s="331"/>
      <c r="C134" s="331"/>
      <c r="D134" s="331"/>
      <c r="E134" s="331"/>
      <c r="F134" s="331"/>
      <c r="G134" s="331"/>
      <c r="H134" s="331"/>
      <c r="I134" s="331"/>
      <c r="J134" s="371"/>
      <c r="K134" s="331"/>
      <c r="L134" s="331"/>
      <c r="M134" s="331"/>
      <c r="N134" s="110"/>
      <c r="O134" s="110"/>
      <c r="P134" s="110"/>
      <c r="Q134" s="110"/>
      <c r="R134" s="110"/>
      <c r="S134" s="110"/>
      <c r="T134" s="110"/>
      <c r="U134" s="331"/>
      <c r="V134" s="331"/>
      <c r="W134" s="110"/>
      <c r="X134" s="110"/>
      <c r="Y134" s="110"/>
      <c r="Z134" s="110"/>
      <c r="AA134" s="110"/>
    </row>
    <row r="135" spans="1:27">
      <c r="A135" s="331"/>
      <c r="B135" s="331"/>
      <c r="C135" s="331"/>
      <c r="D135" s="331"/>
      <c r="E135" s="331"/>
      <c r="F135" s="331"/>
      <c r="G135" s="331"/>
      <c r="H135" s="331"/>
      <c r="I135" s="331"/>
      <c r="J135" s="331"/>
      <c r="K135" s="331"/>
      <c r="L135" s="331"/>
      <c r="M135" s="331"/>
      <c r="N135" s="110"/>
      <c r="O135" s="110"/>
      <c r="P135" s="110"/>
      <c r="Q135" s="110"/>
      <c r="R135" s="110"/>
      <c r="S135" s="110"/>
      <c r="T135" s="110"/>
      <c r="U135" s="331"/>
      <c r="V135" s="331"/>
      <c r="W135" s="110"/>
      <c r="X135" s="110"/>
      <c r="Y135" s="110"/>
      <c r="Z135" s="110"/>
      <c r="AA135" s="110"/>
    </row>
    <row r="136" spans="1:27">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row>
    <row r="137" spans="1:27">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row>
    <row r="138" spans="1:27">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row>
    <row r="139" spans="1:27">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row>
    <row r="140" spans="1:27">
      <c r="A140" s="331"/>
      <c r="B140" s="331"/>
      <c r="C140" s="331"/>
      <c r="D140" s="331"/>
      <c r="E140" s="331"/>
      <c r="F140" s="331"/>
      <c r="G140" s="331"/>
      <c r="H140" s="331"/>
      <c r="I140" s="331"/>
      <c r="J140" s="371"/>
      <c r="K140" s="331"/>
      <c r="L140" s="331"/>
      <c r="M140" s="331"/>
      <c r="N140" s="110"/>
      <c r="O140" s="110"/>
      <c r="P140" s="110"/>
      <c r="Q140" s="110"/>
      <c r="R140" s="110"/>
      <c r="S140" s="110"/>
      <c r="T140" s="110"/>
      <c r="U140" s="331"/>
      <c r="V140" s="331"/>
      <c r="W140" s="110"/>
      <c r="X140" s="110"/>
      <c r="Y140" s="110"/>
      <c r="Z140" s="110"/>
      <c r="AA140" s="110"/>
    </row>
    <row r="141" spans="1:27">
      <c r="A141" s="331"/>
      <c r="B141" s="331"/>
      <c r="C141" s="331"/>
      <c r="D141" s="331"/>
      <c r="E141" s="331"/>
      <c r="F141" s="331"/>
      <c r="G141" s="331"/>
      <c r="H141" s="331"/>
      <c r="I141" s="331"/>
      <c r="J141" s="331"/>
      <c r="K141" s="331"/>
      <c r="L141" s="331"/>
      <c r="M141" s="331"/>
      <c r="N141" s="110"/>
      <c r="O141" s="110"/>
      <c r="P141" s="110"/>
      <c r="Q141" s="110"/>
      <c r="R141" s="110"/>
      <c r="S141" s="110"/>
      <c r="T141" s="110"/>
      <c r="U141" s="331"/>
      <c r="V141" s="331"/>
      <c r="W141" s="110"/>
      <c r="X141" s="110"/>
      <c r="Y141" s="110"/>
      <c r="Z141" s="110"/>
      <c r="AA141" s="110"/>
    </row>
    <row r="142" spans="1:27">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row>
    <row r="143" spans="1:27">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row>
    <row r="144" spans="1:27">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row>
    <row r="145" spans="1:27">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row>
    <row r="146" spans="1:27">
      <c r="A146" s="331"/>
      <c r="B146" s="331"/>
      <c r="C146" s="331"/>
      <c r="D146" s="331"/>
      <c r="E146" s="331"/>
      <c r="F146" s="331"/>
      <c r="G146" s="331"/>
      <c r="H146" s="331"/>
      <c r="I146" s="331"/>
      <c r="J146" s="371"/>
      <c r="K146" s="331"/>
      <c r="L146" s="331"/>
      <c r="M146" s="331"/>
      <c r="N146" s="110"/>
      <c r="O146" s="110"/>
      <c r="P146" s="110"/>
      <c r="Q146" s="110"/>
      <c r="R146" s="110"/>
      <c r="S146" s="110"/>
      <c r="T146" s="110"/>
      <c r="U146" s="331"/>
      <c r="V146" s="331"/>
      <c r="W146" s="110"/>
      <c r="X146" s="110"/>
      <c r="Y146" s="110"/>
      <c r="Z146" s="110"/>
      <c r="AA146" s="110"/>
    </row>
    <row r="147" spans="1:27">
      <c r="A147" s="331"/>
      <c r="B147" s="331"/>
      <c r="C147" s="331"/>
      <c r="D147" s="331"/>
      <c r="E147" s="331"/>
      <c r="F147" s="331"/>
      <c r="G147" s="331"/>
      <c r="H147" s="331"/>
      <c r="I147" s="331"/>
      <c r="J147" s="331"/>
      <c r="K147" s="331"/>
      <c r="L147" s="331"/>
      <c r="M147" s="331"/>
      <c r="N147" s="110"/>
      <c r="O147" s="110"/>
      <c r="P147" s="110"/>
      <c r="Q147" s="110"/>
      <c r="R147" s="110"/>
      <c r="S147" s="110"/>
      <c r="T147" s="110"/>
      <c r="U147" s="331"/>
      <c r="V147" s="331"/>
      <c r="W147" s="110"/>
      <c r="X147" s="110"/>
      <c r="Y147" s="110"/>
      <c r="Z147" s="110"/>
      <c r="AA147" s="110"/>
    </row>
    <row r="148" spans="1:27">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row>
    <row r="149" spans="1:27">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row>
    <row r="150" spans="1:27">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row>
    <row r="151" spans="1:27">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row>
    <row r="152" spans="1:27">
      <c r="A152" s="331"/>
      <c r="B152" s="331"/>
      <c r="C152" s="331"/>
      <c r="D152" s="331"/>
      <c r="E152" s="331"/>
      <c r="F152" s="331"/>
      <c r="G152" s="331"/>
      <c r="H152" s="331"/>
      <c r="I152" s="331"/>
      <c r="J152" s="371"/>
      <c r="K152" s="331"/>
      <c r="L152" s="331"/>
      <c r="M152" s="331"/>
      <c r="N152" s="110"/>
      <c r="O152" s="110"/>
      <c r="P152" s="110"/>
      <c r="Q152" s="110"/>
      <c r="R152" s="110"/>
      <c r="S152" s="110"/>
      <c r="T152" s="110"/>
      <c r="U152" s="331"/>
      <c r="V152" s="331"/>
      <c r="W152" s="110"/>
      <c r="X152" s="110"/>
      <c r="Y152" s="110"/>
      <c r="Z152" s="110"/>
      <c r="AA152" s="110"/>
    </row>
    <row r="153" spans="1:27">
      <c r="A153" s="331"/>
      <c r="B153" s="331"/>
      <c r="C153" s="331"/>
      <c r="D153" s="331"/>
      <c r="E153" s="331"/>
      <c r="F153" s="331"/>
      <c r="G153" s="331"/>
      <c r="H153" s="331"/>
      <c r="I153" s="331"/>
      <c r="J153" s="331"/>
      <c r="K153" s="331"/>
      <c r="L153" s="331"/>
      <c r="M153" s="331"/>
      <c r="N153" s="110"/>
      <c r="O153" s="110"/>
      <c r="P153" s="110"/>
      <c r="Q153" s="110"/>
      <c r="R153" s="110"/>
      <c r="S153" s="110"/>
      <c r="T153" s="110"/>
      <c r="U153" s="331"/>
      <c r="V153" s="331"/>
      <c r="W153" s="110"/>
      <c r="X153" s="110"/>
      <c r="Y153" s="110"/>
      <c r="Z153" s="110"/>
      <c r="AA153" s="110"/>
    </row>
    <row r="154" spans="1:27">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row>
    <row r="155" spans="1:27">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row>
    <row r="156" spans="1:27">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row>
    <row r="157" spans="1:27">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row>
    <row r="158" spans="1:27">
      <c r="A158" s="331"/>
      <c r="B158" s="331"/>
      <c r="C158" s="331"/>
      <c r="D158" s="331"/>
      <c r="E158" s="331"/>
      <c r="F158" s="331"/>
      <c r="G158" s="331"/>
      <c r="H158" s="331"/>
      <c r="I158" s="331"/>
      <c r="J158" s="371"/>
      <c r="K158" s="331"/>
      <c r="L158" s="331"/>
      <c r="M158" s="331"/>
      <c r="N158" s="110"/>
      <c r="O158" s="110"/>
      <c r="P158" s="110"/>
      <c r="Q158" s="110"/>
      <c r="R158" s="110"/>
      <c r="S158" s="110"/>
      <c r="T158" s="110"/>
      <c r="U158" s="331"/>
      <c r="V158" s="331"/>
      <c r="W158" s="110"/>
      <c r="X158" s="110"/>
      <c r="Y158" s="110"/>
      <c r="Z158" s="110"/>
      <c r="AA158" s="110"/>
    </row>
    <row r="159" spans="1:27">
      <c r="A159" s="331"/>
      <c r="B159" s="331"/>
      <c r="C159" s="331"/>
      <c r="D159" s="331"/>
      <c r="E159" s="331"/>
      <c r="F159" s="331"/>
      <c r="G159" s="331"/>
      <c r="H159" s="331"/>
      <c r="I159" s="331"/>
      <c r="J159" s="331"/>
      <c r="K159" s="331"/>
      <c r="L159" s="331"/>
      <c r="M159" s="331"/>
      <c r="N159" s="110"/>
      <c r="O159" s="110"/>
      <c r="P159" s="110"/>
      <c r="Q159" s="110"/>
      <c r="R159" s="110"/>
      <c r="S159" s="110"/>
      <c r="T159" s="110"/>
      <c r="U159" s="331"/>
      <c r="V159" s="331"/>
      <c r="W159" s="110"/>
      <c r="X159" s="110"/>
      <c r="Y159" s="110"/>
      <c r="Z159" s="110"/>
      <c r="AA159" s="110"/>
    </row>
    <row r="160" spans="1:27">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row>
    <row r="161" spans="1:27">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row>
    <row r="162" spans="1:27">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row>
    <row r="163" spans="1:27">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row>
    <row r="164" spans="1:27">
      <c r="A164" s="331"/>
      <c r="B164" s="331"/>
      <c r="C164" s="331"/>
      <c r="D164" s="331"/>
      <c r="E164" s="331"/>
      <c r="F164" s="331"/>
      <c r="G164" s="331"/>
      <c r="H164" s="331"/>
      <c r="I164" s="331"/>
      <c r="J164" s="371"/>
      <c r="K164" s="331"/>
      <c r="L164" s="331"/>
      <c r="M164" s="331"/>
      <c r="N164" s="110"/>
      <c r="O164" s="110"/>
      <c r="P164" s="110"/>
      <c r="Q164" s="110"/>
      <c r="R164" s="110"/>
      <c r="S164" s="110"/>
      <c r="T164" s="110"/>
      <c r="U164" s="331"/>
      <c r="V164" s="331"/>
      <c r="W164" s="110"/>
      <c r="X164" s="110"/>
      <c r="Y164" s="110"/>
      <c r="Z164" s="110"/>
      <c r="AA164" s="110"/>
    </row>
    <row r="165" spans="1:27">
      <c r="A165" s="331"/>
      <c r="B165" s="331"/>
      <c r="C165" s="331"/>
      <c r="D165" s="331"/>
      <c r="E165" s="331"/>
      <c r="F165" s="331"/>
      <c r="G165" s="331"/>
      <c r="H165" s="331"/>
      <c r="I165" s="331"/>
      <c r="J165" s="331"/>
      <c r="K165" s="331"/>
      <c r="L165" s="331"/>
      <c r="M165" s="331"/>
      <c r="N165" s="110"/>
      <c r="O165" s="110"/>
      <c r="P165" s="110"/>
      <c r="Q165" s="110"/>
      <c r="R165" s="110"/>
      <c r="S165" s="110"/>
      <c r="T165" s="110"/>
      <c r="U165" s="331"/>
      <c r="V165" s="331"/>
      <c r="W165" s="110"/>
      <c r="X165" s="110"/>
      <c r="Y165" s="110"/>
      <c r="Z165" s="110"/>
      <c r="AA165" s="110"/>
    </row>
    <row r="166" spans="1:27">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row>
    <row r="167" spans="1:27">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row>
    <row r="168" spans="1:27">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row>
    <row r="169" spans="1:27">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row>
    <row r="170" spans="1:27">
      <c r="A170" s="331"/>
      <c r="B170" s="331"/>
      <c r="C170" s="331"/>
      <c r="D170" s="331"/>
      <c r="E170" s="331"/>
      <c r="F170" s="331"/>
      <c r="G170" s="331"/>
      <c r="H170" s="331"/>
      <c r="I170" s="331"/>
      <c r="J170" s="331"/>
      <c r="K170" s="331"/>
      <c r="L170" s="331"/>
      <c r="M170" s="331"/>
      <c r="N170" s="110"/>
      <c r="O170" s="110"/>
      <c r="P170" s="110"/>
      <c r="Q170" s="110"/>
      <c r="R170" s="110"/>
      <c r="S170" s="110"/>
      <c r="T170" s="110"/>
      <c r="U170" s="331"/>
      <c r="V170" s="331"/>
      <c r="W170" s="110"/>
      <c r="X170" s="110"/>
      <c r="Y170" s="110"/>
      <c r="Z170" s="110"/>
      <c r="AA170" s="110"/>
    </row>
    <row r="171" spans="1:27">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row>
    <row r="172" spans="1:27">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row>
    <row r="173" spans="1:27">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row>
    <row r="174" spans="1:27">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row>
    <row r="175" spans="1:27">
      <c r="A175" s="331"/>
      <c r="B175" s="331"/>
      <c r="C175" s="331"/>
      <c r="D175" s="331"/>
      <c r="E175" s="331"/>
      <c r="F175" s="331"/>
      <c r="G175" s="331"/>
      <c r="H175" s="331"/>
      <c r="I175" s="331"/>
      <c r="J175" s="371"/>
      <c r="K175" s="331"/>
      <c r="L175" s="331"/>
      <c r="M175" s="331"/>
      <c r="N175" s="110"/>
      <c r="O175" s="110"/>
      <c r="P175" s="110"/>
      <c r="Q175" s="110"/>
      <c r="R175" s="110"/>
      <c r="S175" s="110"/>
      <c r="T175" s="110"/>
      <c r="U175" s="331"/>
      <c r="V175" s="331"/>
      <c r="W175" s="110"/>
      <c r="X175" s="110"/>
      <c r="Y175" s="110"/>
      <c r="Z175" s="110"/>
      <c r="AA175" s="110"/>
    </row>
    <row r="176" spans="1:27">
      <c r="A176" s="331"/>
      <c r="B176" s="331"/>
      <c r="C176" s="331"/>
      <c r="D176" s="331"/>
      <c r="E176" s="331"/>
      <c r="F176" s="331"/>
      <c r="G176" s="331"/>
      <c r="H176" s="331"/>
      <c r="I176" s="331"/>
      <c r="J176" s="331"/>
      <c r="K176" s="331"/>
      <c r="L176" s="331"/>
      <c r="M176" s="331"/>
      <c r="N176" s="110"/>
      <c r="O176" s="110"/>
      <c r="P176" s="110"/>
      <c r="Q176" s="110"/>
      <c r="R176" s="110"/>
      <c r="S176" s="110"/>
      <c r="T176" s="110"/>
      <c r="U176" s="331"/>
      <c r="V176" s="331"/>
      <c r="W176" s="110"/>
      <c r="X176" s="110"/>
      <c r="Y176" s="110"/>
      <c r="Z176" s="110"/>
      <c r="AA176" s="110"/>
    </row>
    <row r="177" spans="1:27">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row>
    <row r="178" spans="1:27">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row>
    <row r="179" spans="1:27">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row>
    <row r="180" spans="1:27">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row>
    <row r="181" spans="1:27">
      <c r="A181" s="331"/>
      <c r="B181" s="331"/>
      <c r="C181" s="331"/>
      <c r="D181" s="331"/>
      <c r="E181" s="331"/>
      <c r="F181" s="331"/>
      <c r="G181" s="331"/>
      <c r="H181" s="331"/>
      <c r="I181" s="331"/>
      <c r="J181" s="371"/>
      <c r="K181" s="331"/>
      <c r="L181" s="331"/>
      <c r="M181" s="331"/>
      <c r="N181" s="110"/>
      <c r="O181" s="110"/>
      <c r="P181" s="110"/>
      <c r="Q181" s="110"/>
      <c r="R181" s="110"/>
      <c r="S181" s="110"/>
      <c r="T181" s="110"/>
      <c r="U181" s="331"/>
      <c r="V181" s="331"/>
      <c r="W181" s="110"/>
      <c r="X181" s="110"/>
      <c r="Y181" s="110"/>
      <c r="Z181" s="110"/>
      <c r="AA181" s="110"/>
    </row>
    <row r="182" spans="1:27">
      <c r="A182" s="331"/>
      <c r="B182" s="331"/>
      <c r="C182" s="331"/>
      <c r="D182" s="331"/>
      <c r="E182" s="331"/>
      <c r="F182" s="331"/>
      <c r="G182" s="331"/>
      <c r="H182" s="331"/>
      <c r="I182" s="331"/>
      <c r="J182" s="331"/>
      <c r="K182" s="331"/>
      <c r="L182" s="331"/>
      <c r="M182" s="331"/>
      <c r="N182" s="110"/>
      <c r="O182" s="110"/>
      <c r="P182" s="110"/>
      <c r="Q182" s="110"/>
      <c r="R182" s="110"/>
      <c r="S182" s="110"/>
      <c r="T182" s="110"/>
      <c r="U182" s="331"/>
      <c r="V182" s="331"/>
      <c r="W182" s="110"/>
      <c r="X182" s="110"/>
      <c r="Y182" s="110"/>
      <c r="Z182" s="110"/>
      <c r="AA182" s="110"/>
    </row>
    <row r="183" spans="1:27">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row>
    <row r="184" spans="1:27">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row>
    <row r="185" spans="1:27">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row>
    <row r="186" spans="1:27">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row>
    <row r="187" spans="1:27">
      <c r="A187" s="331"/>
      <c r="B187" s="331"/>
      <c r="C187" s="331"/>
      <c r="D187" s="331"/>
      <c r="E187" s="331"/>
      <c r="F187" s="331"/>
      <c r="G187" s="331"/>
      <c r="H187" s="331"/>
      <c r="I187" s="331"/>
      <c r="J187" s="371"/>
      <c r="K187" s="331"/>
      <c r="L187" s="331"/>
      <c r="M187" s="331"/>
      <c r="N187" s="110"/>
      <c r="O187" s="110"/>
      <c r="P187" s="110"/>
      <c r="Q187" s="110"/>
      <c r="R187" s="110"/>
      <c r="S187" s="110"/>
      <c r="T187" s="110"/>
      <c r="U187" s="331"/>
      <c r="V187" s="331"/>
      <c r="W187" s="110"/>
      <c r="X187" s="110"/>
      <c r="Y187" s="110"/>
      <c r="Z187" s="110"/>
      <c r="AA187" s="110"/>
    </row>
    <row r="188" spans="1:27">
      <c r="A188" s="331"/>
      <c r="B188" s="331"/>
      <c r="C188" s="331"/>
      <c r="D188" s="331"/>
      <c r="E188" s="331"/>
      <c r="F188" s="331"/>
      <c r="G188" s="331"/>
      <c r="H188" s="331"/>
      <c r="I188" s="331"/>
      <c r="J188" s="331"/>
      <c r="K188" s="331"/>
      <c r="L188" s="331"/>
      <c r="M188" s="331"/>
      <c r="N188" s="110"/>
      <c r="O188" s="110"/>
      <c r="P188" s="110"/>
      <c r="Q188" s="110"/>
      <c r="R188" s="110"/>
      <c r="S188" s="110"/>
      <c r="T188" s="110"/>
      <c r="U188" s="331"/>
      <c r="V188" s="331"/>
      <c r="W188" s="110"/>
      <c r="X188" s="110"/>
      <c r="Y188" s="110"/>
      <c r="Z188" s="110"/>
      <c r="AA188" s="110"/>
    </row>
    <row r="189" spans="1:27">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row>
    <row r="190" spans="1:27">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row>
    <row r="191" spans="1:27">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row>
    <row r="192" spans="1:27">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row>
    <row r="193" spans="1:27">
      <c r="A193" s="331"/>
      <c r="B193" s="331"/>
      <c r="C193" s="331"/>
      <c r="D193" s="331"/>
      <c r="E193" s="331"/>
      <c r="F193" s="331"/>
      <c r="G193" s="331"/>
      <c r="H193" s="331"/>
      <c r="I193" s="331"/>
      <c r="J193" s="371"/>
      <c r="K193" s="331"/>
      <c r="L193" s="331"/>
      <c r="M193" s="331"/>
      <c r="N193" s="110"/>
      <c r="O193" s="110"/>
      <c r="P193" s="110"/>
      <c r="Q193" s="110"/>
      <c r="R193" s="110"/>
      <c r="S193" s="110"/>
      <c r="T193" s="110"/>
      <c r="U193" s="331"/>
      <c r="V193" s="331"/>
      <c r="W193" s="110"/>
      <c r="X193" s="110"/>
      <c r="Y193" s="110"/>
      <c r="Z193" s="110"/>
      <c r="AA193" s="110"/>
    </row>
    <row r="194" spans="1:27">
      <c r="A194" s="331"/>
      <c r="B194" s="331"/>
      <c r="C194" s="331"/>
      <c r="D194" s="331"/>
      <c r="E194" s="331"/>
      <c r="F194" s="331"/>
      <c r="G194" s="331"/>
      <c r="H194" s="331"/>
      <c r="I194" s="331"/>
      <c r="J194" s="331"/>
      <c r="K194" s="331"/>
      <c r="L194" s="331"/>
      <c r="M194" s="331"/>
      <c r="N194" s="110"/>
      <c r="O194" s="110"/>
      <c r="P194" s="110"/>
      <c r="Q194" s="110"/>
      <c r="R194" s="110"/>
      <c r="S194" s="110"/>
      <c r="T194" s="110"/>
      <c r="U194" s="331"/>
      <c r="V194" s="331"/>
      <c r="W194" s="110"/>
      <c r="X194" s="110"/>
      <c r="Y194" s="110"/>
      <c r="Z194" s="110"/>
      <c r="AA194" s="110"/>
    </row>
    <row r="195" spans="1:27">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row>
    <row r="196" spans="1:27">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row>
    <row r="197" spans="1:27">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row>
    <row r="198" spans="1:27">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row>
    <row r="199" spans="1:27">
      <c r="A199" s="331"/>
      <c r="B199" s="331"/>
      <c r="C199" s="331"/>
      <c r="D199" s="331"/>
      <c r="E199" s="331"/>
      <c r="F199" s="331"/>
      <c r="G199" s="331"/>
      <c r="H199" s="331"/>
      <c r="I199" s="331"/>
      <c r="J199" s="371"/>
      <c r="K199" s="331"/>
      <c r="L199" s="331"/>
      <c r="M199" s="331"/>
      <c r="N199" s="110"/>
      <c r="O199" s="110"/>
      <c r="P199" s="110"/>
      <c r="Q199" s="110"/>
      <c r="R199" s="110"/>
      <c r="S199" s="110"/>
      <c r="T199" s="110"/>
      <c r="U199" s="331"/>
      <c r="V199" s="331"/>
      <c r="W199" s="110"/>
      <c r="X199" s="110"/>
      <c r="Y199" s="110"/>
      <c r="Z199" s="110"/>
      <c r="AA199" s="110"/>
    </row>
    <row r="200" spans="1:27">
      <c r="A200" s="331"/>
      <c r="B200" s="331"/>
      <c r="C200" s="331"/>
      <c r="D200" s="331"/>
      <c r="E200" s="331"/>
      <c r="F200" s="331"/>
      <c r="G200" s="331"/>
      <c r="H200" s="331"/>
      <c r="I200" s="331"/>
      <c r="J200" s="331"/>
      <c r="K200" s="331"/>
      <c r="L200" s="331"/>
      <c r="M200" s="331"/>
      <c r="N200" s="110"/>
      <c r="O200" s="110"/>
      <c r="P200" s="110"/>
      <c r="Q200" s="110"/>
      <c r="R200" s="110"/>
      <c r="S200" s="110"/>
      <c r="T200" s="110"/>
      <c r="U200" s="331"/>
      <c r="V200" s="331"/>
      <c r="W200" s="110"/>
      <c r="X200" s="110"/>
      <c r="Y200" s="110"/>
      <c r="Z200" s="110"/>
      <c r="AA200" s="110"/>
    </row>
    <row r="201" spans="1:27">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row>
    <row r="202" spans="1:27">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row>
    <row r="203" spans="1:27">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row>
    <row r="204" spans="1:27">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row>
    <row r="205" spans="1:27">
      <c r="A205" s="331"/>
      <c r="B205" s="331"/>
      <c r="C205" s="331"/>
      <c r="D205" s="331"/>
      <c r="E205" s="331"/>
      <c r="F205" s="331"/>
      <c r="G205" s="331"/>
      <c r="H205" s="331"/>
      <c r="I205" s="331"/>
      <c r="J205" s="371"/>
      <c r="K205" s="331"/>
      <c r="L205" s="331"/>
      <c r="M205" s="331"/>
      <c r="N205" s="110"/>
      <c r="O205" s="110"/>
      <c r="P205" s="110"/>
      <c r="Q205" s="110"/>
      <c r="R205" s="110"/>
      <c r="S205" s="110"/>
      <c r="T205" s="110"/>
      <c r="U205" s="331"/>
      <c r="V205" s="331"/>
      <c r="W205" s="110"/>
      <c r="X205" s="110"/>
      <c r="Y205" s="110"/>
      <c r="Z205" s="110"/>
      <c r="AA205" s="110"/>
    </row>
    <row r="206" spans="1:27">
      <c r="A206" s="331"/>
      <c r="B206" s="331"/>
      <c r="C206" s="331"/>
      <c r="D206" s="331"/>
      <c r="E206" s="331"/>
      <c r="F206" s="331"/>
      <c r="G206" s="331"/>
      <c r="H206" s="331"/>
      <c r="I206" s="331"/>
      <c r="J206" s="331"/>
      <c r="K206" s="331"/>
      <c r="L206" s="331"/>
      <c r="M206" s="331"/>
      <c r="N206" s="110"/>
      <c r="O206" s="110"/>
      <c r="P206" s="110"/>
      <c r="Q206" s="110"/>
      <c r="R206" s="110"/>
      <c r="S206" s="110"/>
      <c r="T206" s="110"/>
      <c r="U206" s="331"/>
      <c r="V206" s="331"/>
      <c r="W206" s="110"/>
      <c r="X206" s="110"/>
      <c r="Y206" s="110"/>
      <c r="Z206" s="110"/>
      <c r="AA206" s="110"/>
    </row>
    <row r="207" spans="1:27">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row>
    <row r="208" spans="1:27">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row>
    <row r="209" spans="1:27">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row>
    <row r="210" spans="1:27">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row>
    <row r="211" spans="1:27">
      <c r="A211" s="331"/>
      <c r="B211" s="331"/>
      <c r="C211" s="331"/>
      <c r="D211" s="331"/>
      <c r="E211" s="331"/>
      <c r="F211" s="331"/>
      <c r="G211" s="331"/>
      <c r="H211" s="331"/>
      <c r="I211" s="331"/>
      <c r="J211" s="371"/>
      <c r="K211" s="331"/>
      <c r="L211" s="331"/>
      <c r="M211" s="331"/>
      <c r="N211" s="110"/>
      <c r="O211" s="110"/>
      <c r="P211" s="110"/>
      <c r="Q211" s="110"/>
      <c r="R211" s="110"/>
      <c r="S211" s="110"/>
      <c r="T211" s="110"/>
      <c r="U211" s="331"/>
      <c r="V211" s="331"/>
      <c r="W211" s="110"/>
      <c r="X211" s="110"/>
      <c r="Y211" s="110"/>
      <c r="Z211" s="110"/>
      <c r="AA211" s="110"/>
    </row>
    <row r="212" spans="1:27">
      <c r="A212" s="331"/>
      <c r="B212" s="331"/>
      <c r="C212" s="331"/>
      <c r="D212" s="331"/>
      <c r="E212" s="331"/>
      <c r="F212" s="331"/>
      <c r="G212" s="331"/>
      <c r="H212" s="331"/>
      <c r="I212" s="331"/>
      <c r="J212" s="331"/>
      <c r="K212" s="331"/>
      <c r="L212" s="331"/>
      <c r="M212" s="331"/>
      <c r="N212" s="110"/>
      <c r="O212" s="110"/>
      <c r="P212" s="110"/>
      <c r="Q212" s="110"/>
      <c r="R212" s="110"/>
      <c r="S212" s="110"/>
      <c r="T212" s="110"/>
      <c r="U212" s="331"/>
      <c r="V212" s="331"/>
      <c r="W212" s="110"/>
      <c r="X212" s="110"/>
      <c r="Y212" s="110"/>
      <c r="Z212" s="110"/>
      <c r="AA212" s="110"/>
    </row>
    <row r="213" spans="1:27">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row>
    <row r="214" spans="1:27">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row>
    <row r="215" spans="1:27">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row>
    <row r="216" spans="1:27">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row>
    <row r="217" spans="1:27">
      <c r="A217" s="331"/>
      <c r="B217" s="331"/>
      <c r="C217" s="331"/>
      <c r="D217" s="331"/>
      <c r="E217" s="331"/>
      <c r="F217" s="331"/>
      <c r="G217" s="331"/>
      <c r="H217" s="331"/>
      <c r="I217" s="331"/>
      <c r="J217" s="331"/>
      <c r="K217" s="331"/>
      <c r="L217" s="331"/>
      <c r="M217" s="331"/>
      <c r="N217" s="110"/>
      <c r="O217" s="110"/>
      <c r="P217" s="110"/>
      <c r="Q217" s="110"/>
      <c r="R217" s="110"/>
      <c r="S217" s="110"/>
      <c r="T217" s="110"/>
      <c r="U217" s="331"/>
      <c r="V217" s="331"/>
      <c r="W217" s="110"/>
      <c r="X217" s="110"/>
      <c r="Y217" s="110"/>
      <c r="Z217" s="110"/>
      <c r="AA217" s="110"/>
    </row>
    <row r="218" spans="1:27">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row>
    <row r="219" spans="1:27">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row>
    <row r="220" spans="1:27">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row>
    <row r="221" spans="1:27">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row>
    <row r="222" spans="1:27">
      <c r="A222" s="331"/>
      <c r="B222" s="331"/>
      <c r="C222" s="331"/>
      <c r="D222" s="331"/>
      <c r="E222" s="331"/>
      <c r="F222" s="331"/>
      <c r="G222" s="331"/>
      <c r="H222" s="331"/>
      <c r="I222" s="331"/>
      <c r="J222" s="371"/>
      <c r="K222" s="331"/>
      <c r="L222" s="331"/>
      <c r="M222" s="331"/>
      <c r="N222" s="110"/>
      <c r="O222" s="110"/>
      <c r="P222" s="110"/>
      <c r="Q222" s="110"/>
      <c r="R222" s="110"/>
      <c r="S222" s="110"/>
      <c r="T222" s="110"/>
      <c r="U222" s="331"/>
      <c r="V222" s="331"/>
      <c r="W222" s="110"/>
      <c r="X222" s="110"/>
      <c r="Y222" s="110"/>
      <c r="Z222" s="110"/>
      <c r="AA222" s="110"/>
    </row>
    <row r="223" spans="1:27">
      <c r="A223" s="331"/>
      <c r="B223" s="331"/>
      <c r="C223" s="331"/>
      <c r="D223" s="331"/>
      <c r="E223" s="331"/>
      <c r="F223" s="331"/>
      <c r="G223" s="331"/>
      <c r="H223" s="331"/>
      <c r="I223" s="331"/>
      <c r="J223" s="331"/>
      <c r="K223" s="331"/>
      <c r="L223" s="331"/>
      <c r="M223" s="331"/>
      <c r="N223" s="110"/>
      <c r="O223" s="110"/>
      <c r="P223" s="110"/>
      <c r="Q223" s="110"/>
      <c r="R223" s="110"/>
      <c r="S223" s="110"/>
      <c r="T223" s="110"/>
      <c r="U223" s="331"/>
      <c r="V223" s="331"/>
      <c r="W223" s="110"/>
      <c r="X223" s="110"/>
      <c r="Y223" s="110"/>
      <c r="Z223" s="110"/>
      <c r="AA223" s="110"/>
    </row>
    <row r="224" spans="1:27">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row>
    <row r="225" spans="1:27">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row>
    <row r="226" spans="1:27">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row>
    <row r="227" spans="1:27">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row>
    <row r="228" spans="1:27">
      <c r="A228" s="331"/>
      <c r="B228" s="331"/>
      <c r="C228" s="331"/>
      <c r="D228" s="331"/>
      <c r="E228" s="331"/>
      <c r="F228" s="331"/>
      <c r="G228" s="331"/>
      <c r="H228" s="331"/>
      <c r="I228" s="331"/>
      <c r="J228" s="371"/>
      <c r="K228" s="331"/>
      <c r="L228" s="331"/>
      <c r="M228" s="331"/>
      <c r="N228" s="110"/>
      <c r="O228" s="110"/>
      <c r="P228" s="110"/>
      <c r="Q228" s="110"/>
      <c r="R228" s="110"/>
      <c r="S228" s="110"/>
      <c r="T228" s="110"/>
      <c r="U228" s="331"/>
      <c r="V228" s="331"/>
      <c r="W228" s="110"/>
      <c r="X228" s="110"/>
      <c r="Y228" s="110"/>
      <c r="Z228" s="110"/>
      <c r="AA228" s="110"/>
    </row>
    <row r="229" spans="1:27">
      <c r="A229" s="331"/>
      <c r="B229" s="331"/>
      <c r="C229" s="331"/>
      <c r="D229" s="331"/>
      <c r="E229" s="331"/>
      <c r="F229" s="331"/>
      <c r="G229" s="331"/>
      <c r="H229" s="331"/>
      <c r="I229" s="331"/>
      <c r="J229" s="331"/>
      <c r="K229" s="331"/>
      <c r="L229" s="331"/>
      <c r="M229" s="331"/>
      <c r="N229" s="110"/>
      <c r="O229" s="110"/>
      <c r="P229" s="110"/>
      <c r="Q229" s="110"/>
      <c r="R229" s="110"/>
      <c r="S229" s="110"/>
      <c r="T229" s="110"/>
      <c r="U229" s="331"/>
      <c r="V229" s="331"/>
      <c r="W229" s="110"/>
      <c r="X229" s="110"/>
      <c r="Y229" s="110"/>
      <c r="Z229" s="110"/>
      <c r="AA229" s="110"/>
    </row>
    <row r="230" spans="1:27">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row>
    <row r="231" spans="1:27">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row>
    <row r="232" spans="1:27">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row>
    <row r="233" spans="1:27">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row>
    <row r="234" spans="1:27">
      <c r="A234" s="331"/>
      <c r="B234" s="331"/>
      <c r="C234" s="331"/>
      <c r="D234" s="331"/>
      <c r="E234" s="331"/>
      <c r="F234" s="331"/>
      <c r="G234" s="331"/>
      <c r="H234" s="331"/>
      <c r="I234" s="331"/>
      <c r="J234" s="371"/>
      <c r="K234" s="331"/>
      <c r="L234" s="331"/>
      <c r="M234" s="331"/>
      <c r="N234" s="110"/>
      <c r="O234" s="110"/>
      <c r="P234" s="110"/>
      <c r="Q234" s="110"/>
      <c r="R234" s="110"/>
      <c r="S234" s="110"/>
      <c r="T234" s="110"/>
      <c r="U234" s="331"/>
      <c r="V234" s="331"/>
      <c r="W234" s="110"/>
      <c r="X234" s="110"/>
      <c r="Y234" s="110"/>
      <c r="Z234" s="110"/>
      <c r="AA234" s="110"/>
    </row>
    <row r="235" spans="1:27">
      <c r="A235" s="331"/>
      <c r="B235" s="331"/>
      <c r="C235" s="331"/>
      <c r="D235" s="331"/>
      <c r="E235" s="331"/>
      <c r="F235" s="331"/>
      <c r="G235" s="331"/>
      <c r="H235" s="331"/>
      <c r="I235" s="331"/>
      <c r="J235" s="331"/>
      <c r="K235" s="331"/>
      <c r="L235" s="331"/>
      <c r="M235" s="331"/>
      <c r="N235" s="110"/>
      <c r="O235" s="110"/>
      <c r="P235" s="110"/>
      <c r="Q235" s="110"/>
      <c r="R235" s="110"/>
      <c r="S235" s="110"/>
      <c r="T235" s="110"/>
      <c r="U235" s="331"/>
      <c r="V235" s="331"/>
      <c r="W235" s="110"/>
      <c r="X235" s="110"/>
      <c r="Y235" s="110"/>
      <c r="Z235" s="110"/>
      <c r="AA235" s="110"/>
    </row>
    <row r="236" spans="1:27">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row>
    <row r="237" spans="1:27">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row>
    <row r="238" spans="1:27">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row>
    <row r="239" spans="1:27">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row>
    <row r="240" spans="1:27">
      <c r="A240" s="331"/>
      <c r="B240" s="331"/>
      <c r="C240" s="331"/>
      <c r="D240" s="331"/>
      <c r="E240" s="331"/>
      <c r="F240" s="331"/>
      <c r="G240" s="331"/>
      <c r="H240" s="331"/>
      <c r="I240" s="331"/>
      <c r="J240" s="371"/>
      <c r="K240" s="331"/>
      <c r="L240" s="331"/>
      <c r="M240" s="331"/>
      <c r="N240" s="110"/>
      <c r="O240" s="110"/>
      <c r="P240" s="110"/>
      <c r="Q240" s="110"/>
      <c r="R240" s="110"/>
      <c r="S240" s="110"/>
      <c r="T240" s="110"/>
      <c r="U240" s="331"/>
      <c r="V240" s="331"/>
      <c r="W240" s="110"/>
      <c r="X240" s="110"/>
      <c r="Y240" s="110"/>
      <c r="Z240" s="110"/>
      <c r="AA240" s="110"/>
    </row>
    <row r="241" spans="1:27">
      <c r="A241" s="331"/>
      <c r="B241" s="331"/>
      <c r="C241" s="331"/>
      <c r="D241" s="331"/>
      <c r="E241" s="331"/>
      <c r="F241" s="331"/>
      <c r="G241" s="331"/>
      <c r="H241" s="331"/>
      <c r="I241" s="331"/>
      <c r="J241" s="331"/>
      <c r="K241" s="331"/>
      <c r="L241" s="331"/>
      <c r="M241" s="331"/>
      <c r="N241" s="110"/>
      <c r="O241" s="110"/>
      <c r="P241" s="110"/>
      <c r="Q241" s="110"/>
      <c r="R241" s="110"/>
      <c r="S241" s="110"/>
      <c r="T241" s="110"/>
      <c r="U241" s="331"/>
      <c r="V241" s="331"/>
      <c r="W241" s="110"/>
      <c r="X241" s="110"/>
      <c r="Y241" s="110"/>
      <c r="Z241" s="110"/>
      <c r="AA241" s="110"/>
    </row>
    <row r="242" spans="1:27">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row>
    <row r="243" spans="1:27">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row>
    <row r="244" spans="1:27">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row>
    <row r="245" spans="1:27">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row>
    <row r="246" spans="1:27">
      <c r="A246" s="331"/>
      <c r="B246" s="331"/>
      <c r="C246" s="331"/>
      <c r="D246" s="331"/>
      <c r="E246" s="331"/>
      <c r="F246" s="331"/>
      <c r="G246" s="331"/>
      <c r="H246" s="331"/>
      <c r="I246" s="331"/>
      <c r="J246" s="371"/>
      <c r="K246" s="331"/>
      <c r="L246" s="331"/>
      <c r="M246" s="331"/>
      <c r="N246" s="110"/>
      <c r="O246" s="110"/>
      <c r="P246" s="110"/>
      <c r="Q246" s="110"/>
      <c r="R246" s="110"/>
      <c r="S246" s="110"/>
      <c r="T246" s="110"/>
      <c r="U246" s="331"/>
      <c r="V246" s="331"/>
      <c r="W246" s="110"/>
      <c r="X246" s="110"/>
      <c r="Y246" s="110"/>
      <c r="Z246" s="110"/>
      <c r="AA246" s="110"/>
    </row>
    <row r="247" spans="1:27">
      <c r="A247" s="331"/>
      <c r="B247" s="331"/>
      <c r="C247" s="331"/>
      <c r="D247" s="331"/>
      <c r="E247" s="331"/>
      <c r="F247" s="331"/>
      <c r="G247" s="331"/>
      <c r="H247" s="331"/>
      <c r="I247" s="331"/>
      <c r="J247" s="331"/>
      <c r="K247" s="331"/>
      <c r="L247" s="331"/>
      <c r="M247" s="331"/>
      <c r="N247" s="110"/>
      <c r="O247" s="110"/>
      <c r="P247" s="110"/>
      <c r="Q247" s="110"/>
      <c r="R247" s="110"/>
      <c r="S247" s="110"/>
      <c r="T247" s="110"/>
      <c r="U247" s="331"/>
      <c r="V247" s="331"/>
      <c r="W247" s="110"/>
      <c r="X247" s="110"/>
      <c r="Y247" s="110"/>
      <c r="Z247" s="110"/>
      <c r="AA247" s="110"/>
    </row>
    <row r="248" spans="1:27">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row>
    <row r="249" spans="1:27">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row>
    <row r="250" spans="1:27">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row>
    <row r="251" spans="1:27">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row>
    <row r="252" spans="1:27">
      <c r="A252" s="331"/>
      <c r="B252" s="331"/>
      <c r="C252" s="331"/>
      <c r="D252" s="331"/>
      <c r="E252" s="331"/>
      <c r="F252" s="331"/>
      <c r="G252" s="331"/>
      <c r="H252" s="331"/>
      <c r="I252" s="331"/>
      <c r="J252" s="371"/>
      <c r="K252" s="331"/>
      <c r="L252" s="331"/>
      <c r="M252" s="331"/>
      <c r="N252" s="110"/>
      <c r="O252" s="110"/>
      <c r="P252" s="110"/>
      <c r="Q252" s="110"/>
      <c r="R252" s="110"/>
      <c r="S252" s="110"/>
      <c r="T252" s="110"/>
      <c r="U252" s="331"/>
      <c r="V252" s="331"/>
      <c r="W252" s="110"/>
      <c r="X252" s="110"/>
      <c r="Y252" s="110"/>
      <c r="Z252" s="110"/>
      <c r="AA252" s="110"/>
    </row>
    <row r="253" spans="1:27">
      <c r="A253" s="331"/>
      <c r="B253" s="331"/>
      <c r="C253" s="331"/>
      <c r="D253" s="331"/>
      <c r="E253" s="331"/>
      <c r="F253" s="331"/>
      <c r="G253" s="331"/>
      <c r="H253" s="331"/>
      <c r="I253" s="331"/>
      <c r="J253" s="331"/>
      <c r="K253" s="331"/>
      <c r="L253" s="331"/>
      <c r="M253" s="331"/>
      <c r="N253" s="110"/>
      <c r="O253" s="110"/>
      <c r="P253" s="110"/>
      <c r="Q253" s="110"/>
      <c r="R253" s="110"/>
      <c r="S253" s="110"/>
      <c r="T253" s="110"/>
      <c r="U253" s="331"/>
      <c r="V253" s="331"/>
      <c r="W253" s="110"/>
      <c r="X253" s="110"/>
      <c r="Y253" s="110"/>
      <c r="Z253" s="110"/>
      <c r="AA253" s="110"/>
    </row>
    <row r="254" spans="1:27">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row>
    <row r="255" spans="1:27">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row>
    <row r="256" spans="1:27">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row>
    <row r="257" spans="1:27">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row>
    <row r="258" spans="1:27">
      <c r="A258" s="331"/>
      <c r="B258" s="331"/>
      <c r="C258" s="331"/>
      <c r="D258" s="331"/>
      <c r="E258" s="331"/>
      <c r="F258" s="331"/>
      <c r="G258" s="331"/>
      <c r="H258" s="331"/>
      <c r="I258" s="331"/>
      <c r="J258" s="371"/>
      <c r="K258" s="331"/>
      <c r="L258" s="331"/>
      <c r="M258" s="331"/>
      <c r="N258" s="110"/>
      <c r="O258" s="110"/>
      <c r="P258" s="110"/>
      <c r="Q258" s="110"/>
      <c r="R258" s="110"/>
      <c r="S258" s="110"/>
      <c r="T258" s="110"/>
      <c r="U258" s="331"/>
      <c r="V258" s="331"/>
      <c r="W258" s="110"/>
      <c r="X258" s="110"/>
      <c r="Y258" s="110"/>
      <c r="Z258" s="110"/>
      <c r="AA258" s="110"/>
    </row>
    <row r="259" spans="1:27">
      <c r="A259" s="331"/>
      <c r="B259" s="331"/>
      <c r="C259" s="331"/>
      <c r="D259" s="331"/>
      <c r="E259" s="331"/>
      <c r="F259" s="331"/>
      <c r="G259" s="331"/>
      <c r="H259" s="331"/>
      <c r="I259" s="331"/>
      <c r="J259" s="331"/>
      <c r="K259" s="331"/>
      <c r="L259" s="331"/>
      <c r="M259" s="331"/>
      <c r="N259" s="110"/>
      <c r="O259" s="110"/>
      <c r="P259" s="110"/>
      <c r="Q259" s="110"/>
      <c r="R259" s="110"/>
      <c r="S259" s="110"/>
      <c r="T259" s="110"/>
      <c r="U259" s="331"/>
      <c r="V259" s="331"/>
      <c r="W259" s="110"/>
      <c r="X259" s="110"/>
      <c r="Y259" s="110"/>
      <c r="Z259" s="110"/>
      <c r="AA259" s="110"/>
    </row>
    <row r="260" spans="1:27">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row>
    <row r="261" spans="1:27">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row>
    <row r="262" spans="1:27">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row>
    <row r="263" spans="1:27">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row>
  </sheetData>
  <sheetProtection algorithmName="SHA-512" hashValue="LOzjv+pl4OchJQ2kqnlFokzG6gKvr7mvL4IdSPLCOUUtrNls9OdOeKhHAzNa/GFlPOJHDFm0e66eLRrrj2tnow==" saltValue="y9cLh2pPa7Ua6v1En5Fp1Q==" spinCount="100000" sheet="1" objects="1" scenarios="1" selectLockedCells="1" selectUnlockedCells="1"/>
  <mergeCells count="11">
    <mergeCell ref="C29:K29"/>
    <mergeCell ref="C25:K25"/>
    <mergeCell ref="C23:E23"/>
    <mergeCell ref="C2:K2"/>
    <mergeCell ref="C19:K19"/>
    <mergeCell ref="C7:K7"/>
    <mergeCell ref="C6:K6"/>
    <mergeCell ref="C18:K18"/>
    <mergeCell ref="C11:E11"/>
    <mergeCell ref="C13:K13"/>
    <mergeCell ref="C4:D4"/>
  </mergeCells>
  <conditionalFormatting sqref="D9">
    <cfRule type="colorScale" priority="99">
      <colorScale>
        <cfvo type="num" val="1"/>
        <cfvo type="num" val="2"/>
        <cfvo type="num" val="3"/>
        <color rgb="FFFF7C80"/>
        <color rgb="FFFFFF99"/>
        <color theme="9" tint="0.59999389629810485"/>
      </colorScale>
    </cfRule>
    <cfRule type="colorScale" priority="100">
      <colorScale>
        <cfvo type="min"/>
        <cfvo type="percentile" val="50"/>
        <cfvo type="max"/>
        <color rgb="FFF8696B"/>
        <color rgb="FFFFEB84"/>
        <color rgb="FF63BE7B"/>
      </colorScale>
    </cfRule>
  </conditionalFormatting>
  <conditionalFormatting sqref="C9">
    <cfRule type="colorScale" priority="97">
      <colorScale>
        <cfvo type="num" val="1"/>
        <cfvo type="num" val="2"/>
        <cfvo type="num" val="3"/>
        <color rgb="FFFF7C80"/>
        <color rgb="FFFFFF99"/>
        <color theme="9" tint="0.59999389629810485"/>
      </colorScale>
    </cfRule>
    <cfRule type="colorScale" priority="98">
      <colorScale>
        <cfvo type="min"/>
        <cfvo type="percentile" val="50"/>
        <cfvo type="max"/>
        <color rgb="FFF8696B"/>
        <color rgb="FFFFEB84"/>
        <color rgb="FF63BE7B"/>
      </colorScale>
    </cfRule>
  </conditionalFormatting>
  <conditionalFormatting sqref="F9">
    <cfRule type="colorScale" priority="95">
      <colorScale>
        <cfvo type="num" val="1"/>
        <cfvo type="num" val="2"/>
        <cfvo type="num" val="3"/>
        <color rgb="FFFF7C80"/>
        <color rgb="FFFFFF99"/>
        <color theme="9" tint="0.59999389629810485"/>
      </colorScale>
    </cfRule>
    <cfRule type="colorScale" priority="96">
      <colorScale>
        <cfvo type="min"/>
        <cfvo type="percentile" val="50"/>
        <cfvo type="max"/>
        <color rgb="FFF8696B"/>
        <color rgb="FFFFEB84"/>
        <color rgb="FF63BE7B"/>
      </colorScale>
    </cfRule>
  </conditionalFormatting>
  <conditionalFormatting sqref="G9">
    <cfRule type="colorScale" priority="93">
      <colorScale>
        <cfvo type="num" val="1"/>
        <cfvo type="num" val="2"/>
        <cfvo type="num" val="3"/>
        <color rgb="FFFF7C80"/>
        <color rgb="FFFFFF99"/>
        <color theme="9" tint="0.59999389629810485"/>
      </colorScale>
    </cfRule>
    <cfRule type="colorScale" priority="94">
      <colorScale>
        <cfvo type="min"/>
        <cfvo type="percentile" val="50"/>
        <cfvo type="max"/>
        <color rgb="FFF8696B"/>
        <color rgb="FFFFEB84"/>
        <color rgb="FF63BE7B"/>
      </colorScale>
    </cfRule>
  </conditionalFormatting>
  <conditionalFormatting sqref="H9">
    <cfRule type="colorScale" priority="91">
      <colorScale>
        <cfvo type="num" val="1"/>
        <cfvo type="num" val="2"/>
        <cfvo type="num" val="3"/>
        <color rgb="FFFF7C80"/>
        <color rgb="FFFFFF99"/>
        <color theme="9" tint="0.59999389629810485"/>
      </colorScale>
    </cfRule>
    <cfRule type="colorScale" priority="92">
      <colorScale>
        <cfvo type="min"/>
        <cfvo type="percentile" val="50"/>
        <cfvo type="max"/>
        <color rgb="FFF8696B"/>
        <color rgb="FFFFEB84"/>
        <color rgb="FF63BE7B"/>
      </colorScale>
    </cfRule>
  </conditionalFormatting>
  <conditionalFormatting sqref="E9">
    <cfRule type="colorScale" priority="89">
      <colorScale>
        <cfvo type="num" val="1"/>
        <cfvo type="num" val="2"/>
        <cfvo type="num" val="3"/>
        <color rgb="FFFF7C80"/>
        <color rgb="FFFFFF99"/>
        <color theme="9" tint="0.59999389629810485"/>
      </colorScale>
    </cfRule>
    <cfRule type="colorScale" priority="90">
      <colorScale>
        <cfvo type="min"/>
        <cfvo type="percentile" val="50"/>
        <cfvo type="max"/>
        <color rgb="FFF8696B"/>
        <color rgb="FFFFEB84"/>
        <color rgb="FF63BE7B"/>
      </colorScale>
    </cfRule>
  </conditionalFormatting>
  <conditionalFormatting sqref="J9">
    <cfRule type="colorScale" priority="85">
      <colorScale>
        <cfvo type="num" val="1"/>
        <cfvo type="num" val="2"/>
        <cfvo type="num" val="3"/>
        <color rgb="FFFF7C80"/>
        <color rgb="FFFFFF99"/>
        <color theme="9" tint="0.59999389629810485"/>
      </colorScale>
    </cfRule>
    <cfRule type="colorScale" priority="86">
      <colorScale>
        <cfvo type="min"/>
        <cfvo type="percentile" val="50"/>
        <cfvo type="max"/>
        <color rgb="FFF8696B"/>
        <color rgb="FFFFEB84"/>
        <color rgb="FF63BE7B"/>
      </colorScale>
    </cfRule>
  </conditionalFormatting>
  <conditionalFormatting sqref="K9">
    <cfRule type="colorScale" priority="83">
      <colorScale>
        <cfvo type="num" val="1"/>
        <cfvo type="num" val="2"/>
        <cfvo type="num" val="3"/>
        <color rgb="FFFF7C80"/>
        <color rgb="FFFFFF99"/>
        <color theme="9" tint="0.59999389629810485"/>
      </colorScale>
    </cfRule>
    <cfRule type="colorScale" priority="84">
      <colorScale>
        <cfvo type="min"/>
        <cfvo type="percentile" val="50"/>
        <cfvo type="max"/>
        <color rgb="FFF8696B"/>
        <color rgb="FFFFEB84"/>
        <color rgb="FF63BE7B"/>
      </colorScale>
    </cfRule>
  </conditionalFormatting>
  <conditionalFormatting sqref="I9">
    <cfRule type="colorScale" priority="79">
      <colorScale>
        <cfvo type="num" val="1"/>
        <cfvo type="num" val="2"/>
        <cfvo type="num" val="3"/>
        <color rgb="FFFF7C80"/>
        <color rgb="FFFFFF99"/>
        <color theme="9" tint="0.59999389629810485"/>
      </colorScale>
    </cfRule>
    <cfRule type="colorScale" priority="80">
      <colorScale>
        <cfvo type="min"/>
        <cfvo type="percentile" val="50"/>
        <cfvo type="max"/>
        <color rgb="FFF8696B"/>
        <color rgb="FFFFEB84"/>
        <color rgb="FF63BE7B"/>
      </colorScale>
    </cfRule>
  </conditionalFormatting>
  <conditionalFormatting sqref="C15:K15">
    <cfRule type="colorScale" priority="22">
      <colorScale>
        <cfvo type="num" val="1"/>
        <cfvo type="num" val="2"/>
        <cfvo type="num" val="3"/>
        <color rgb="FF63BE7B"/>
        <color rgb="FFFFEB84"/>
        <color rgb="FFF8696B"/>
      </colorScale>
    </cfRule>
    <cfRule type="colorScale" priority="243">
      <colorScale>
        <cfvo type="min"/>
        <cfvo type="percentile" val="50"/>
        <cfvo type="max"/>
        <color rgb="FFF8696B"/>
        <color rgb="FFFFEB84"/>
        <color rgb="FF63BE7B"/>
      </colorScale>
    </cfRule>
  </conditionalFormatting>
  <conditionalFormatting sqref="F11">
    <cfRule type="colorScale" priority="77">
      <colorScale>
        <cfvo type="min"/>
        <cfvo type="percentile" val="50"/>
        <cfvo type="max"/>
        <color rgb="FFF8696B"/>
        <color rgb="FFFFEB84"/>
        <color rgb="FF63BE7B"/>
      </colorScale>
    </cfRule>
  </conditionalFormatting>
  <conditionalFormatting sqref="F23">
    <cfRule type="colorScale" priority="41">
      <colorScale>
        <cfvo type="min"/>
        <cfvo type="percentile" val="50"/>
        <cfvo type="max"/>
        <color rgb="FFF8696B"/>
        <color rgb="FFFFEB84"/>
        <color rgb="FF63BE7B"/>
      </colorScale>
    </cfRule>
  </conditionalFormatting>
  <conditionalFormatting sqref="I21">
    <cfRule type="colorScale" priority="5">
      <colorScale>
        <cfvo type="num" val="1"/>
        <cfvo type="num" val="2"/>
        <cfvo type="num" val="3"/>
        <color rgb="FFFF7C80"/>
        <color rgb="FFFFFF99"/>
        <color theme="9" tint="0.59999389629810485"/>
      </colorScale>
    </cfRule>
    <cfRule type="colorScale" priority="6">
      <colorScale>
        <cfvo type="min"/>
        <cfvo type="percentile" val="50"/>
        <cfvo type="max"/>
        <color rgb="FFF8696B"/>
        <color rgb="FFFFEB84"/>
        <color rgb="FF63BE7B"/>
      </colorScale>
    </cfRule>
  </conditionalFormatting>
  <conditionalFormatting sqref="C27:K27">
    <cfRule type="colorScale" priority="20">
      <colorScale>
        <cfvo type="num" val="1"/>
        <cfvo type="num" val="2"/>
        <cfvo type="num" val="3"/>
        <color rgb="FF63BE7B"/>
        <color rgb="FFFFEB84"/>
        <color rgb="FFF8696B"/>
      </colorScale>
    </cfRule>
    <cfRule type="colorScale" priority="21">
      <colorScale>
        <cfvo type="min"/>
        <cfvo type="percentile" val="50"/>
        <cfvo type="max"/>
        <color rgb="FFF8696B"/>
        <color rgb="FFFFEB84"/>
        <color rgb="FF63BE7B"/>
      </colorScale>
    </cfRule>
  </conditionalFormatting>
  <conditionalFormatting sqref="C15">
    <cfRule type="colorScale" priority="19">
      <colorScale>
        <cfvo type="min"/>
        <cfvo type="percentile" val="50"/>
        <cfvo type="max"/>
        <color rgb="FFF8696B"/>
        <color rgb="FFFFEB84"/>
        <color rgb="FF63BE7B"/>
      </colorScale>
    </cfRule>
  </conditionalFormatting>
  <conditionalFormatting sqref="D21">
    <cfRule type="colorScale" priority="17">
      <colorScale>
        <cfvo type="num" val="1"/>
        <cfvo type="num" val="2"/>
        <cfvo type="num" val="3"/>
        <color rgb="FFFF7C80"/>
        <color rgb="FFFFFF99"/>
        <color theme="9" tint="0.59999389629810485"/>
      </colorScale>
    </cfRule>
    <cfRule type="colorScale" priority="18">
      <colorScale>
        <cfvo type="min"/>
        <cfvo type="percentile" val="50"/>
        <cfvo type="max"/>
        <color rgb="FFF8696B"/>
        <color rgb="FFFFEB84"/>
        <color rgb="FF63BE7B"/>
      </colorScale>
    </cfRule>
  </conditionalFormatting>
  <conditionalFormatting sqref="C21">
    <cfRule type="colorScale" priority="15">
      <colorScale>
        <cfvo type="num" val="1"/>
        <cfvo type="num" val="2"/>
        <cfvo type="num" val="3"/>
        <color rgb="FFFF7C80"/>
        <color rgb="FFFFFF99"/>
        <color theme="9" tint="0.59999389629810485"/>
      </colorScale>
    </cfRule>
    <cfRule type="colorScale" priority="16">
      <colorScale>
        <cfvo type="min"/>
        <cfvo type="percentile" val="50"/>
        <cfvo type="max"/>
        <color rgb="FFF8696B"/>
        <color rgb="FFFFEB84"/>
        <color rgb="FF63BE7B"/>
      </colorScale>
    </cfRule>
  </conditionalFormatting>
  <conditionalFormatting sqref="F21">
    <cfRule type="colorScale" priority="13">
      <colorScale>
        <cfvo type="num" val="1"/>
        <cfvo type="num" val="2"/>
        <cfvo type="num" val="3"/>
        <color rgb="FFFF7C80"/>
        <color rgb="FFFFFF99"/>
        <color theme="9" tint="0.59999389629810485"/>
      </colorScale>
    </cfRule>
    <cfRule type="colorScale" priority="14">
      <colorScale>
        <cfvo type="min"/>
        <cfvo type="percentile" val="50"/>
        <cfvo type="max"/>
        <color rgb="FFF8696B"/>
        <color rgb="FFFFEB84"/>
        <color rgb="FF63BE7B"/>
      </colorScale>
    </cfRule>
  </conditionalFormatting>
  <conditionalFormatting sqref="G21">
    <cfRule type="colorScale" priority="11">
      <colorScale>
        <cfvo type="num" val="1"/>
        <cfvo type="num" val="2"/>
        <cfvo type="num" val="3"/>
        <color rgb="FFFF7C80"/>
        <color rgb="FFFFFF99"/>
        <color theme="9" tint="0.59999389629810485"/>
      </colorScale>
    </cfRule>
    <cfRule type="colorScale" priority="12">
      <colorScale>
        <cfvo type="min"/>
        <cfvo type="percentile" val="50"/>
        <cfvo type="max"/>
        <color rgb="FFF8696B"/>
        <color rgb="FFFFEB84"/>
        <color rgb="FF63BE7B"/>
      </colorScale>
    </cfRule>
  </conditionalFormatting>
  <conditionalFormatting sqref="H21">
    <cfRule type="colorScale" priority="9">
      <colorScale>
        <cfvo type="num" val="1"/>
        <cfvo type="num" val="2"/>
        <cfvo type="num" val="3"/>
        <color rgb="FFFF7C80"/>
        <color rgb="FFFFFF99"/>
        <color theme="9" tint="0.59999389629810485"/>
      </colorScale>
    </cfRule>
    <cfRule type="colorScale" priority="10">
      <colorScale>
        <cfvo type="min"/>
        <cfvo type="percentile" val="50"/>
        <cfvo type="max"/>
        <color rgb="FFF8696B"/>
        <color rgb="FFFFEB84"/>
        <color rgb="FF63BE7B"/>
      </colorScale>
    </cfRule>
  </conditionalFormatting>
  <conditionalFormatting sqref="E21">
    <cfRule type="colorScale" priority="7">
      <colorScale>
        <cfvo type="num" val="1"/>
        <cfvo type="num" val="2"/>
        <cfvo type="num" val="3"/>
        <color rgb="FFFF7C80"/>
        <color rgb="FFFFFF99"/>
        <color theme="9" tint="0.59999389629810485"/>
      </colorScale>
    </cfRule>
    <cfRule type="colorScale" priority="8">
      <colorScale>
        <cfvo type="min"/>
        <cfvo type="percentile" val="50"/>
        <cfvo type="max"/>
        <color rgb="FFF8696B"/>
        <color rgb="FFFFEB84"/>
        <color rgb="FF63BE7B"/>
      </colorScale>
    </cfRule>
  </conditionalFormatting>
  <conditionalFormatting sqref="J21">
    <cfRule type="colorScale" priority="3">
      <colorScale>
        <cfvo type="num" val="1"/>
        <cfvo type="num" val="2"/>
        <cfvo type="num" val="3"/>
        <color rgb="FFFF7C80"/>
        <color rgb="FFFFFF99"/>
        <color theme="9" tint="0.59999389629810485"/>
      </colorScale>
    </cfRule>
    <cfRule type="colorScale" priority="4">
      <colorScale>
        <cfvo type="min"/>
        <cfvo type="percentile" val="50"/>
        <cfvo type="max"/>
        <color rgb="FFF8696B"/>
        <color rgb="FFFFEB84"/>
        <color rgb="FF63BE7B"/>
      </colorScale>
    </cfRule>
  </conditionalFormatting>
  <conditionalFormatting sqref="K21">
    <cfRule type="colorScale" priority="1">
      <colorScale>
        <cfvo type="num" val="1"/>
        <cfvo type="num" val="2"/>
        <cfvo type="num" val="3"/>
        <color rgb="FFFF7C80"/>
        <color rgb="FFFFFF99"/>
        <color theme="9" tint="0.59999389629810485"/>
      </colorScale>
    </cfRule>
    <cfRule type="colorScale" priority="2">
      <colorScale>
        <cfvo type="min"/>
        <cfvo type="percentile" val="50"/>
        <cfvo type="max"/>
        <color rgb="FFF8696B"/>
        <color rgb="FFFFEB84"/>
        <color rgb="FF63BE7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Z427"/>
  <sheetViews>
    <sheetView zoomScale="70" zoomScaleNormal="70" workbookViewId="0">
      <selection activeCell="C7" sqref="C7"/>
    </sheetView>
  </sheetViews>
  <sheetFormatPr defaultColWidth="11.5703125" defaultRowHeight="15"/>
  <cols>
    <col min="1" max="1" width="28" style="3" customWidth="1"/>
    <col min="2" max="2" width="41.42578125" style="3" customWidth="1"/>
    <col min="3" max="3" width="48.5703125" style="3" customWidth="1"/>
    <col min="4" max="4" width="5.7109375" style="3" customWidth="1"/>
    <col min="5" max="5" width="19.85546875" style="3" customWidth="1"/>
    <col min="6" max="6" width="55.5703125" style="283" customWidth="1"/>
    <col min="7" max="7" width="15.28515625" style="3" customWidth="1"/>
    <col min="8" max="8" width="23.5703125" style="283" customWidth="1"/>
    <col min="9" max="9" width="16.7109375" style="3" customWidth="1"/>
    <col min="10" max="10" width="66.7109375" style="3" customWidth="1"/>
    <col min="11" max="52" width="4.5703125" style="3" customWidth="1"/>
    <col min="53" max="16384" width="11.5703125" style="3"/>
  </cols>
  <sheetData>
    <row r="1" spans="1:52" ht="21.6" customHeight="1" thickBot="1">
      <c r="A1" s="110"/>
      <c r="B1" s="184"/>
      <c r="C1" s="185"/>
      <c r="D1" s="185"/>
      <c r="E1" s="186"/>
      <c r="F1" s="176"/>
      <c r="G1" s="110"/>
      <c r="H1" s="176"/>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row>
    <row r="2" spans="1:52" ht="45.6" customHeight="1" thickBot="1">
      <c r="A2" s="110"/>
      <c r="B2" s="689" t="s">
        <v>1456</v>
      </c>
      <c r="C2" s="690"/>
      <c r="D2" s="110"/>
      <c r="E2" s="689" t="s">
        <v>1455</v>
      </c>
      <c r="F2" s="691"/>
      <c r="G2" s="691"/>
      <c r="H2" s="691"/>
      <c r="I2" s="69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row>
    <row r="3" spans="1:52" ht="10.9" customHeight="1" thickBot="1">
      <c r="A3" s="110"/>
      <c r="B3" s="184"/>
      <c r="C3" s="185"/>
      <c r="D3" s="185"/>
      <c r="E3" s="186"/>
      <c r="F3" s="176"/>
      <c r="G3" s="110"/>
      <c r="H3" s="176"/>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row>
    <row r="4" spans="1:52" ht="19.5" thickBot="1">
      <c r="A4" s="110"/>
      <c r="B4" s="677" t="s">
        <v>1509</v>
      </c>
      <c r="C4" s="679"/>
      <c r="D4" s="187"/>
      <c r="E4" s="677" t="s">
        <v>1510</v>
      </c>
      <c r="F4" s="678"/>
      <c r="G4" s="678"/>
      <c r="H4" s="678"/>
      <c r="I4" s="679"/>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row>
    <row r="5" spans="1:52" ht="7.15" customHeight="1" thickBot="1">
      <c r="A5" s="110"/>
      <c r="B5" s="184"/>
      <c r="C5" s="185"/>
      <c r="D5" s="185"/>
      <c r="E5" s="186"/>
      <c r="F5" s="176"/>
      <c r="G5" s="110"/>
      <c r="H5" s="176"/>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row>
    <row r="6" spans="1:52" ht="16.899999999999999" customHeight="1" thickBot="1">
      <c r="A6" s="181"/>
      <c r="B6" s="198" t="s">
        <v>1269</v>
      </c>
      <c r="C6" s="200" t="s">
        <v>1295</v>
      </c>
      <c r="D6" s="185"/>
      <c r="E6" s="188" t="s">
        <v>574</v>
      </c>
      <c r="F6" s="188" t="s">
        <v>1084</v>
      </c>
      <c r="G6" s="188" t="s">
        <v>1028</v>
      </c>
      <c r="H6" s="201" t="s">
        <v>1312</v>
      </c>
      <c r="I6" s="202" t="s">
        <v>1330</v>
      </c>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280"/>
      <c r="AQ6" s="280"/>
      <c r="AR6" s="280"/>
      <c r="AS6" s="280"/>
      <c r="AT6" s="280"/>
      <c r="AU6" s="280"/>
      <c r="AV6" s="280"/>
      <c r="AW6" s="280"/>
      <c r="AX6" s="280"/>
      <c r="AY6" s="280"/>
      <c r="AZ6" s="280"/>
    </row>
    <row r="7" spans="1:52" ht="19.5" thickBot="1">
      <c r="A7" s="110"/>
      <c r="B7" s="193" t="s">
        <v>1279</v>
      </c>
      <c r="C7" s="284" t="s">
        <v>1310</v>
      </c>
      <c r="D7" s="185"/>
      <c r="E7" s="285" t="s">
        <v>1318</v>
      </c>
      <c r="F7" s="286" t="s">
        <v>1454</v>
      </c>
      <c r="G7" s="287">
        <v>34</v>
      </c>
      <c r="H7" s="498">
        <f>(VLOOKUP(F7,'Tabla SE SN'!$A$2:$O$15,15,FALSE))*G7*(VLOOKUP(E7,'Tabla SE SN'!$P$1:$Q$4,2,FALSE))</f>
        <v>459</v>
      </c>
      <c r="I7" s="499" t="s">
        <v>1329</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row>
    <row r="8" spans="1:52" ht="19.5" thickBot="1">
      <c r="A8" s="182"/>
      <c r="B8" s="194" t="s">
        <v>1280</v>
      </c>
      <c r="C8" s="284" t="s">
        <v>1306</v>
      </c>
      <c r="D8" s="185"/>
      <c r="E8" s="285" t="s">
        <v>1318</v>
      </c>
      <c r="F8" s="286"/>
      <c r="G8" s="287"/>
      <c r="H8" s="498" t="e">
        <f>(VLOOKUP(F8,'Tabla SE SN'!$A$2:$O$15,15,FALSE))*G8*(VLOOKUP(E8,'Tabla SE SN'!$P$1:$Q$4,2,FALSE))</f>
        <v>#N/A</v>
      </c>
      <c r="I8" s="499" t="s">
        <v>1329</v>
      </c>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281"/>
      <c r="AQ8" s="281"/>
      <c r="AR8" s="281"/>
      <c r="AS8" s="281"/>
      <c r="AT8" s="281"/>
      <c r="AU8" s="281"/>
      <c r="AV8" s="281"/>
      <c r="AW8" s="281"/>
      <c r="AX8" s="281"/>
      <c r="AY8" s="281"/>
      <c r="AZ8" s="281"/>
    </row>
    <row r="9" spans="1:52" ht="19.5" thickBot="1">
      <c r="A9" s="182"/>
      <c r="B9" s="194" t="s">
        <v>1281</v>
      </c>
      <c r="C9" s="284" t="s">
        <v>1306</v>
      </c>
      <c r="D9" s="185"/>
      <c r="E9" s="285" t="s">
        <v>1319</v>
      </c>
      <c r="F9" s="286"/>
      <c r="G9" s="287"/>
      <c r="H9" s="498" t="e">
        <f>(VLOOKUP(F9,'Tabla SE SN'!$A$2:$O$15,15,FALSE))*G9*(VLOOKUP(E9,'Tabla SE SN'!$P$1:$Q$4,2,FALSE))</f>
        <v>#N/A</v>
      </c>
      <c r="I9" s="499" t="s">
        <v>1329</v>
      </c>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281"/>
      <c r="AQ9" s="281"/>
      <c r="AR9" s="281"/>
      <c r="AS9" s="281"/>
      <c r="AT9" s="281"/>
      <c r="AU9" s="281"/>
      <c r="AV9" s="281"/>
      <c r="AW9" s="281"/>
      <c r="AX9" s="281"/>
      <c r="AY9" s="281"/>
      <c r="AZ9" s="281"/>
    </row>
    <row r="10" spans="1:52" ht="19.5" thickBot="1">
      <c r="A10" s="182"/>
      <c r="B10" s="194" t="s">
        <v>1282</v>
      </c>
      <c r="C10" s="284" t="s">
        <v>1306</v>
      </c>
      <c r="D10" s="185"/>
      <c r="E10" s="285"/>
      <c r="F10" s="286"/>
      <c r="G10" s="287"/>
      <c r="H10" s="498" t="e">
        <f>(VLOOKUP(F10,'Tabla SE SN'!$A$2:$O$15,15,FALSE))*G10*(VLOOKUP(E10,'Tabla SE SN'!$P$1:$Q$4,2,FALSE))</f>
        <v>#N/A</v>
      </c>
      <c r="I10" s="499" t="s">
        <v>1329</v>
      </c>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281"/>
      <c r="AQ10" s="281"/>
      <c r="AR10" s="281"/>
      <c r="AS10" s="281"/>
      <c r="AT10" s="281"/>
      <c r="AU10" s="281"/>
      <c r="AV10" s="281"/>
      <c r="AW10" s="281"/>
      <c r="AX10" s="281"/>
      <c r="AY10" s="281"/>
      <c r="AZ10" s="281"/>
    </row>
    <row r="11" spans="1:52" ht="19.5" thickBot="1">
      <c r="A11" s="182"/>
      <c r="B11" s="194" t="s">
        <v>1283</v>
      </c>
      <c r="C11" s="284" t="s">
        <v>1305</v>
      </c>
      <c r="D11" s="185"/>
      <c r="E11" s="285"/>
      <c r="F11" s="286"/>
      <c r="G11" s="287"/>
      <c r="H11" s="498" t="e">
        <f>(VLOOKUP(F11,'Tabla SE SN'!$A$2:$O$15,15,FALSE))*G11*(VLOOKUP(E11,'Tabla SE SN'!$P$1:$Q$4,2,FALSE))</f>
        <v>#N/A</v>
      </c>
      <c r="I11" s="499" t="s">
        <v>1329</v>
      </c>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281"/>
      <c r="AQ11" s="281"/>
      <c r="AR11" s="281"/>
      <c r="AS11" s="281"/>
      <c r="AT11" s="281"/>
      <c r="AU11" s="281"/>
      <c r="AV11" s="281"/>
      <c r="AW11" s="281"/>
      <c r="AX11" s="281"/>
      <c r="AY11" s="281"/>
      <c r="AZ11" s="281"/>
    </row>
    <row r="12" spans="1:52" ht="19.5" thickBot="1">
      <c r="A12" s="182"/>
      <c r="B12" s="194" t="s">
        <v>1284</v>
      </c>
      <c r="C12" s="284" t="s">
        <v>1306</v>
      </c>
      <c r="D12" s="185"/>
      <c r="E12" s="285"/>
      <c r="F12" s="286"/>
      <c r="G12" s="287"/>
      <c r="H12" s="498" t="e">
        <f>(VLOOKUP(F12,'Tabla SE SN'!$A$2:$O$15,15,FALSE))*G12*(VLOOKUP(E12,'Tabla SE SN'!$P$1:$Q$4,2,FALSE))</f>
        <v>#N/A</v>
      </c>
      <c r="I12" s="499" t="s">
        <v>1329</v>
      </c>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281"/>
      <c r="AQ12" s="281"/>
      <c r="AR12" s="281"/>
      <c r="AS12" s="281"/>
      <c r="AT12" s="281"/>
      <c r="AU12" s="281"/>
      <c r="AV12" s="281"/>
      <c r="AW12" s="281"/>
      <c r="AX12" s="281"/>
      <c r="AY12" s="281"/>
      <c r="AZ12" s="281"/>
    </row>
    <row r="13" spans="1:52" ht="19.5" thickBot="1">
      <c r="A13" s="182"/>
      <c r="B13" s="194" t="s">
        <v>1285</v>
      </c>
      <c r="C13" s="284" t="s">
        <v>1306</v>
      </c>
      <c r="D13" s="185"/>
      <c r="E13" s="285"/>
      <c r="F13" s="286"/>
      <c r="G13" s="287"/>
      <c r="H13" s="498" t="e">
        <f>(VLOOKUP(F13,'Tabla SE SN'!$A$2:$O$15,15,FALSE))*G13*(VLOOKUP(E13,'Tabla SE SN'!$P$1:$Q$4,2,FALSE))</f>
        <v>#N/A</v>
      </c>
      <c r="I13" s="499" t="s">
        <v>1329</v>
      </c>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281"/>
      <c r="AQ13" s="281"/>
      <c r="AR13" s="281"/>
      <c r="AS13" s="281"/>
      <c r="AT13" s="281"/>
      <c r="AU13" s="281"/>
      <c r="AV13" s="281"/>
      <c r="AW13" s="281"/>
      <c r="AX13" s="281"/>
      <c r="AY13" s="281"/>
      <c r="AZ13" s="281"/>
    </row>
    <row r="14" spans="1:52" ht="19.5" thickBot="1">
      <c r="A14" s="182"/>
      <c r="B14" s="194" t="s">
        <v>1286</v>
      </c>
      <c r="C14" s="284" t="s">
        <v>1306</v>
      </c>
      <c r="D14" s="185"/>
      <c r="E14" s="285"/>
      <c r="F14" s="286"/>
      <c r="G14" s="287"/>
      <c r="H14" s="498" t="e">
        <f>(VLOOKUP(F14,'Tabla SE SN'!$A$2:$O$15,15,FALSE))*G14*(VLOOKUP(E14,'Tabla SE SN'!$P$1:$Q$4,2,FALSE))</f>
        <v>#N/A</v>
      </c>
      <c r="I14" s="499" t="s">
        <v>1329</v>
      </c>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281"/>
      <c r="AQ14" s="281"/>
      <c r="AR14" s="281"/>
      <c r="AS14" s="281"/>
      <c r="AT14" s="281"/>
      <c r="AU14" s="281"/>
      <c r="AV14" s="281"/>
      <c r="AW14" s="281"/>
      <c r="AX14" s="281"/>
      <c r="AY14" s="281"/>
      <c r="AZ14" s="281"/>
    </row>
    <row r="15" spans="1:52" ht="19.5" thickBot="1">
      <c r="A15" s="182"/>
      <c r="B15" s="194" t="s">
        <v>1287</v>
      </c>
      <c r="C15" s="284" t="s">
        <v>1305</v>
      </c>
      <c r="D15" s="185"/>
      <c r="E15" s="285"/>
      <c r="F15" s="286"/>
      <c r="G15" s="287"/>
      <c r="H15" s="498" t="e">
        <f>(VLOOKUP(F15,'Tabla SE SN'!$A$2:$O$15,15,FALSE))*G15*(VLOOKUP(E15,'Tabla SE SN'!$P$1:$Q$4,2,FALSE))</f>
        <v>#N/A</v>
      </c>
      <c r="I15" s="499" t="s">
        <v>1329</v>
      </c>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281"/>
      <c r="AQ15" s="281"/>
      <c r="AR15" s="281"/>
      <c r="AS15" s="281"/>
      <c r="AT15" s="281"/>
      <c r="AU15" s="281"/>
      <c r="AV15" s="281"/>
      <c r="AW15" s="281"/>
      <c r="AX15" s="281"/>
      <c r="AY15" s="281"/>
      <c r="AZ15" s="281"/>
    </row>
    <row r="16" spans="1:52" ht="19.5" thickBot="1">
      <c r="A16" s="182"/>
      <c r="B16" s="194" t="s">
        <v>1288</v>
      </c>
      <c r="C16" s="284" t="s">
        <v>1298</v>
      </c>
      <c r="D16" s="185"/>
      <c r="E16" s="285"/>
      <c r="F16" s="286"/>
      <c r="G16" s="287"/>
      <c r="H16" s="498" t="e">
        <f>(VLOOKUP(F16,'Tabla SE SN'!$A$2:$O$15,15,FALSE))*G16*(VLOOKUP(E16,'Tabla SE SN'!$P$1:$Q$4,2,FALSE))</f>
        <v>#N/A</v>
      </c>
      <c r="I16" s="499" t="s">
        <v>1329</v>
      </c>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281"/>
      <c r="AQ16" s="281"/>
      <c r="AR16" s="281"/>
      <c r="AS16" s="281"/>
      <c r="AT16" s="281"/>
      <c r="AU16" s="281"/>
      <c r="AV16" s="281"/>
      <c r="AW16" s="281"/>
      <c r="AX16" s="281"/>
      <c r="AY16" s="281"/>
      <c r="AZ16" s="281"/>
    </row>
    <row r="17" spans="1:52" ht="19.5" thickBot="1">
      <c r="A17" s="182"/>
      <c r="B17" s="195" t="s">
        <v>1289</v>
      </c>
      <c r="C17" s="284" t="s">
        <v>1297</v>
      </c>
      <c r="D17" s="185"/>
      <c r="E17" s="285"/>
      <c r="F17" s="286"/>
      <c r="G17" s="287"/>
      <c r="H17" s="498" t="e">
        <f>(VLOOKUP(F17,'Tabla SE SN'!$A$2:$O$15,15,FALSE))*G17*(VLOOKUP(E17,'Tabla SE SN'!$P$1:$Q$4,2,FALSE))</f>
        <v>#N/A</v>
      </c>
      <c r="I17" s="499" t="s">
        <v>1329</v>
      </c>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281"/>
      <c r="AQ17" s="281"/>
      <c r="AR17" s="281"/>
      <c r="AS17" s="281"/>
      <c r="AT17" s="281"/>
      <c r="AU17" s="281"/>
      <c r="AV17" s="281"/>
      <c r="AW17" s="281"/>
      <c r="AX17" s="281"/>
      <c r="AY17" s="281"/>
      <c r="AZ17" s="281"/>
    </row>
    <row r="18" spans="1:52" ht="19.5" thickBot="1">
      <c r="A18" s="182"/>
      <c r="B18" s="195" t="s">
        <v>1290</v>
      </c>
      <c r="C18" s="284" t="s">
        <v>1297</v>
      </c>
      <c r="D18" s="185"/>
      <c r="E18" s="680" t="s">
        <v>967</v>
      </c>
      <c r="F18" s="681"/>
      <c r="G18" s="682"/>
      <c r="H18" s="215" t="e">
        <f>SUM(H7:H17)</f>
        <v>#N/A</v>
      </c>
      <c r="I18" s="110"/>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281"/>
      <c r="AQ18" s="281"/>
      <c r="AR18" s="281"/>
      <c r="AS18" s="281"/>
      <c r="AT18" s="281"/>
      <c r="AU18" s="281"/>
      <c r="AV18" s="281"/>
      <c r="AW18" s="281"/>
      <c r="AX18" s="281"/>
      <c r="AY18" s="281"/>
      <c r="AZ18" s="281"/>
    </row>
    <row r="19" spans="1:52" ht="16.899999999999999" customHeight="1" thickBot="1">
      <c r="A19" s="110"/>
      <c r="B19" s="184"/>
      <c r="C19" s="185"/>
      <c r="D19" s="185"/>
      <c r="E19" s="186"/>
      <c r="F19" s="176"/>
      <c r="G19" s="110"/>
      <c r="H19" s="176"/>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row>
    <row r="20" spans="1:52" ht="21.75" thickBot="1">
      <c r="A20" s="183"/>
      <c r="B20" s="683" t="s">
        <v>1270</v>
      </c>
      <c r="C20" s="685"/>
      <c r="D20" s="185"/>
      <c r="E20" s="683" t="s">
        <v>1320</v>
      </c>
      <c r="F20" s="684"/>
      <c r="G20" s="684"/>
      <c r="H20" s="684"/>
      <c r="I20" s="685"/>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282"/>
      <c r="AQ20" s="282"/>
      <c r="AR20" s="282"/>
      <c r="AS20" s="282"/>
      <c r="AT20" s="282"/>
      <c r="AU20" s="282"/>
      <c r="AV20" s="282"/>
      <c r="AW20" s="282"/>
      <c r="AX20" s="282"/>
      <c r="AY20" s="282"/>
      <c r="AZ20" s="282"/>
    </row>
    <row r="21" spans="1:52" ht="19.5" thickBot="1">
      <c r="A21" s="182"/>
      <c r="B21" s="198" t="s">
        <v>1269</v>
      </c>
      <c r="C21" s="200" t="s">
        <v>1295</v>
      </c>
      <c r="D21" s="185"/>
      <c r="E21" s="188" t="s">
        <v>574</v>
      </c>
      <c r="F21" s="188" t="s">
        <v>1084</v>
      </c>
      <c r="G21" s="188" t="s">
        <v>1028</v>
      </c>
      <c r="H21" s="201" t="s">
        <v>1312</v>
      </c>
      <c r="I21" s="202" t="s">
        <v>575</v>
      </c>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281"/>
      <c r="AQ21" s="281"/>
      <c r="AR21" s="281"/>
      <c r="AS21" s="281"/>
      <c r="AT21" s="281"/>
      <c r="AU21" s="281"/>
      <c r="AV21" s="281"/>
      <c r="AW21" s="281"/>
      <c r="AX21" s="281"/>
      <c r="AY21" s="281"/>
      <c r="AZ21" s="281"/>
    </row>
    <row r="22" spans="1:52" ht="19.5" thickBot="1">
      <c r="A22" s="182"/>
      <c r="B22" s="193" t="s">
        <v>1279</v>
      </c>
      <c r="C22" s="196" t="s">
        <v>1400</v>
      </c>
      <c r="D22" s="185"/>
      <c r="E22" s="212" t="s">
        <v>1318</v>
      </c>
      <c r="F22" s="288" t="s">
        <v>995</v>
      </c>
      <c r="G22" s="287"/>
      <c r="H22" s="498">
        <f>0.5*G22*17</f>
        <v>0</v>
      </c>
      <c r="I22" s="500" t="s">
        <v>1459</v>
      </c>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281"/>
      <c r="AQ22" s="281"/>
      <c r="AR22" s="281"/>
      <c r="AS22" s="281"/>
      <c r="AT22" s="281"/>
      <c r="AU22" s="281"/>
      <c r="AV22" s="281"/>
      <c r="AW22" s="281"/>
      <c r="AX22" s="281"/>
      <c r="AY22" s="281"/>
      <c r="AZ22" s="281"/>
    </row>
    <row r="23" spans="1:52" ht="19.5" thickBot="1">
      <c r="A23" s="182"/>
      <c r="B23" s="193" t="s">
        <v>1291</v>
      </c>
      <c r="C23" s="197" t="s">
        <v>1399</v>
      </c>
      <c r="D23" s="185"/>
      <c r="E23" s="212" t="s">
        <v>1318</v>
      </c>
      <c r="F23" s="288" t="s">
        <v>996</v>
      </c>
      <c r="G23" s="287"/>
      <c r="H23" s="498">
        <f>0.5*G23*17</f>
        <v>0</v>
      </c>
      <c r="I23" s="500" t="s">
        <v>1459</v>
      </c>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281"/>
      <c r="AQ23" s="281"/>
      <c r="AR23" s="281"/>
      <c r="AS23" s="281"/>
      <c r="AT23" s="281"/>
      <c r="AU23" s="281"/>
      <c r="AV23" s="281"/>
      <c r="AW23" s="281"/>
      <c r="AX23" s="281"/>
      <c r="AY23" s="281"/>
      <c r="AZ23" s="281"/>
    </row>
    <row r="24" spans="1:52" ht="19.5" thickBot="1">
      <c r="A24" s="182"/>
      <c r="B24" s="182"/>
      <c r="C24" s="182"/>
      <c r="D24" s="185"/>
      <c r="E24" s="680" t="s">
        <v>967</v>
      </c>
      <c r="F24" s="681"/>
      <c r="G24" s="682"/>
      <c r="H24" s="215">
        <f>SUM(H22:H23)</f>
        <v>0</v>
      </c>
      <c r="I24" s="110"/>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281"/>
      <c r="AQ24" s="281"/>
      <c r="AR24" s="281"/>
      <c r="AS24" s="281"/>
      <c r="AT24" s="281"/>
      <c r="AU24" s="281"/>
      <c r="AV24" s="281"/>
      <c r="AW24" s="281"/>
      <c r="AX24" s="281"/>
      <c r="AY24" s="281"/>
      <c r="AZ24" s="281"/>
    </row>
    <row r="25" spans="1:52" ht="19.5" thickBot="1">
      <c r="A25" s="182"/>
      <c r="B25" s="686" t="s">
        <v>1273</v>
      </c>
      <c r="C25" s="688"/>
      <c r="D25" s="185"/>
      <c r="E25" s="185"/>
      <c r="F25" s="185"/>
      <c r="G25" s="185"/>
      <c r="H25" s="185"/>
      <c r="I25" s="185"/>
      <c r="J25" s="185"/>
      <c r="K25" s="185"/>
      <c r="L25" s="182"/>
      <c r="M25" s="182"/>
      <c r="N25" s="185"/>
      <c r="O25" s="185"/>
      <c r="P25" s="182"/>
      <c r="Q25" s="182"/>
      <c r="R25" s="185"/>
      <c r="S25" s="185"/>
      <c r="T25" s="182"/>
      <c r="U25" s="182"/>
      <c r="V25" s="185"/>
      <c r="W25" s="185"/>
      <c r="X25" s="182"/>
      <c r="Y25" s="182"/>
      <c r="Z25" s="185"/>
      <c r="AA25" s="185"/>
      <c r="AB25" s="182"/>
      <c r="AC25" s="182"/>
      <c r="AD25" s="185"/>
      <c r="AE25" s="185"/>
      <c r="AF25" s="182"/>
      <c r="AG25" s="182"/>
      <c r="AH25" s="185"/>
      <c r="AI25" s="185"/>
      <c r="AJ25" s="182"/>
      <c r="AK25" s="182"/>
      <c r="AL25" s="185"/>
      <c r="AM25" s="185"/>
      <c r="AN25" s="182"/>
      <c r="AO25" s="182"/>
      <c r="AP25" s="281"/>
      <c r="AQ25" s="281"/>
      <c r="AR25" s="281"/>
      <c r="AS25" s="281"/>
      <c r="AT25" s="281"/>
      <c r="AU25" s="281"/>
      <c r="AV25" s="281"/>
      <c r="AW25" s="281"/>
      <c r="AX25" s="281"/>
      <c r="AY25" s="281"/>
      <c r="AZ25" s="281"/>
    </row>
    <row r="26" spans="1:52" ht="21.75" thickBot="1">
      <c r="A26" s="183"/>
      <c r="B26" s="198" t="s">
        <v>1269</v>
      </c>
      <c r="C26" s="199" t="s">
        <v>1295</v>
      </c>
      <c r="D26" s="185"/>
      <c r="E26" s="686" t="s">
        <v>1321</v>
      </c>
      <c r="F26" s="687"/>
      <c r="G26" s="687"/>
      <c r="H26" s="687"/>
      <c r="I26" s="688"/>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282"/>
      <c r="AQ26" s="282"/>
      <c r="AR26" s="282"/>
      <c r="AS26" s="282"/>
      <c r="AT26" s="282"/>
      <c r="AU26" s="282"/>
      <c r="AV26" s="282"/>
      <c r="AW26" s="282"/>
      <c r="AX26" s="282"/>
      <c r="AY26" s="282"/>
      <c r="AZ26" s="282"/>
    </row>
    <row r="27" spans="1:52" ht="19.5" thickBot="1">
      <c r="A27" s="181"/>
      <c r="B27" s="193" t="s">
        <v>1279</v>
      </c>
      <c r="C27" s="284" t="s">
        <v>1296</v>
      </c>
      <c r="D27" s="185"/>
      <c r="E27" s="188" t="s">
        <v>574</v>
      </c>
      <c r="F27" s="188" t="s">
        <v>1084</v>
      </c>
      <c r="G27" s="188" t="s">
        <v>1028</v>
      </c>
      <c r="H27" s="201" t="s">
        <v>1312</v>
      </c>
      <c r="I27" s="202" t="s">
        <v>575</v>
      </c>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280"/>
      <c r="AQ27" s="280"/>
      <c r="AR27" s="280"/>
      <c r="AS27" s="280"/>
      <c r="AT27" s="280"/>
      <c r="AU27" s="280"/>
      <c r="AV27" s="280"/>
      <c r="AW27" s="280"/>
      <c r="AX27" s="280"/>
      <c r="AY27" s="280"/>
      <c r="AZ27" s="280"/>
    </row>
    <row r="28" spans="1:52" ht="19.5" thickBot="1">
      <c r="A28" s="110"/>
      <c r="B28" s="194" t="s">
        <v>1280</v>
      </c>
      <c r="C28" s="284" t="s">
        <v>1299</v>
      </c>
      <c r="D28" s="185"/>
      <c r="E28" s="285" t="s">
        <v>1317</v>
      </c>
      <c r="F28" s="286" t="s">
        <v>1375</v>
      </c>
      <c r="G28" s="287"/>
      <c r="H28" s="214">
        <f>(VLOOKUP(F28,'Tabla SE SN'!$A$30:$N$44,14,FALSE))*G28*(VLOOKUP(E28,'Tabla SE SN'!$P$1:$Q$4,2,FALSE))</f>
        <v>0</v>
      </c>
      <c r="I28" s="500" t="s">
        <v>1460</v>
      </c>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row>
    <row r="29" spans="1:52" ht="19.5" thickBot="1">
      <c r="A29" s="182"/>
      <c r="B29" s="194" t="s">
        <v>1281</v>
      </c>
      <c r="C29" s="284" t="s">
        <v>1299</v>
      </c>
      <c r="D29" s="185"/>
      <c r="E29" s="285" t="s">
        <v>1318</v>
      </c>
      <c r="F29" s="286"/>
      <c r="G29" s="287"/>
      <c r="H29" s="214" t="e">
        <f>(VLOOKUP(F29,'Tabla SE SN'!$A$30:$N$44,14,FALSE))*G29*(VLOOKUP(E29,'Tabla SE SN'!$P$1:$Q$4,2,FALSE))</f>
        <v>#N/A</v>
      </c>
      <c r="I29" s="500" t="s">
        <v>1460</v>
      </c>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281"/>
      <c r="AQ29" s="281"/>
      <c r="AR29" s="281"/>
      <c r="AS29" s="281"/>
      <c r="AT29" s="281"/>
      <c r="AU29" s="281"/>
      <c r="AV29" s="281"/>
      <c r="AW29" s="281"/>
      <c r="AX29" s="281"/>
      <c r="AY29" s="281"/>
      <c r="AZ29" s="281"/>
    </row>
    <row r="30" spans="1:52" ht="19.5" thickBot="1">
      <c r="A30" s="182"/>
      <c r="B30" s="194" t="s">
        <v>1292</v>
      </c>
      <c r="C30" s="284" t="s">
        <v>1302</v>
      </c>
      <c r="D30" s="185"/>
      <c r="E30" s="285" t="s">
        <v>1319</v>
      </c>
      <c r="F30" s="286"/>
      <c r="G30" s="287"/>
      <c r="H30" s="214" t="e">
        <f>(VLOOKUP(F30,'Tabla SE SN'!$A$30:$N$44,14,FALSE))*G30*(VLOOKUP(E30,'Tabla SE SN'!$P$1:$Q$4,2,FALSE))</f>
        <v>#N/A</v>
      </c>
      <c r="I30" s="500" t="s">
        <v>1460</v>
      </c>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281"/>
      <c r="AQ30" s="281"/>
      <c r="AR30" s="281"/>
      <c r="AS30" s="281"/>
      <c r="AT30" s="281"/>
      <c r="AU30" s="281"/>
      <c r="AV30" s="281"/>
      <c r="AW30" s="281"/>
      <c r="AX30" s="281"/>
      <c r="AY30" s="281"/>
      <c r="AZ30" s="281"/>
    </row>
    <row r="31" spans="1:52" ht="19.5" thickBot="1">
      <c r="A31" s="110"/>
      <c r="B31" s="194" t="s">
        <v>1282</v>
      </c>
      <c r="C31" s="284" t="s">
        <v>1299</v>
      </c>
      <c r="D31" s="185"/>
      <c r="E31" s="285"/>
      <c r="F31" s="286"/>
      <c r="G31" s="287"/>
      <c r="H31" s="214" t="e">
        <f>(VLOOKUP(F31,'Tabla SE SN'!$A$30:$N$44,14,FALSE))*G31*(VLOOKUP(E31,'Tabla SE SN'!$P$1:$Q$4,2,FALSE))</f>
        <v>#N/A</v>
      </c>
      <c r="I31" s="500" t="s">
        <v>1460</v>
      </c>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row>
    <row r="32" spans="1:52" ht="19.5" thickBot="1">
      <c r="A32" s="110"/>
      <c r="B32" s="194" t="s">
        <v>1283</v>
      </c>
      <c r="C32" s="284" t="s">
        <v>1297</v>
      </c>
      <c r="D32" s="185"/>
      <c r="E32" s="285"/>
      <c r="F32" s="286"/>
      <c r="G32" s="287"/>
      <c r="H32" s="214" t="e">
        <f>(VLOOKUP(F32,'Tabla SE SN'!$A$30:$N$44,14,FALSE))*G32*(VLOOKUP(E32,'Tabla SE SN'!$P$1:$Q$4,2,FALSE))</f>
        <v>#N/A</v>
      </c>
      <c r="I32" s="500" t="s">
        <v>1460</v>
      </c>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row>
    <row r="33" spans="1:41" ht="19.5" thickBot="1">
      <c r="A33" s="110"/>
      <c r="B33" s="194" t="s">
        <v>1284</v>
      </c>
      <c r="C33" s="284" t="s">
        <v>1402</v>
      </c>
      <c r="D33" s="185"/>
      <c r="E33" s="285"/>
      <c r="F33" s="286"/>
      <c r="G33" s="287"/>
      <c r="H33" s="214" t="e">
        <f>(VLOOKUP(F33,'Tabla SE SN'!$A$30:$N$44,14,FALSE))*G33*(VLOOKUP(E33,'Tabla SE SN'!$P$1:$Q$4,2,FALSE))</f>
        <v>#N/A</v>
      </c>
      <c r="I33" s="500" t="s">
        <v>1460</v>
      </c>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row>
    <row r="34" spans="1:41" ht="19.5" thickBot="1">
      <c r="A34" s="110"/>
      <c r="B34" s="194" t="s">
        <v>1286</v>
      </c>
      <c r="C34" s="284" t="s">
        <v>1299</v>
      </c>
      <c r="D34" s="185"/>
      <c r="E34" s="285"/>
      <c r="F34" s="286"/>
      <c r="G34" s="287"/>
      <c r="H34" s="214" t="e">
        <f>(VLOOKUP(F34,'Tabla SE SN'!$A$30:$N$44,14,FALSE))*G34*(VLOOKUP(E34,'Tabla SE SN'!$P$1:$Q$4,2,FALSE))</f>
        <v>#N/A</v>
      </c>
      <c r="I34" s="500" t="s">
        <v>1460</v>
      </c>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row>
    <row r="35" spans="1:41" ht="19.5" thickBot="1">
      <c r="A35" s="110"/>
      <c r="B35" s="194" t="s">
        <v>1287</v>
      </c>
      <c r="C35" s="284" t="s">
        <v>1299</v>
      </c>
      <c r="D35" s="185"/>
      <c r="E35" s="285"/>
      <c r="F35" s="286"/>
      <c r="G35" s="287"/>
      <c r="H35" s="214" t="e">
        <f>(VLOOKUP(F35,'Tabla SE SN'!$A$30:$N$44,14,FALSE))*G35*(VLOOKUP(E35,'Tabla SE SN'!$P$1:$Q$4,2,FALSE))</f>
        <v>#N/A</v>
      </c>
      <c r="I35" s="500" t="s">
        <v>1460</v>
      </c>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row>
    <row r="36" spans="1:41" ht="19.5" thickBot="1">
      <c r="A36" s="110"/>
      <c r="B36" s="194" t="s">
        <v>1293</v>
      </c>
      <c r="C36" s="284" t="s">
        <v>1299</v>
      </c>
      <c r="D36" s="185"/>
      <c r="E36" s="285"/>
      <c r="F36" s="286"/>
      <c r="G36" s="287"/>
      <c r="H36" s="214" t="e">
        <f>(VLOOKUP(F36,'Tabla SE SN'!$A$30:$N$44,14,FALSE))*G36*(VLOOKUP(E36,'Tabla SE SN'!$P$1:$Q$4,2,FALSE))</f>
        <v>#N/A</v>
      </c>
      <c r="I36" s="500" t="s">
        <v>1460</v>
      </c>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row>
    <row r="37" spans="1:41" ht="19.5" thickBot="1">
      <c r="A37" s="110"/>
      <c r="B37" s="194" t="s">
        <v>1294</v>
      </c>
      <c r="C37" s="284" t="s">
        <v>1299</v>
      </c>
      <c r="D37" s="185"/>
      <c r="E37" s="285"/>
      <c r="F37" s="286"/>
      <c r="G37" s="287"/>
      <c r="H37" s="214" t="e">
        <f>(VLOOKUP(F37,'Tabla SE SN'!$A$30:$N$44,14,FALSE))*G37*(VLOOKUP(E37,'Tabla SE SN'!$P$1:$Q$4,2,FALSE))</f>
        <v>#N/A</v>
      </c>
      <c r="I37" s="500" t="s">
        <v>1460</v>
      </c>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row>
    <row r="38" spans="1:41" ht="19.5" thickBot="1">
      <c r="A38" s="110"/>
      <c r="B38" s="195" t="s">
        <v>1290</v>
      </c>
      <c r="C38" s="284" t="s">
        <v>1299</v>
      </c>
      <c r="D38" s="185"/>
      <c r="E38" s="285"/>
      <c r="F38" s="286"/>
      <c r="G38" s="287"/>
      <c r="H38" s="214" t="e">
        <f>(VLOOKUP(F38,'Tabla SE SN'!$A$30:$N$44,14,FALSE))*G38*(VLOOKUP(E38,'Tabla SE SN'!$P$1:$Q$4,2,FALSE))</f>
        <v>#N/A</v>
      </c>
      <c r="I38" s="500" t="s">
        <v>1460</v>
      </c>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row>
    <row r="39" spans="1:41" ht="19.5" thickBot="1">
      <c r="A39" s="110"/>
      <c r="B39" s="110"/>
      <c r="C39" s="110"/>
      <c r="D39" s="110"/>
      <c r="E39" s="674" t="s">
        <v>967</v>
      </c>
      <c r="F39" s="675"/>
      <c r="G39" s="676"/>
      <c r="H39" s="213" t="e">
        <f>SUM(H28:H38)</f>
        <v>#N/A</v>
      </c>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row>
    <row r="40" spans="1:4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row>
    <row r="41" spans="1:41">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row>
    <row r="42" spans="1:41">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row>
    <row r="43" spans="1:41">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row>
    <row r="44" spans="1:41">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row>
    <row r="45" spans="1:41">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row>
    <row r="46" spans="1:41">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row>
    <row r="47" spans="1:41">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row>
    <row r="48" spans="1:41">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row>
    <row r="49" spans="1:41">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row>
    <row r="50" spans="1:41">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row>
    <row r="51" spans="1:41">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row>
    <row r="52" spans="1:41">
      <c r="A52" s="110"/>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row>
    <row r="53" spans="1:41">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row>
    <row r="54" spans="1:41">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row>
    <row r="55" spans="1:41">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row>
    <row r="56" spans="1:41">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row>
    <row r="57" spans="1:41">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row>
    <row r="58" spans="1:41">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row>
    <row r="59" spans="1:41">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row>
    <row r="60" spans="1:41">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row>
    <row r="61" spans="1:41">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row>
    <row r="62" spans="1:41">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row>
    <row r="63" spans="1:41">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row>
    <row r="64" spans="1:41">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row>
    <row r="65" spans="1:27">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row>
    <row r="66" spans="1:27">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row>
    <row r="67" spans="1:27">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row>
    <row r="68" spans="1:27">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row>
    <row r="69" spans="1:27">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row>
    <row r="70" spans="1:27">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row>
    <row r="71" spans="1:27">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row>
    <row r="72" spans="1:27">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row>
    <row r="73" spans="1:27">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row>
    <row r="74" spans="1:27">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row>
    <row r="75" spans="1:27">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row>
    <row r="76" spans="1:27">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row>
    <row r="77" spans="1:27">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row>
    <row r="78" spans="1:27">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row>
    <row r="79" spans="1:27">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row>
    <row r="80" spans="1:27">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row>
    <row r="81" spans="1:27">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row>
    <row r="82" spans="1:27">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row>
    <row r="83" spans="1:27">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row>
    <row r="84" spans="1:27">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row>
    <row r="85" spans="1:27">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row>
    <row r="86" spans="1:27">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row>
    <row r="87" spans="1:27">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row>
    <row r="88" spans="1:27">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row>
    <row r="89" spans="1:27">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row>
    <row r="90" spans="1:27">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row>
    <row r="91" spans="1:27">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row>
    <row r="92" spans="1:27">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row>
    <row r="93" spans="1:27">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row>
    <row r="94" spans="1:27">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row>
    <row r="95" spans="1:27">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row>
    <row r="96" spans="1:27">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row>
    <row r="97" spans="1:27">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row>
    <row r="98" spans="1:27">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row>
    <row r="99" spans="1:27">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row>
    <row r="100" spans="1:27">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row>
    <row r="101" spans="1:27">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row>
    <row r="102" spans="1:27">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row>
    <row r="103" spans="1:27">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row>
    <row r="104" spans="1:27">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row>
    <row r="105" spans="1:27">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row>
    <row r="106" spans="1:27">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row>
    <row r="107" spans="1:27">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row>
    <row r="108" spans="1:27">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row>
    <row r="109" spans="1:27">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row>
    <row r="110" spans="1:27">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row>
    <row r="111" spans="1:27">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row>
    <row r="112" spans="1:27">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row>
    <row r="113" spans="1:27">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row>
    <row r="114" spans="1:27">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row>
    <row r="115" spans="1:27">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row>
    <row r="116" spans="1:27">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row>
    <row r="117" spans="1:27">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row>
    <row r="118" spans="1:27">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row>
    <row r="119" spans="1:27">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row>
    <row r="120" spans="1:27">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row>
    <row r="121" spans="1:27">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row>
    <row r="122" spans="1:27">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row>
    <row r="123" spans="1:27">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row>
    <row r="124" spans="1:27">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row>
    <row r="125" spans="1:27">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row>
    <row r="126" spans="1:27">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row>
    <row r="127" spans="1:27">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row>
    <row r="128" spans="1:27">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row>
    <row r="129" spans="1:27">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row>
    <row r="130" spans="1:27">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row>
    <row r="131" spans="1:27">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row>
    <row r="132" spans="1:27">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row>
    <row r="133" spans="1:27">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row>
    <row r="134" spans="1:27">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row>
    <row r="135" spans="1:27">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row>
    <row r="136" spans="1:27">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row>
    <row r="137" spans="1:27">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row>
    <row r="138" spans="1:27">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row>
    <row r="139" spans="1:27">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row>
    <row r="140" spans="1:27">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row>
    <row r="141" spans="1:27">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row>
    <row r="142" spans="1:27">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row>
    <row r="143" spans="1:27">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row>
    <row r="144" spans="1:27">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row>
    <row r="145" spans="1:27">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row>
    <row r="146" spans="1:27">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row>
    <row r="147" spans="1:27">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row>
    <row r="148" spans="1:27">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row>
    <row r="149" spans="1:27">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row>
    <row r="150" spans="1:27">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row>
    <row r="151" spans="1:27">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row>
    <row r="152" spans="1:27">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row>
    <row r="153" spans="1:27">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row>
    <row r="154" spans="1:27">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row>
    <row r="155" spans="1:27">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row>
    <row r="156" spans="1:27">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row>
    <row r="157" spans="1:27">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row>
    <row r="158" spans="1:27">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row>
    <row r="159" spans="1:27">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row>
    <row r="160" spans="1:27">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row>
    <row r="161" spans="1:27">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row>
    <row r="162" spans="1:27">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row>
    <row r="163" spans="1:27">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row>
    <row r="164" spans="1:27">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row>
    <row r="165" spans="1:27">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row>
    <row r="166" spans="1:27">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row>
    <row r="167" spans="1:27">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row>
    <row r="168" spans="1:27">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row>
    <row r="169" spans="1:27">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row>
    <row r="170" spans="1:27">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row>
    <row r="171" spans="1:27">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row>
    <row r="172" spans="1:27">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row>
    <row r="173" spans="1:27">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row>
    <row r="174" spans="1:27">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row>
    <row r="175" spans="1:27">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row>
    <row r="176" spans="1:27">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row>
    <row r="177" spans="1:27">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row>
    <row r="178" spans="1:27">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row>
    <row r="179" spans="1:27">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row>
    <row r="180" spans="1:27">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row>
    <row r="181" spans="1:27">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row>
    <row r="182" spans="1:27">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row>
    <row r="183" spans="1:27">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row>
    <row r="184" spans="1:27">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row>
    <row r="185" spans="1:27">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row>
    <row r="186" spans="1:27">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row>
    <row r="187" spans="1:27">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row>
    <row r="188" spans="1:27">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row>
    <row r="189" spans="1:27">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row>
    <row r="190" spans="1:27">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row>
    <row r="191" spans="1:27">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row>
    <row r="192" spans="1:27">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row>
    <row r="193" spans="1:27">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row>
    <row r="194" spans="1:27">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row>
    <row r="195" spans="1:27">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row>
    <row r="196" spans="1:27">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row>
    <row r="197" spans="1:27">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row>
    <row r="198" spans="1:27">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row>
    <row r="199" spans="1:27">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row>
    <row r="200" spans="1:27">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row>
    <row r="201" spans="1:27">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row>
    <row r="202" spans="1:27">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row>
    <row r="203" spans="1:27">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row>
    <row r="204" spans="1:27">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row>
    <row r="205" spans="1:27">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row>
    <row r="206" spans="1:27">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row>
    <row r="207" spans="1:27">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row>
    <row r="208" spans="1:27">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row>
    <row r="209" spans="1:27">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row>
    <row r="210" spans="1:27">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row>
    <row r="211" spans="1:27">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row>
    <row r="212" spans="1:27">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row>
    <row r="213" spans="1:27">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row>
    <row r="214" spans="1:27">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row>
    <row r="215" spans="1:27">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row>
    <row r="216" spans="1:27">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row>
    <row r="217" spans="1:27">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row>
    <row r="218" spans="1:27">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row>
    <row r="219" spans="1:27">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row>
    <row r="220" spans="1:27">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row>
    <row r="221" spans="1:27">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row>
    <row r="222" spans="1:27">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row>
    <row r="223" spans="1:27">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row>
    <row r="224" spans="1:27">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row>
    <row r="225" spans="1:27">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row>
    <row r="226" spans="1:27">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row>
    <row r="227" spans="1:27">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row>
    <row r="228" spans="1:27">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row>
    <row r="229" spans="1:27">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row>
    <row r="230" spans="1:27">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row>
    <row r="231" spans="1:27">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row>
    <row r="232" spans="1:27">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row>
    <row r="233" spans="1:27">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row>
    <row r="234" spans="1:27">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row>
    <row r="235" spans="1:27">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row>
    <row r="236" spans="1:27">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row>
    <row r="237" spans="1:27">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row>
    <row r="238" spans="1:27">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row>
    <row r="239" spans="1:27">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row>
    <row r="240" spans="1:27">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row>
    <row r="241" spans="1:27">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row>
    <row r="242" spans="1:27">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row>
    <row r="243" spans="1:27">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row>
    <row r="244" spans="1:27">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row>
    <row r="245" spans="1:27">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row>
    <row r="246" spans="1:27">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row>
    <row r="247" spans="1:27">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row>
    <row r="248" spans="1:27">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row>
    <row r="249" spans="1:27">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row>
    <row r="250" spans="1:27">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row>
    <row r="251" spans="1:27">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row>
    <row r="252" spans="1:27">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row>
    <row r="253" spans="1:27">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row>
    <row r="254" spans="1:27">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row>
    <row r="255" spans="1:27">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row>
    <row r="256" spans="1:27">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row>
    <row r="257" spans="1:27">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row>
    <row r="258" spans="1:27">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row>
    <row r="259" spans="1:27">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row>
    <row r="260" spans="1:27">
      <c r="F260" s="3"/>
      <c r="H260" s="3"/>
    </row>
    <row r="261" spans="1:27">
      <c r="F261" s="3"/>
      <c r="H261" s="3"/>
    </row>
    <row r="262" spans="1:27">
      <c r="F262" s="3"/>
      <c r="H262" s="3"/>
    </row>
    <row r="263" spans="1:27">
      <c r="F263" s="3"/>
      <c r="H263" s="3"/>
    </row>
    <row r="264" spans="1:27">
      <c r="F264" s="3"/>
      <c r="H264" s="3"/>
    </row>
    <row r="265" spans="1:27">
      <c r="F265" s="3"/>
      <c r="H265" s="3"/>
    </row>
    <row r="266" spans="1:27">
      <c r="F266" s="3"/>
      <c r="H266" s="3"/>
    </row>
    <row r="267" spans="1:27">
      <c r="F267" s="3"/>
      <c r="H267" s="3"/>
    </row>
    <row r="268" spans="1:27">
      <c r="F268" s="3"/>
      <c r="H268" s="3"/>
    </row>
    <row r="269" spans="1:27">
      <c r="F269" s="3"/>
      <c r="H269" s="3"/>
    </row>
    <row r="270" spans="1:27">
      <c r="F270" s="3"/>
      <c r="H270" s="3"/>
    </row>
    <row r="271" spans="1:27">
      <c r="F271" s="3"/>
      <c r="H271" s="3"/>
    </row>
    <row r="272" spans="1:27">
      <c r="F272" s="3"/>
      <c r="H272" s="3"/>
    </row>
    <row r="273" spans="6:8">
      <c r="F273" s="3"/>
      <c r="H273" s="3"/>
    </row>
    <row r="274" spans="6:8">
      <c r="F274" s="3"/>
      <c r="H274" s="3"/>
    </row>
    <row r="275" spans="6:8">
      <c r="F275" s="3"/>
      <c r="H275" s="3"/>
    </row>
    <row r="276" spans="6:8">
      <c r="F276" s="3"/>
      <c r="H276" s="3"/>
    </row>
    <row r="277" spans="6:8">
      <c r="F277" s="3"/>
      <c r="H277" s="3"/>
    </row>
    <row r="278" spans="6:8">
      <c r="F278" s="3"/>
      <c r="H278" s="3"/>
    </row>
    <row r="279" spans="6:8">
      <c r="F279" s="3"/>
      <c r="H279" s="3"/>
    </row>
    <row r="280" spans="6:8">
      <c r="F280" s="3"/>
      <c r="H280" s="3"/>
    </row>
    <row r="281" spans="6:8">
      <c r="F281" s="3"/>
      <c r="H281" s="3"/>
    </row>
    <row r="282" spans="6:8">
      <c r="F282" s="3"/>
      <c r="H282" s="3"/>
    </row>
    <row r="283" spans="6:8">
      <c r="F283" s="3"/>
      <c r="H283" s="3"/>
    </row>
    <row r="284" spans="6:8">
      <c r="F284" s="3"/>
      <c r="H284" s="3"/>
    </row>
    <row r="285" spans="6:8">
      <c r="F285" s="3"/>
      <c r="H285" s="3"/>
    </row>
    <row r="286" spans="6:8">
      <c r="F286" s="3"/>
      <c r="H286" s="3"/>
    </row>
    <row r="287" spans="6:8">
      <c r="F287" s="3"/>
      <c r="H287" s="3"/>
    </row>
    <row r="288" spans="6:8">
      <c r="F288" s="3"/>
      <c r="H288" s="3"/>
    </row>
    <row r="289" spans="6:8">
      <c r="F289" s="3"/>
      <c r="H289" s="3"/>
    </row>
    <row r="290" spans="6:8">
      <c r="F290" s="3"/>
      <c r="H290" s="3"/>
    </row>
    <row r="291" spans="6:8">
      <c r="F291" s="3"/>
      <c r="H291" s="3"/>
    </row>
    <row r="292" spans="6:8">
      <c r="F292" s="3"/>
      <c r="H292" s="3"/>
    </row>
    <row r="293" spans="6:8">
      <c r="F293" s="3"/>
      <c r="H293" s="3"/>
    </row>
    <row r="294" spans="6:8">
      <c r="F294" s="3"/>
      <c r="H294" s="3"/>
    </row>
    <row r="295" spans="6:8">
      <c r="F295" s="3"/>
      <c r="H295" s="3"/>
    </row>
    <row r="296" spans="6:8">
      <c r="F296" s="3"/>
      <c r="H296" s="3"/>
    </row>
    <row r="297" spans="6:8">
      <c r="F297" s="3"/>
      <c r="H297" s="3"/>
    </row>
    <row r="298" spans="6:8">
      <c r="F298" s="3"/>
      <c r="H298" s="3"/>
    </row>
    <row r="299" spans="6:8">
      <c r="F299" s="3"/>
      <c r="H299" s="3"/>
    </row>
    <row r="300" spans="6:8">
      <c r="F300" s="3"/>
      <c r="H300" s="3"/>
    </row>
    <row r="301" spans="6:8">
      <c r="F301" s="3"/>
      <c r="H301" s="3"/>
    </row>
    <row r="302" spans="6:8">
      <c r="F302" s="3"/>
      <c r="H302" s="3"/>
    </row>
    <row r="303" spans="6:8">
      <c r="F303" s="3"/>
      <c r="H303" s="3"/>
    </row>
    <row r="304" spans="6:8">
      <c r="F304" s="3"/>
      <c r="H304" s="3"/>
    </row>
    <row r="305" spans="6:8">
      <c r="F305" s="3"/>
      <c r="H305" s="3"/>
    </row>
    <row r="306" spans="6:8">
      <c r="F306" s="3"/>
      <c r="H306" s="3"/>
    </row>
    <row r="307" spans="6:8">
      <c r="F307" s="3"/>
      <c r="H307" s="3"/>
    </row>
    <row r="308" spans="6:8">
      <c r="F308" s="3"/>
      <c r="H308" s="3"/>
    </row>
    <row r="309" spans="6:8">
      <c r="F309" s="3"/>
      <c r="H309" s="3"/>
    </row>
    <row r="310" spans="6:8">
      <c r="F310" s="3"/>
      <c r="H310" s="3"/>
    </row>
    <row r="311" spans="6:8">
      <c r="F311" s="3"/>
      <c r="H311" s="3"/>
    </row>
    <row r="312" spans="6:8">
      <c r="F312" s="3"/>
      <c r="H312" s="3"/>
    </row>
    <row r="313" spans="6:8">
      <c r="F313" s="3"/>
      <c r="H313" s="3"/>
    </row>
    <row r="314" spans="6:8">
      <c r="F314" s="3"/>
      <c r="H314" s="3"/>
    </row>
    <row r="315" spans="6:8">
      <c r="F315" s="3"/>
      <c r="H315" s="3"/>
    </row>
    <row r="316" spans="6:8">
      <c r="F316" s="3"/>
      <c r="H316" s="3"/>
    </row>
    <row r="317" spans="6:8">
      <c r="F317" s="3"/>
      <c r="H317" s="3"/>
    </row>
    <row r="318" spans="6:8">
      <c r="F318" s="3"/>
      <c r="H318" s="3"/>
    </row>
    <row r="319" spans="6:8">
      <c r="F319" s="3"/>
      <c r="H319" s="3"/>
    </row>
    <row r="320" spans="6:8">
      <c r="F320" s="3"/>
      <c r="H320" s="3"/>
    </row>
    <row r="321" spans="6:8">
      <c r="F321" s="3"/>
      <c r="H321" s="3"/>
    </row>
    <row r="322" spans="6:8">
      <c r="F322" s="3"/>
      <c r="H322" s="3"/>
    </row>
    <row r="323" spans="6:8">
      <c r="F323" s="3"/>
      <c r="H323" s="3"/>
    </row>
    <row r="324" spans="6:8">
      <c r="F324" s="3"/>
      <c r="H324" s="3"/>
    </row>
    <row r="325" spans="6:8">
      <c r="F325" s="3"/>
      <c r="H325" s="3"/>
    </row>
    <row r="326" spans="6:8">
      <c r="F326" s="3"/>
      <c r="H326" s="3"/>
    </row>
    <row r="327" spans="6:8">
      <c r="F327" s="3"/>
      <c r="H327" s="3"/>
    </row>
    <row r="328" spans="6:8">
      <c r="F328" s="3"/>
      <c r="H328" s="3"/>
    </row>
    <row r="329" spans="6:8">
      <c r="F329" s="3"/>
      <c r="H329" s="3"/>
    </row>
    <row r="330" spans="6:8">
      <c r="F330" s="3"/>
      <c r="H330" s="3"/>
    </row>
    <row r="331" spans="6:8">
      <c r="F331" s="3"/>
      <c r="H331" s="3"/>
    </row>
    <row r="332" spans="6:8">
      <c r="F332" s="3"/>
      <c r="H332" s="3"/>
    </row>
    <row r="333" spans="6:8">
      <c r="F333" s="3"/>
      <c r="H333" s="3"/>
    </row>
    <row r="334" spans="6:8">
      <c r="F334" s="3"/>
      <c r="H334" s="3"/>
    </row>
    <row r="335" spans="6:8">
      <c r="F335" s="3"/>
      <c r="H335" s="3"/>
    </row>
    <row r="336" spans="6:8">
      <c r="F336" s="3"/>
      <c r="H336" s="3"/>
    </row>
    <row r="337" spans="6:8">
      <c r="F337" s="3"/>
      <c r="H337" s="3"/>
    </row>
    <row r="338" spans="6:8">
      <c r="F338" s="3"/>
      <c r="H338" s="3"/>
    </row>
    <row r="339" spans="6:8">
      <c r="F339" s="3"/>
      <c r="H339" s="3"/>
    </row>
    <row r="340" spans="6:8">
      <c r="F340" s="3"/>
      <c r="H340" s="3"/>
    </row>
    <row r="341" spans="6:8">
      <c r="F341" s="3"/>
      <c r="H341" s="3"/>
    </row>
    <row r="342" spans="6:8">
      <c r="F342" s="3"/>
      <c r="H342" s="3"/>
    </row>
    <row r="343" spans="6:8">
      <c r="F343" s="3"/>
      <c r="H343" s="3"/>
    </row>
    <row r="344" spans="6:8">
      <c r="F344" s="3"/>
      <c r="H344" s="3"/>
    </row>
    <row r="345" spans="6:8">
      <c r="F345" s="3"/>
      <c r="H345" s="3"/>
    </row>
    <row r="346" spans="6:8">
      <c r="F346" s="3"/>
      <c r="H346" s="3"/>
    </row>
    <row r="347" spans="6:8">
      <c r="F347" s="3"/>
      <c r="H347" s="3"/>
    </row>
    <row r="348" spans="6:8">
      <c r="F348" s="3"/>
      <c r="H348" s="3"/>
    </row>
    <row r="349" spans="6:8">
      <c r="F349" s="3"/>
      <c r="H349" s="3"/>
    </row>
    <row r="350" spans="6:8">
      <c r="F350" s="3"/>
      <c r="H350" s="3"/>
    </row>
    <row r="351" spans="6:8">
      <c r="F351" s="3"/>
      <c r="H351" s="3"/>
    </row>
    <row r="352" spans="6:8">
      <c r="F352" s="3"/>
      <c r="H352" s="3"/>
    </row>
    <row r="353" spans="6:8">
      <c r="F353" s="3"/>
      <c r="H353" s="3"/>
    </row>
    <row r="354" spans="6:8">
      <c r="F354" s="3"/>
      <c r="H354" s="3"/>
    </row>
    <row r="355" spans="6:8">
      <c r="F355" s="3"/>
      <c r="H355" s="3"/>
    </row>
    <row r="356" spans="6:8">
      <c r="F356" s="3"/>
      <c r="H356" s="3"/>
    </row>
    <row r="357" spans="6:8">
      <c r="F357" s="3"/>
      <c r="H357" s="3"/>
    </row>
    <row r="358" spans="6:8">
      <c r="F358" s="3"/>
      <c r="H358" s="3"/>
    </row>
    <row r="359" spans="6:8">
      <c r="F359" s="3"/>
      <c r="H359" s="3"/>
    </row>
    <row r="360" spans="6:8">
      <c r="F360" s="3"/>
      <c r="H360" s="3"/>
    </row>
    <row r="361" spans="6:8">
      <c r="F361" s="3"/>
      <c r="H361" s="3"/>
    </row>
    <row r="362" spans="6:8">
      <c r="F362" s="3"/>
      <c r="H362" s="3"/>
    </row>
    <row r="363" spans="6:8">
      <c r="F363" s="3"/>
      <c r="H363" s="3"/>
    </row>
    <row r="364" spans="6:8">
      <c r="F364" s="3"/>
      <c r="H364" s="3"/>
    </row>
    <row r="365" spans="6:8">
      <c r="F365" s="3"/>
      <c r="H365" s="3"/>
    </row>
    <row r="366" spans="6:8">
      <c r="F366" s="3"/>
      <c r="H366" s="3"/>
    </row>
    <row r="367" spans="6:8">
      <c r="F367" s="3"/>
      <c r="H367" s="3"/>
    </row>
    <row r="368" spans="6:8">
      <c r="F368" s="3"/>
      <c r="H368" s="3"/>
    </row>
    <row r="369" spans="6:8">
      <c r="F369" s="3"/>
      <c r="H369" s="3"/>
    </row>
    <row r="370" spans="6:8">
      <c r="F370" s="3"/>
      <c r="H370" s="3"/>
    </row>
    <row r="371" spans="6:8">
      <c r="F371" s="3"/>
      <c r="H371" s="3"/>
    </row>
    <row r="372" spans="6:8">
      <c r="F372" s="3"/>
      <c r="H372" s="3"/>
    </row>
    <row r="373" spans="6:8">
      <c r="F373" s="3"/>
      <c r="H373" s="3"/>
    </row>
    <row r="374" spans="6:8">
      <c r="F374" s="3"/>
      <c r="H374" s="3"/>
    </row>
    <row r="375" spans="6:8">
      <c r="F375" s="3"/>
      <c r="H375" s="3"/>
    </row>
    <row r="376" spans="6:8">
      <c r="F376" s="3"/>
      <c r="H376" s="3"/>
    </row>
    <row r="377" spans="6:8">
      <c r="F377" s="3"/>
      <c r="H377" s="3"/>
    </row>
    <row r="378" spans="6:8">
      <c r="F378" s="3"/>
      <c r="H378" s="3"/>
    </row>
    <row r="379" spans="6:8">
      <c r="F379" s="3"/>
      <c r="H379" s="3"/>
    </row>
    <row r="380" spans="6:8">
      <c r="F380" s="3"/>
      <c r="H380" s="3"/>
    </row>
    <row r="381" spans="6:8">
      <c r="F381" s="3"/>
      <c r="H381" s="3"/>
    </row>
    <row r="382" spans="6:8">
      <c r="F382" s="3"/>
      <c r="H382" s="3"/>
    </row>
    <row r="383" spans="6:8">
      <c r="F383" s="3"/>
      <c r="H383" s="3"/>
    </row>
    <row r="384" spans="6:8">
      <c r="F384" s="3"/>
      <c r="H384" s="3"/>
    </row>
    <row r="385" spans="6:8">
      <c r="F385" s="3"/>
      <c r="H385" s="3"/>
    </row>
    <row r="386" spans="6:8">
      <c r="F386" s="3"/>
      <c r="H386" s="3"/>
    </row>
    <row r="387" spans="6:8">
      <c r="F387" s="3"/>
      <c r="H387" s="3"/>
    </row>
    <row r="388" spans="6:8">
      <c r="F388" s="3"/>
      <c r="H388" s="3"/>
    </row>
    <row r="389" spans="6:8">
      <c r="F389" s="3"/>
      <c r="H389" s="3"/>
    </row>
    <row r="390" spans="6:8">
      <c r="F390" s="3"/>
      <c r="H390" s="3"/>
    </row>
    <row r="391" spans="6:8">
      <c r="F391" s="3"/>
      <c r="H391" s="3"/>
    </row>
    <row r="392" spans="6:8">
      <c r="F392" s="3"/>
      <c r="H392" s="3"/>
    </row>
    <row r="393" spans="6:8">
      <c r="F393" s="3"/>
      <c r="H393" s="3"/>
    </row>
    <row r="394" spans="6:8">
      <c r="F394" s="3"/>
      <c r="H394" s="3"/>
    </row>
    <row r="395" spans="6:8">
      <c r="F395" s="3"/>
      <c r="H395" s="3"/>
    </row>
    <row r="396" spans="6:8">
      <c r="F396" s="3"/>
      <c r="H396" s="3"/>
    </row>
    <row r="397" spans="6:8">
      <c r="F397" s="3"/>
      <c r="H397" s="3"/>
    </row>
    <row r="398" spans="6:8">
      <c r="F398" s="3"/>
      <c r="H398" s="3"/>
    </row>
    <row r="399" spans="6:8">
      <c r="F399" s="3"/>
      <c r="H399" s="3"/>
    </row>
    <row r="400" spans="6:8">
      <c r="F400" s="3"/>
      <c r="H400" s="3"/>
    </row>
    <row r="401" spans="6:8">
      <c r="F401" s="3"/>
      <c r="H401" s="3"/>
    </row>
    <row r="402" spans="6:8">
      <c r="F402" s="3"/>
      <c r="H402" s="3"/>
    </row>
    <row r="403" spans="6:8">
      <c r="F403" s="3"/>
      <c r="H403" s="3"/>
    </row>
    <row r="404" spans="6:8">
      <c r="F404" s="3"/>
      <c r="H404" s="3"/>
    </row>
    <row r="405" spans="6:8">
      <c r="F405" s="3"/>
      <c r="H405" s="3"/>
    </row>
    <row r="406" spans="6:8">
      <c r="F406" s="3"/>
      <c r="H406" s="3"/>
    </row>
    <row r="407" spans="6:8">
      <c r="F407" s="3"/>
      <c r="H407" s="3"/>
    </row>
    <row r="408" spans="6:8">
      <c r="F408" s="3"/>
      <c r="H408" s="3"/>
    </row>
    <row r="409" spans="6:8">
      <c r="F409" s="3"/>
      <c r="H409" s="3"/>
    </row>
    <row r="410" spans="6:8">
      <c r="F410" s="3"/>
      <c r="H410" s="3"/>
    </row>
    <row r="411" spans="6:8">
      <c r="F411" s="3"/>
      <c r="H411" s="3"/>
    </row>
    <row r="412" spans="6:8">
      <c r="F412" s="3"/>
      <c r="H412" s="3"/>
    </row>
    <row r="413" spans="6:8">
      <c r="F413" s="3"/>
      <c r="H413" s="3"/>
    </row>
    <row r="414" spans="6:8">
      <c r="F414" s="3"/>
      <c r="H414" s="3"/>
    </row>
    <row r="415" spans="6:8">
      <c r="F415" s="3"/>
      <c r="H415" s="3"/>
    </row>
    <row r="416" spans="6:8">
      <c r="F416" s="3"/>
      <c r="H416" s="3"/>
    </row>
    <row r="417" spans="6:8">
      <c r="F417" s="3"/>
      <c r="H417" s="3"/>
    </row>
    <row r="418" spans="6:8">
      <c r="F418" s="3"/>
      <c r="H418" s="3"/>
    </row>
    <row r="419" spans="6:8">
      <c r="F419" s="3"/>
      <c r="H419" s="3"/>
    </row>
    <row r="420" spans="6:8">
      <c r="F420" s="3"/>
      <c r="H420" s="3"/>
    </row>
    <row r="421" spans="6:8">
      <c r="F421" s="3"/>
      <c r="H421" s="3"/>
    </row>
    <row r="422" spans="6:8">
      <c r="F422" s="3"/>
      <c r="H422" s="3"/>
    </row>
    <row r="423" spans="6:8">
      <c r="F423" s="3"/>
      <c r="H423" s="3"/>
    </row>
    <row r="424" spans="6:8">
      <c r="F424" s="3"/>
      <c r="H424" s="3"/>
    </row>
    <row r="425" spans="6:8">
      <c r="F425" s="3"/>
      <c r="H425" s="3"/>
    </row>
    <row r="426" spans="6:8">
      <c r="F426" s="3"/>
      <c r="H426" s="3"/>
    </row>
    <row r="427" spans="6:8">
      <c r="F427" s="3"/>
      <c r="H427" s="3"/>
    </row>
  </sheetData>
  <sheetProtection algorithmName="SHA-512" hashValue="EuUSq/DO6zW69goNRl0iDZ7rVqY3jIYYfzPGdUCtYPNHcoYBxzBDQG8frzN8QoDBRbetSVut1fN0XLy+MWePbw==" saltValue="mfF0/pVQUdc1jCQsma6ogg==" spinCount="100000" sheet="1" objects="1" scenarios="1" selectLockedCells="1"/>
  <mergeCells count="11">
    <mergeCell ref="B25:C25"/>
    <mergeCell ref="B4:C4"/>
    <mergeCell ref="B20:C20"/>
    <mergeCell ref="B2:C2"/>
    <mergeCell ref="E2:I2"/>
    <mergeCell ref="E39:G39"/>
    <mergeCell ref="E4:I4"/>
    <mergeCell ref="E18:G18"/>
    <mergeCell ref="E20:I20"/>
    <mergeCell ref="E24:G24"/>
    <mergeCell ref="E26:I26"/>
  </mergeCells>
  <dataValidations xWindow="1328" yWindow="496" count="5">
    <dataValidation allowBlank="1" showErrorMessage="1" sqref="G19"/>
    <dataValidation type="list" allowBlank="1" showInputMessage="1" showErrorMessage="1" promptTitle="IV" prompt="Seleccione el elemento de la IV donde quiere actuar" sqref="F19">
      <formula1>INDIRECT(E19)</formula1>
    </dataValidation>
    <dataValidation type="list" allowBlank="1" showInputMessage="1" showErrorMessage="1" prompt="Seleccionar la actuación" sqref="C19">
      <formula1>INDIRECT(B19)</formula1>
    </dataValidation>
    <dataValidation allowBlank="1" showInputMessage="1" showErrorMessage="1" prompt="Colocar la superficie (ha) que corresponde a ese elemento" sqref="G15:G17 G36:G38"/>
    <dataValidation allowBlank="1" showInputMessage="1" showErrorMessage="1" prompt="Rellene la superficie (ha) que corresponde a ese elemento" sqref="G7:G14 G22:G23 G28:G35"/>
  </dataValidations>
  <hyperlinks>
    <hyperlink ref="I7" location="Fichas_actuaciones!A1" display="Fichas SBN"/>
    <hyperlink ref="I8:I17" location="Fichas_actuaciones!A1" display="Fichas SBN"/>
    <hyperlink ref="I22" location="Fichas_actuaciones!A166" display="Fichas_A_ SBN"/>
    <hyperlink ref="I23" location="Fichas_actuaciones!A166" display="Fichas_A_ SBN"/>
    <hyperlink ref="I28" location="Fichas_actuaciones!A199" display="Fichas_U_SBN"/>
    <hyperlink ref="I29:I38" location="Fichas_actuaciones!A199" display="Fichas_U_SBN"/>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328" yWindow="496" count="27">
        <x14:dataValidation type="list" allowBlank="1" showInputMessage="1" showErrorMessage="1" prompt="Seleccionar SE">
          <x14:formula1>
            <xm:f>'C:\Users\bcppelol\Desktop\Maite\[Actuaciones def(1).xlsx]Tabla SE SN'!#REF!</xm:f>
          </x14:formula1>
          <xm:sqref>B19</xm:sqref>
        </x14:dataValidation>
        <x14:dataValidation type="list" allowBlank="1" showInputMessage="1" showErrorMessage="1" promptTitle="Tipo de Actuación" prompt="Seleccione el Tipo de Actuación que llevará a cabo">
          <x14:formula1>
            <xm:f>'C:\Users\bcppelol\Desktop\Maite\[Actuaciones def(1).xlsx]Actuaciones a desarrollar'!#REF!</xm:f>
          </x14:formula1>
          <xm:sqref>E19</xm:sqref>
        </x14:dataValidation>
        <x14:dataValidation type="list" allowBlank="1" showInputMessage="1" showErrorMessage="1" prompt="Despliega el listado de actuaciones propuestas ordenadas en base a su valor de multifuncionalidad">
          <x14:formula1>
            <xm:f>'Tabla SE SN'!$N$18:$N$20</xm:f>
          </x14:formula1>
          <xm:sqref>C18</xm:sqref>
        </x14:dataValidation>
        <x14:dataValidation type="list" allowBlank="1" showInputMessage="1" showErrorMessage="1" prompt="Seleccione el tipo de actuación que llevará a cabo">
          <x14:formula1>
            <xm:f>'Tabla SE SN'!$A$56:$A$59</xm:f>
          </x14:formula1>
          <xm:sqref>E7:E17 E28:E38</xm:sqref>
        </x14:dataValidation>
        <x14:dataValidation type="list" allowBlank="1" showInputMessage="1" showErrorMessage="1" prompt="Seleccione el elemento de la IV donde quiere actuar">
          <x14:formula1>
            <xm:f>'Tabla SE SN'!$B$56:$B$69</xm:f>
          </x14:formula1>
          <xm:sqref>F7:F17</xm:sqref>
        </x14:dataValidation>
        <x14:dataValidation type="list" allowBlank="1" showInputMessage="1" showErrorMessage="1" promptTitle="IV" prompt="Seleccione el elemento de la IV donde quiere actuar">
          <x14:formula1>
            <xm:f>'Tabla SE SN'!$C$56:$C$58</xm:f>
          </x14:formula1>
          <xm:sqref>F22:F23</xm:sqref>
        </x14:dataValidation>
        <x14:dataValidation type="list" allowBlank="1" showInputMessage="1" showErrorMessage="1" prompt="Seleccione el elemento de la IV donde quiere actuar">
          <x14:formula1>
            <xm:f>'Tabla SE SN'!$D$56:$D$70</xm:f>
          </x14:formula1>
          <xm:sqref>F28:F38</xm:sqref>
        </x14:dataValidation>
        <x14:dataValidation type="list" allowBlank="1" showInputMessage="1" showErrorMessage="1" prompt="Despliega el listado de actuaciones propuestas ordenadas en base a su valor de multifuncionalidad">
          <x14:formula1>
            <xm:f>'Tabla SE SN'!$D$18:$D$21</xm:f>
          </x14:formula1>
          <xm:sqref>C8</xm:sqref>
        </x14:dataValidation>
        <x14:dataValidation type="list" allowBlank="1" showInputMessage="1" showErrorMessage="1" prompt="Despliega el listado de actuaciones propuestas ordenadas en base a su valor de multifuncionalidad">
          <x14:formula1>
            <xm:f>'Tabla SE SN'!$E$18:$E$19</xm:f>
          </x14:formula1>
          <xm:sqref>C9</xm:sqref>
        </x14:dataValidation>
        <x14:dataValidation type="list" allowBlank="1" showInputMessage="1" showErrorMessage="1" prompt="Despliega el listado de actuaciones propuestas ordenadas en base a su valor de multifuncionalidad">
          <x14:formula1>
            <xm:f>'Tabla SE SN'!$G$18:$G$21</xm:f>
          </x14:formula1>
          <xm:sqref>C11</xm:sqref>
        </x14:dataValidation>
        <x14:dataValidation type="list" allowBlank="1" showInputMessage="1" showErrorMessage="1" prompt="Despliega el listado de actuaciones propuestas ordenadas en base a su valor de multifuncionalidad">
          <x14:formula1>
            <xm:f>'Tabla SE SN'!$H$18:$H$19</xm:f>
          </x14:formula1>
          <xm:sqref>C12</xm:sqref>
        </x14:dataValidation>
        <x14:dataValidation type="list" allowBlank="1" showInputMessage="1" showErrorMessage="1" prompt="Despliega el listado de actuaciones propuestas ordenadas en base a su valor de multifuncionalidad">
          <x14:formula1>
            <xm:f>'Tabla SE SN'!$I$18:$I$22</xm:f>
          </x14:formula1>
          <xm:sqref>C13</xm:sqref>
        </x14:dataValidation>
        <x14:dataValidation type="list" allowBlank="1" showInputMessage="1" showErrorMessage="1" prompt="Despliega el listado de actuaciones propuestas ordenadas en base a su valor de multifuncionalidad">
          <x14:formula1>
            <xm:f>'Tabla SE SN'!$J$18:$J$20</xm:f>
          </x14:formula1>
          <xm:sqref>C14</xm:sqref>
        </x14:dataValidation>
        <x14:dataValidation type="list" allowBlank="1" showInputMessage="1" showErrorMessage="1" prompt="Despliega el listado de actuaciones propuestas ordenadas en base a su valor de multifuncionalidad">
          <x14:formula1>
            <xm:f>'Tabla SE SN'!$K$18:$K$21</xm:f>
          </x14:formula1>
          <xm:sqref>C15</xm:sqref>
        </x14:dataValidation>
        <x14:dataValidation type="list" allowBlank="1" showInputMessage="1" showErrorMessage="1" prompt="Despliega el listado de actuaciones propuestas ordenadas en base a su valor de multifuncionalidad">
          <x14:formula1>
            <xm:f>'Tabla SE SN'!$L$18:$L$21</xm:f>
          </x14:formula1>
          <xm:sqref>C16</xm:sqref>
        </x14:dataValidation>
        <x14:dataValidation type="list" allowBlank="1" showInputMessage="1" showErrorMessage="1" prompt="Despliega el listado de actuaciones propuestas ordenadas en base a su valor de multifuncionalidad">
          <x14:formula1>
            <xm:f>'Tabla SE SN'!$M$18:$M$20</xm:f>
          </x14:formula1>
          <xm:sqref>C17</xm:sqref>
        </x14:dataValidation>
        <x14:dataValidation type="list" allowBlank="1" showInputMessage="1" showErrorMessage="1" prompt="Despliega el listado de actuaciones propuestas ordenadas en base a su valor de multifuncionalidad">
          <x14:formula1>
            <xm:f>'Tabla SE SN'!$C$47:$C$53</xm:f>
          </x14:formula1>
          <xm:sqref>C28</xm:sqref>
        </x14:dataValidation>
        <x14:dataValidation type="list" allowBlank="1" showInputMessage="1" showErrorMessage="1" prompt="Despliega el listado de actuaciones propuestas ordenadas en base a su valor de multifuncionalidad">
          <x14:formula1>
            <xm:f>'Tabla SE SN'!$D$47:$D$50</xm:f>
          </x14:formula1>
          <xm:sqref>C29</xm:sqref>
        </x14:dataValidation>
        <x14:dataValidation type="list" allowBlank="1" showInputMessage="1" showErrorMessage="1" prompt="Despliega el listado de actuaciones propuestas ordenadas en base a su valor de multifuncionalidad">
          <x14:formula1>
            <xm:f>'Tabla SE SN'!$E$47:$E$50</xm:f>
          </x14:formula1>
          <xm:sqref>C30</xm:sqref>
        </x14:dataValidation>
        <x14:dataValidation type="list" allowBlank="1" showInputMessage="1" showErrorMessage="1" prompt="Despliega el listado de actuaciones propuestas ordenadas en base a su valor de multifuncionalidad">
          <x14:formula1>
            <xm:f>'Tabla SE SN'!$F$47:$F$50</xm:f>
          </x14:formula1>
          <xm:sqref>C31</xm:sqref>
        </x14:dataValidation>
        <x14:dataValidation type="list" allowBlank="1" showInputMessage="1" showErrorMessage="1" prompt="Despliega el listado de actuaciones propuestas ordenadas en base a su valor de multifuncionalidad">
          <x14:formula1>
            <xm:f>'Tabla SE SN'!$G$47:$G$51</xm:f>
          </x14:formula1>
          <xm:sqref>C32</xm:sqref>
        </x14:dataValidation>
        <x14:dataValidation type="list" allowBlank="1" showInputMessage="1" showErrorMessage="1" prompt="Despliega el listado de actuaciones propuestas ordenadas en base a su valor de multifuncionalidad">
          <x14:formula1>
            <xm:f>'Tabla SE SN'!$I$47:$I$50</xm:f>
          </x14:formula1>
          <xm:sqref>C34</xm:sqref>
        </x14:dataValidation>
        <x14:dataValidation type="list" allowBlank="1" showInputMessage="1" showErrorMessage="1" prompt="Despliega el listado de actuaciones propuestas ordenadas en base a su valor de multifuncionalidad">
          <x14:formula1>
            <xm:f>'Tabla SE SN'!$J$47:$J$50</xm:f>
          </x14:formula1>
          <xm:sqref>C35</xm:sqref>
        </x14:dataValidation>
        <x14:dataValidation type="list" allowBlank="1" showInputMessage="1" showErrorMessage="1" prompt="Despliega el listado de actuaciones propuestas ordenadas en base a su valor de multifuncionalidad">
          <x14:formula1>
            <xm:f>'Tabla SE SN'!$K$47:$K$51</xm:f>
          </x14:formula1>
          <xm:sqref>C36</xm:sqref>
        </x14:dataValidation>
        <x14:dataValidation type="list" allowBlank="1" showInputMessage="1" showErrorMessage="1" prompt="Despliega el listado de actuaciones propuestas ordenadas en base a su valor de multifuncionalidad">
          <x14:formula1>
            <xm:f>'Tabla SE SN'!$L$47:$L$51</xm:f>
          </x14:formula1>
          <xm:sqref>C37</xm:sqref>
        </x14:dataValidation>
        <x14:dataValidation type="list" allowBlank="1" showInputMessage="1" showErrorMessage="1" prompt="Despliega el listado de actuaciones propuestas ordenadas en base a su valor de multifuncionalidad">
          <x14:formula1>
            <xm:f>'Tabla SE SN'!$M$47:$M$53</xm:f>
          </x14:formula1>
          <xm:sqref>C38</xm:sqref>
        </x14:dataValidation>
        <x14:dataValidation type="list" allowBlank="1" showInputMessage="1" showErrorMessage="1" prompt="Despliega el listado de actuaciones propuestas ordenadas en base a su valor de multifuncionalidad">
          <x14:formula1>
            <xm:f>'Tabla SE SN'!$C$18:$C$20</xm:f>
          </x14:formula1>
          <xm:sqref>C7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T688"/>
  <sheetViews>
    <sheetView topLeftCell="D1" zoomScale="70" zoomScaleNormal="70" workbookViewId="0">
      <selection activeCell="V128" sqref="V128"/>
    </sheetView>
  </sheetViews>
  <sheetFormatPr defaultColWidth="11.42578125" defaultRowHeight="15"/>
  <cols>
    <col min="1" max="1" width="2.85546875" style="3" customWidth="1"/>
    <col min="2" max="2" width="28.42578125" style="289" customWidth="1"/>
    <col min="3" max="7" width="11.5703125" style="289"/>
    <col min="8" max="8" width="32.42578125" style="289" customWidth="1"/>
    <col min="9" max="9" width="11.5703125" style="289"/>
    <col min="10" max="10" width="24.42578125" style="289" customWidth="1"/>
    <col min="11" max="11" width="1.7109375" style="289" customWidth="1"/>
    <col min="12" max="12" width="33.5703125" style="289" customWidth="1"/>
    <col min="13" max="13" width="7.28515625" style="289" customWidth="1"/>
    <col min="14" max="14" width="2.28515625" style="289" customWidth="1"/>
    <col min="15" max="15" width="11.5703125" style="289"/>
    <col min="16" max="16" width="11.42578125" style="3"/>
    <col min="17" max="17" width="15.28515625" style="3" customWidth="1"/>
    <col min="18" max="18" width="1.85546875" style="3" customWidth="1"/>
    <col min="19" max="19" width="14.85546875" style="3" customWidth="1"/>
    <col min="20" max="20" width="25.140625" style="3" customWidth="1"/>
    <col min="21" max="21" width="2.7109375" style="3" customWidth="1"/>
    <col min="22" max="22" width="102.85546875" style="3" customWidth="1"/>
    <col min="23" max="23" width="1.85546875" style="3" customWidth="1"/>
    <col min="24" max="24" width="169.42578125" style="3" customWidth="1"/>
    <col min="25" max="16384" width="11.42578125" style="3"/>
  </cols>
  <sheetData>
    <row r="1" spans="1:33" ht="15.75" thickBot="1">
      <c r="A1" s="372"/>
      <c r="B1" s="373"/>
      <c r="C1" s="373"/>
      <c r="D1" s="373"/>
      <c r="E1" s="373"/>
      <c r="F1" s="373"/>
      <c r="G1" s="373"/>
      <c r="H1" s="373"/>
      <c r="I1" s="373"/>
      <c r="J1" s="373"/>
      <c r="K1" s="373"/>
      <c r="L1" s="373"/>
      <c r="M1" s="373"/>
      <c r="N1" s="373"/>
      <c r="O1" s="373"/>
      <c r="P1" s="372"/>
      <c r="Q1" s="372"/>
      <c r="R1" s="372"/>
      <c r="S1" s="372"/>
      <c r="T1" s="372"/>
      <c r="U1" s="372"/>
      <c r="V1" s="372"/>
      <c r="W1" s="372"/>
      <c r="X1" s="372"/>
      <c r="Y1" s="372"/>
      <c r="Z1" s="372"/>
      <c r="AA1" s="51"/>
      <c r="AB1" s="51"/>
      <c r="AC1" s="51"/>
      <c r="AD1" s="51"/>
      <c r="AE1" s="51"/>
      <c r="AF1" s="51"/>
      <c r="AG1" s="51"/>
    </row>
    <row r="2" spans="1:33">
      <c r="A2" s="372"/>
      <c r="B2" s="373"/>
      <c r="C2" s="374"/>
      <c r="D2" s="375"/>
      <c r="E2" s="375"/>
      <c r="F2" s="375"/>
      <c r="G2" s="375"/>
      <c r="H2" s="375"/>
      <c r="I2" s="375"/>
      <c r="J2" s="376"/>
      <c r="K2" s="373"/>
      <c r="L2" s="373"/>
      <c r="M2" s="373"/>
      <c r="N2" s="373"/>
      <c r="O2" s="373"/>
      <c r="P2" s="372"/>
      <c r="Q2" s="372"/>
      <c r="R2" s="372"/>
      <c r="S2" s="372"/>
      <c r="T2" s="372"/>
      <c r="U2" s="372"/>
      <c r="V2" s="372"/>
      <c r="W2" s="372"/>
      <c r="X2" s="372"/>
      <c r="Y2" s="372"/>
      <c r="Z2" s="372"/>
      <c r="AA2" s="51"/>
      <c r="AB2" s="51"/>
      <c r="AC2" s="51"/>
      <c r="AD2" s="51"/>
      <c r="AE2" s="51"/>
      <c r="AF2" s="51"/>
      <c r="AG2" s="51"/>
    </row>
    <row r="3" spans="1:33" ht="15.75" thickBot="1">
      <c r="A3" s="372"/>
      <c r="B3" s="373"/>
      <c r="C3" s="315"/>
      <c r="D3" s="377"/>
      <c r="E3" s="377"/>
      <c r="F3" s="377"/>
      <c r="G3" s="377"/>
      <c r="H3" s="377"/>
      <c r="I3" s="377"/>
      <c r="J3" s="316"/>
      <c r="K3" s="373"/>
      <c r="L3" s="373"/>
      <c r="M3" s="373"/>
      <c r="N3" s="373"/>
      <c r="O3" s="373"/>
      <c r="P3" s="372"/>
      <c r="Q3" s="372"/>
      <c r="R3" s="372"/>
      <c r="S3" s="372"/>
      <c r="T3" s="372"/>
      <c r="U3" s="372"/>
      <c r="V3" s="372"/>
      <c r="W3" s="372"/>
      <c r="X3" s="372"/>
      <c r="Y3" s="372"/>
      <c r="Z3" s="372"/>
      <c r="AA3" s="51"/>
      <c r="AB3" s="51"/>
      <c r="AC3" s="51"/>
      <c r="AD3" s="51"/>
      <c r="AE3" s="51"/>
      <c r="AF3" s="51"/>
      <c r="AG3" s="51"/>
    </row>
    <row r="4" spans="1:33" ht="18.600000000000001" customHeight="1" thickBot="1">
      <c r="A4" s="372"/>
      <c r="B4" s="373"/>
      <c r="C4" s="315"/>
      <c r="D4" s="377"/>
      <c r="E4" s="377"/>
      <c r="F4" s="377"/>
      <c r="G4" s="377"/>
      <c r="H4" s="377"/>
      <c r="I4" s="377"/>
      <c r="J4" s="316"/>
      <c r="K4" s="373"/>
      <c r="L4" s="714" t="s">
        <v>1453</v>
      </c>
      <c r="M4" s="715"/>
      <c r="N4" s="715"/>
      <c r="O4" s="715"/>
      <c r="P4" s="715"/>
      <c r="Q4" s="715"/>
      <c r="R4" s="715"/>
      <c r="S4" s="716"/>
      <c r="T4" s="372"/>
      <c r="U4" s="372"/>
      <c r="V4" s="372"/>
      <c r="W4" s="372"/>
      <c r="X4" s="372"/>
      <c r="Y4" s="372"/>
      <c r="Z4" s="372"/>
      <c r="AA4" s="51"/>
      <c r="AB4" s="51"/>
      <c r="AC4" s="51"/>
      <c r="AD4" s="51"/>
      <c r="AE4" s="51"/>
      <c r="AF4" s="51"/>
      <c r="AG4" s="51"/>
    </row>
    <row r="5" spans="1:33">
      <c r="A5" s="372"/>
      <c r="B5" s="373"/>
      <c r="C5" s="315"/>
      <c r="D5" s="377"/>
      <c r="E5" s="377"/>
      <c r="F5" s="377"/>
      <c r="G5" s="377"/>
      <c r="H5" s="377"/>
      <c r="I5" s="377"/>
      <c r="J5" s="316"/>
      <c r="K5" s="373"/>
      <c r="L5" s="373"/>
      <c r="M5" s="373"/>
      <c r="N5" s="373"/>
      <c r="O5" s="373"/>
      <c r="P5" s="372"/>
      <c r="Q5" s="372"/>
      <c r="R5" s="372"/>
      <c r="S5" s="372"/>
      <c r="T5" s="372"/>
      <c r="U5" s="372"/>
      <c r="V5" s="372"/>
      <c r="W5" s="372"/>
      <c r="X5" s="372"/>
      <c r="Y5" s="372"/>
      <c r="Z5" s="372"/>
      <c r="AA5" s="51"/>
      <c r="AB5" s="51"/>
      <c r="AC5" s="51"/>
      <c r="AD5" s="51"/>
      <c r="AE5" s="51"/>
      <c r="AF5" s="51"/>
      <c r="AG5" s="51"/>
    </row>
    <row r="6" spans="1:33">
      <c r="A6" s="372"/>
      <c r="B6" s="373"/>
      <c r="C6" s="315"/>
      <c r="D6" s="377"/>
      <c r="E6" s="377"/>
      <c r="F6" s="377"/>
      <c r="G6" s="377"/>
      <c r="H6" s="377"/>
      <c r="I6" s="377"/>
      <c r="J6" s="316"/>
      <c r="K6" s="373"/>
      <c r="L6" s="373"/>
      <c r="M6" s="373"/>
      <c r="N6" s="373"/>
      <c r="O6" s="373"/>
      <c r="P6" s="372"/>
      <c r="Q6" s="372"/>
      <c r="R6" s="372"/>
      <c r="S6" s="372"/>
      <c r="T6" s="372"/>
      <c r="U6" s="372"/>
      <c r="V6" s="372"/>
      <c r="W6" s="372"/>
      <c r="X6" s="372"/>
      <c r="Y6" s="372"/>
      <c r="Z6" s="372"/>
      <c r="AA6" s="51"/>
      <c r="AB6" s="51"/>
      <c r="AC6" s="51"/>
      <c r="AD6" s="51"/>
      <c r="AE6" s="51"/>
      <c r="AF6" s="51"/>
      <c r="AG6" s="51"/>
    </row>
    <row r="7" spans="1:33">
      <c r="A7" s="372"/>
      <c r="B7" s="373"/>
      <c r="C7" s="315"/>
      <c r="D7" s="377"/>
      <c r="E7" s="377"/>
      <c r="F7" s="377"/>
      <c r="G7" s="377"/>
      <c r="H7" s="377"/>
      <c r="I7" s="377"/>
      <c r="J7" s="316"/>
      <c r="K7" s="373"/>
      <c r="L7" s="373"/>
      <c r="M7" s="373"/>
      <c r="N7" s="373"/>
      <c r="O7" s="373"/>
      <c r="P7" s="372"/>
      <c r="Q7" s="372"/>
      <c r="R7" s="372"/>
      <c r="S7" s="372"/>
      <c r="T7" s="372"/>
      <c r="U7" s="372"/>
      <c r="V7" s="372"/>
      <c r="W7" s="372"/>
      <c r="X7" s="372"/>
      <c r="Y7" s="372"/>
      <c r="Z7" s="372"/>
      <c r="AA7" s="51"/>
      <c r="AB7" s="51"/>
      <c r="AC7" s="51"/>
      <c r="AD7" s="51"/>
      <c r="AE7" s="51"/>
      <c r="AF7" s="51"/>
      <c r="AG7" s="51"/>
    </row>
    <row r="8" spans="1:33">
      <c r="A8" s="372"/>
      <c r="B8" s="793" t="s">
        <v>1083</v>
      </c>
      <c r="C8" s="315"/>
      <c r="D8" s="377"/>
      <c r="E8" s="377"/>
      <c r="F8" s="377"/>
      <c r="G8" s="377"/>
      <c r="H8" s="377"/>
      <c r="I8" s="377"/>
      <c r="J8" s="316"/>
      <c r="K8" s="373"/>
      <c r="L8" s="373"/>
      <c r="M8" s="373"/>
      <c r="N8" s="373"/>
      <c r="O8" s="373"/>
      <c r="P8" s="372"/>
      <c r="Q8" s="372"/>
      <c r="R8" s="372"/>
      <c r="S8" s="372"/>
      <c r="T8" s="372"/>
      <c r="U8" s="372"/>
      <c r="V8" s="372"/>
      <c r="W8" s="372"/>
      <c r="X8" s="372"/>
      <c r="Y8" s="372"/>
      <c r="Z8" s="372"/>
      <c r="AA8" s="51"/>
      <c r="AB8" s="51"/>
      <c r="AC8" s="51"/>
      <c r="AD8" s="51"/>
      <c r="AE8" s="51"/>
      <c r="AF8" s="51"/>
      <c r="AG8" s="51"/>
    </row>
    <row r="9" spans="1:33">
      <c r="A9" s="372"/>
      <c r="B9" s="793"/>
      <c r="C9" s="315"/>
      <c r="D9" s="377"/>
      <c r="E9" s="377"/>
      <c r="F9" s="377"/>
      <c r="G9" s="377"/>
      <c r="H9" s="377"/>
      <c r="I9" s="377"/>
      <c r="J9" s="316"/>
      <c r="K9" s="373"/>
      <c r="L9" s="373"/>
      <c r="M9" s="373"/>
      <c r="N9" s="373"/>
      <c r="O9" s="373"/>
      <c r="P9" s="372"/>
      <c r="Q9" s="372"/>
      <c r="R9" s="372"/>
      <c r="S9" s="372"/>
      <c r="T9" s="372"/>
      <c r="U9" s="372"/>
      <c r="V9" s="372"/>
      <c r="W9" s="372"/>
      <c r="X9" s="372"/>
      <c r="Y9" s="372"/>
      <c r="Z9" s="372"/>
      <c r="AA9" s="51"/>
      <c r="AB9" s="51"/>
      <c r="AC9" s="51"/>
      <c r="AD9" s="51"/>
      <c r="AE9" s="51"/>
      <c r="AF9" s="51"/>
      <c r="AG9" s="51"/>
    </row>
    <row r="10" spans="1:33">
      <c r="A10" s="372"/>
      <c r="B10" s="793"/>
      <c r="C10" s="315"/>
      <c r="D10" s="377"/>
      <c r="E10" s="377"/>
      <c r="F10" s="377"/>
      <c r="G10" s="377"/>
      <c r="H10" s="377"/>
      <c r="I10" s="377"/>
      <c r="J10" s="316"/>
      <c r="K10" s="373"/>
      <c r="L10" s="373"/>
      <c r="M10" s="373"/>
      <c r="N10" s="373"/>
      <c r="O10" s="373"/>
      <c r="P10" s="372"/>
      <c r="Q10" s="372"/>
      <c r="R10" s="372"/>
      <c r="S10" s="372"/>
      <c r="T10" s="372"/>
      <c r="U10" s="372"/>
      <c r="V10" s="372"/>
      <c r="W10" s="372"/>
      <c r="X10" s="372"/>
      <c r="Y10" s="372"/>
      <c r="Z10" s="372"/>
      <c r="AA10" s="51"/>
      <c r="AB10" s="51"/>
      <c r="AC10" s="51"/>
      <c r="AD10" s="51"/>
      <c r="AE10" s="51"/>
      <c r="AF10" s="51"/>
      <c r="AG10" s="51"/>
    </row>
    <row r="11" spans="1:33">
      <c r="A11" s="372"/>
      <c r="B11" s="793"/>
      <c r="C11" s="315"/>
      <c r="D11" s="377"/>
      <c r="E11" s="377"/>
      <c r="F11" s="377"/>
      <c r="G11" s="377"/>
      <c r="H11" s="377"/>
      <c r="I11" s="377"/>
      <c r="J11" s="316"/>
      <c r="K11" s="373"/>
      <c r="L11" s="373"/>
      <c r="M11" s="373"/>
      <c r="N11" s="373"/>
      <c r="O11" s="373"/>
      <c r="P11" s="372"/>
      <c r="Q11" s="372"/>
      <c r="R11" s="372"/>
      <c r="S11" s="372"/>
      <c r="T11" s="372"/>
      <c r="U11" s="372"/>
      <c r="V11" s="372"/>
      <c r="W11" s="372"/>
      <c r="X11" s="372"/>
      <c r="Y11" s="372"/>
      <c r="Z11" s="372"/>
      <c r="AA11" s="51"/>
      <c r="AB11" s="51"/>
      <c r="AC11" s="51"/>
      <c r="AD11" s="51"/>
      <c r="AE11" s="51"/>
      <c r="AF11" s="51"/>
      <c r="AG11" s="51"/>
    </row>
    <row r="12" spans="1:33">
      <c r="A12" s="372"/>
      <c r="B12" s="793"/>
      <c r="C12" s="315"/>
      <c r="D12" s="377"/>
      <c r="E12" s="377"/>
      <c r="F12" s="377"/>
      <c r="G12" s="377"/>
      <c r="H12" s="377"/>
      <c r="I12" s="377"/>
      <c r="J12" s="316"/>
      <c r="K12" s="373"/>
      <c r="L12" s="373"/>
      <c r="M12" s="373"/>
      <c r="N12" s="373"/>
      <c r="O12" s="373"/>
      <c r="P12" s="372"/>
      <c r="Q12" s="372"/>
      <c r="R12" s="372"/>
      <c r="S12" s="372"/>
      <c r="T12" s="372"/>
      <c r="U12" s="372"/>
      <c r="V12" s="372"/>
      <c r="W12" s="372"/>
      <c r="X12" s="372"/>
      <c r="Y12" s="372"/>
      <c r="Z12" s="372"/>
      <c r="AA12" s="51"/>
      <c r="AB12" s="51"/>
      <c r="AC12" s="51"/>
      <c r="AD12" s="51"/>
      <c r="AE12" s="51"/>
      <c r="AF12" s="51"/>
      <c r="AG12" s="51"/>
    </row>
    <row r="13" spans="1:33">
      <c r="A13" s="372"/>
      <c r="B13" s="793"/>
      <c r="C13" s="315"/>
      <c r="D13" s="377"/>
      <c r="E13" s="377"/>
      <c r="F13" s="377"/>
      <c r="G13" s="377"/>
      <c r="H13" s="377"/>
      <c r="I13" s="377"/>
      <c r="J13" s="316"/>
      <c r="K13" s="373"/>
      <c r="L13" s="373"/>
      <c r="M13" s="373"/>
      <c r="N13" s="373"/>
      <c r="O13" s="373"/>
      <c r="P13" s="372"/>
      <c r="Q13" s="372"/>
      <c r="R13" s="372"/>
      <c r="S13" s="372"/>
      <c r="T13" s="372"/>
      <c r="U13" s="372"/>
      <c r="V13" s="372"/>
      <c r="W13" s="372"/>
      <c r="X13" s="372"/>
      <c r="Y13" s="372"/>
      <c r="Z13" s="372"/>
      <c r="AA13" s="51"/>
      <c r="AB13" s="51"/>
      <c r="AC13" s="51"/>
      <c r="AD13" s="51"/>
      <c r="AE13" s="51"/>
      <c r="AF13" s="51"/>
      <c r="AG13" s="51"/>
    </row>
    <row r="14" spans="1:33">
      <c r="A14" s="372"/>
      <c r="B14" s="373"/>
      <c r="C14" s="315"/>
      <c r="D14" s="377"/>
      <c r="E14" s="377"/>
      <c r="F14" s="377"/>
      <c r="G14" s="377"/>
      <c r="H14" s="377"/>
      <c r="I14" s="377"/>
      <c r="J14" s="316"/>
      <c r="K14" s="373"/>
      <c r="L14" s="373"/>
      <c r="M14" s="373"/>
      <c r="N14" s="373"/>
      <c r="O14" s="373"/>
      <c r="P14" s="372"/>
      <c r="Q14" s="372"/>
      <c r="R14" s="372"/>
      <c r="S14" s="372"/>
      <c r="T14" s="372"/>
      <c r="U14" s="372"/>
      <c r="V14" s="372"/>
      <c r="W14" s="372"/>
      <c r="X14" s="372"/>
      <c r="Y14" s="372"/>
      <c r="Z14" s="372"/>
      <c r="AA14" s="51"/>
      <c r="AB14" s="51"/>
      <c r="AC14" s="51"/>
      <c r="AD14" s="51"/>
      <c r="AE14" s="51"/>
      <c r="AF14" s="51"/>
      <c r="AG14" s="51"/>
    </row>
    <row r="15" spans="1:33">
      <c r="A15" s="372"/>
      <c r="B15" s="373"/>
      <c r="C15" s="315"/>
      <c r="D15" s="377"/>
      <c r="E15" s="377"/>
      <c r="F15" s="377"/>
      <c r="G15" s="377"/>
      <c r="H15" s="377"/>
      <c r="I15" s="377"/>
      <c r="J15" s="316"/>
      <c r="K15" s="373"/>
      <c r="L15" s="373"/>
      <c r="M15" s="373"/>
      <c r="N15" s="373"/>
      <c r="O15" s="373"/>
      <c r="P15" s="372"/>
      <c r="Q15" s="372"/>
      <c r="R15" s="372"/>
      <c r="S15" s="372"/>
      <c r="T15" s="372"/>
      <c r="U15" s="372"/>
      <c r="V15" s="372"/>
      <c r="W15" s="372"/>
      <c r="X15" s="372"/>
      <c r="Y15" s="372"/>
      <c r="Z15" s="372"/>
      <c r="AA15" s="51"/>
      <c r="AB15" s="51"/>
      <c r="AC15" s="51"/>
      <c r="AD15" s="51"/>
      <c r="AE15" s="51"/>
      <c r="AF15" s="51"/>
      <c r="AG15" s="51"/>
    </row>
    <row r="16" spans="1:33">
      <c r="A16" s="372"/>
      <c r="B16" s="373"/>
      <c r="C16" s="315"/>
      <c r="D16" s="377"/>
      <c r="E16" s="377"/>
      <c r="F16" s="377"/>
      <c r="G16" s="377"/>
      <c r="H16" s="377"/>
      <c r="I16" s="377"/>
      <c r="J16" s="316"/>
      <c r="K16" s="373"/>
      <c r="L16" s="373"/>
      <c r="M16" s="373"/>
      <c r="N16" s="373"/>
      <c r="O16" s="373"/>
      <c r="P16" s="372"/>
      <c r="Q16" s="372"/>
      <c r="R16" s="372"/>
      <c r="S16" s="372"/>
      <c r="T16" s="372"/>
      <c r="U16" s="372"/>
      <c r="V16" s="372"/>
      <c r="W16" s="372"/>
      <c r="X16" s="372"/>
      <c r="Y16" s="372"/>
      <c r="Z16" s="372"/>
      <c r="AA16" s="51"/>
      <c r="AB16" s="51"/>
      <c r="AC16" s="51"/>
      <c r="AD16" s="51"/>
      <c r="AE16" s="51"/>
      <c r="AF16" s="51"/>
      <c r="AG16" s="51"/>
    </row>
    <row r="17" spans="1:35">
      <c r="A17" s="372"/>
      <c r="B17" s="373"/>
      <c r="C17" s="315"/>
      <c r="D17" s="377"/>
      <c r="E17" s="377"/>
      <c r="F17" s="377"/>
      <c r="G17" s="377"/>
      <c r="H17" s="377"/>
      <c r="I17" s="377"/>
      <c r="J17" s="316"/>
      <c r="K17" s="373"/>
      <c r="L17" s="373"/>
      <c r="M17" s="373"/>
      <c r="N17" s="373"/>
      <c r="O17" s="373"/>
      <c r="P17" s="372"/>
      <c r="Q17" s="372"/>
      <c r="R17" s="372"/>
      <c r="S17" s="372"/>
      <c r="T17" s="372"/>
      <c r="U17" s="372"/>
      <c r="V17" s="372"/>
      <c r="W17" s="372"/>
      <c r="X17" s="372"/>
      <c r="Y17" s="372"/>
      <c r="Z17" s="372"/>
      <c r="AA17" s="51"/>
      <c r="AB17" s="51"/>
      <c r="AC17" s="51"/>
      <c r="AD17" s="51"/>
      <c r="AE17" s="51"/>
      <c r="AF17" s="51"/>
      <c r="AG17" s="51"/>
    </row>
    <row r="18" spans="1:35" ht="15.75" thickBot="1">
      <c r="A18" s="372"/>
      <c r="B18" s="373"/>
      <c r="C18" s="315"/>
      <c r="D18" s="377"/>
      <c r="E18" s="377"/>
      <c r="F18" s="377"/>
      <c r="G18" s="377"/>
      <c r="H18" s="377"/>
      <c r="I18" s="377"/>
      <c r="J18" s="316"/>
      <c r="K18" s="373"/>
      <c r="L18" s="373"/>
      <c r="M18" s="373"/>
      <c r="N18" s="373"/>
      <c r="O18" s="373"/>
      <c r="P18" s="373"/>
      <c r="Q18" s="372"/>
      <c r="R18" s="372"/>
      <c r="S18" s="372"/>
      <c r="T18" s="372"/>
      <c r="U18" s="372"/>
      <c r="V18" s="372"/>
      <c r="W18" s="372"/>
      <c r="X18" s="372"/>
      <c r="Y18" s="372"/>
      <c r="Z18" s="372"/>
      <c r="AA18" s="51"/>
      <c r="AB18" s="51"/>
      <c r="AC18" s="51"/>
      <c r="AD18" s="51"/>
      <c r="AE18" s="51"/>
      <c r="AF18" s="51"/>
      <c r="AG18" s="51"/>
    </row>
    <row r="19" spans="1:35" ht="15.75" thickBot="1">
      <c r="A19" s="372"/>
      <c r="B19" s="373"/>
      <c r="C19" s="315"/>
      <c r="D19" s="377"/>
      <c r="E19" s="377"/>
      <c r="F19" s="377"/>
      <c r="G19" s="377"/>
      <c r="H19" s="377"/>
      <c r="I19" s="377"/>
      <c r="J19" s="316"/>
      <c r="K19" s="373"/>
      <c r="L19" s="794" t="s">
        <v>1255</v>
      </c>
      <c r="M19" s="795"/>
      <c r="N19" s="796"/>
      <c r="O19" s="378" t="s">
        <v>568</v>
      </c>
      <c r="P19" s="379" t="s">
        <v>569</v>
      </c>
      <c r="Q19" s="379" t="s">
        <v>570</v>
      </c>
      <c r="R19" s="380"/>
      <c r="S19" s="372"/>
      <c r="T19" s="372"/>
      <c r="U19" s="372"/>
      <c r="V19" s="372"/>
      <c r="W19" s="372"/>
      <c r="X19" s="372"/>
      <c r="Y19" s="372"/>
      <c r="Z19" s="372"/>
      <c r="AA19" s="51"/>
      <c r="AB19" s="51"/>
      <c r="AC19" s="51"/>
      <c r="AD19" s="51"/>
      <c r="AE19" s="51"/>
      <c r="AF19" s="51"/>
      <c r="AG19" s="51"/>
    </row>
    <row r="20" spans="1:35" ht="15.75" thickBot="1">
      <c r="A20" s="372"/>
      <c r="B20" s="373"/>
      <c r="C20" s="318"/>
      <c r="D20" s="381"/>
      <c r="E20" s="381"/>
      <c r="F20" s="381"/>
      <c r="G20" s="381"/>
      <c r="H20" s="381"/>
      <c r="I20" s="381"/>
      <c r="J20" s="320"/>
      <c r="K20" s="373"/>
      <c r="L20" s="373"/>
      <c r="M20" s="373"/>
      <c r="N20" s="373"/>
      <c r="O20" s="373"/>
      <c r="P20" s="372"/>
      <c r="Q20" s="372"/>
      <c r="R20" s="372"/>
      <c r="S20" s="372"/>
      <c r="T20" s="372"/>
      <c r="U20" s="372"/>
      <c r="V20" s="372"/>
      <c r="W20" s="372"/>
      <c r="X20" s="372"/>
      <c r="Y20" s="372"/>
      <c r="Z20" s="372"/>
      <c r="AA20" s="51"/>
      <c r="AB20" s="51"/>
      <c r="AC20" s="51"/>
      <c r="AD20" s="51"/>
      <c r="AE20" s="51"/>
      <c r="AF20" s="51"/>
      <c r="AG20" s="51"/>
    </row>
    <row r="21" spans="1:35" ht="15.75" thickBot="1">
      <c r="A21" s="372"/>
      <c r="B21" s="373"/>
      <c r="C21" s="373"/>
      <c r="D21" s="373"/>
      <c r="E21" s="373"/>
      <c r="F21" s="373"/>
      <c r="G21" s="373"/>
      <c r="H21" s="373"/>
      <c r="I21" s="373"/>
      <c r="J21" s="373"/>
      <c r="K21" s="373"/>
      <c r="L21" s="373"/>
      <c r="M21" s="373"/>
      <c r="N21" s="373"/>
      <c r="O21" s="373"/>
      <c r="P21" s="372"/>
      <c r="Q21" s="372"/>
      <c r="R21" s="372"/>
      <c r="S21" s="372"/>
      <c r="T21" s="372"/>
      <c r="U21" s="372"/>
      <c r="V21" s="372"/>
      <c r="W21" s="372"/>
      <c r="X21" s="372"/>
      <c r="Y21" s="372"/>
      <c r="Z21" s="372"/>
      <c r="AA21" s="51"/>
      <c r="AB21" s="51"/>
      <c r="AC21" s="51"/>
      <c r="AD21" s="51"/>
      <c r="AE21" s="51"/>
      <c r="AF21" s="51"/>
      <c r="AG21" s="51"/>
    </row>
    <row r="22" spans="1:35" ht="24" thickBot="1">
      <c r="A22" s="798" t="s">
        <v>1354</v>
      </c>
      <c r="B22" s="799"/>
      <c r="C22" s="799"/>
      <c r="D22" s="799"/>
      <c r="E22" s="799"/>
      <c r="F22" s="799"/>
      <c r="G22" s="799"/>
      <c r="H22" s="799"/>
      <c r="I22" s="799"/>
      <c r="J22" s="799"/>
      <c r="K22" s="799"/>
      <c r="L22" s="799"/>
      <c r="M22" s="799"/>
      <c r="N22" s="799"/>
      <c r="O22" s="799"/>
      <c r="P22" s="799"/>
      <c r="Q22" s="799"/>
      <c r="R22" s="799"/>
      <c r="S22" s="799"/>
      <c r="T22" s="799"/>
      <c r="U22" s="799"/>
      <c r="V22" s="799"/>
      <c r="W22" s="799"/>
      <c r="X22" s="800"/>
      <c r="Y22" s="372"/>
      <c r="Z22" s="372"/>
      <c r="AA22" s="51"/>
      <c r="AB22" s="51"/>
      <c r="AC22" s="51"/>
      <c r="AD22" s="51"/>
      <c r="AE22" s="51"/>
      <c r="AF22" s="51"/>
      <c r="AG22" s="51"/>
    </row>
    <row r="23" spans="1:35" ht="7.9" customHeight="1" thickBot="1">
      <c r="A23" s="372"/>
      <c r="B23" s="382"/>
      <c r="C23" s="382"/>
      <c r="D23" s="382"/>
      <c r="E23" s="382"/>
      <c r="F23" s="382"/>
      <c r="G23" s="382"/>
      <c r="H23" s="382"/>
      <c r="I23" s="382"/>
      <c r="J23" s="382"/>
      <c r="K23" s="382"/>
      <c r="L23" s="382"/>
      <c r="M23" s="382"/>
      <c r="N23" s="382"/>
      <c r="O23" s="382"/>
      <c r="P23" s="383"/>
      <c r="Q23" s="383"/>
      <c r="R23" s="383"/>
      <c r="S23" s="383"/>
      <c r="T23" s="383"/>
      <c r="U23" s="383"/>
      <c r="V23" s="383"/>
      <c r="W23" s="383"/>
      <c r="X23" s="383"/>
      <c r="Y23" s="372"/>
      <c r="Z23" s="372"/>
      <c r="AA23" s="51"/>
      <c r="AB23" s="51"/>
      <c r="AC23" s="51"/>
      <c r="AD23" s="51"/>
      <c r="AE23" s="51"/>
      <c r="AF23" s="51"/>
      <c r="AG23" s="51"/>
    </row>
    <row r="24" spans="1:35" ht="20.45" customHeight="1" thickBot="1">
      <c r="A24" s="373"/>
      <c r="B24" s="373"/>
      <c r="C24" s="373"/>
      <c r="D24" s="373"/>
      <c r="E24" s="373"/>
      <c r="F24" s="373"/>
      <c r="G24" s="373"/>
      <c r="H24" s="373"/>
      <c r="I24" s="373"/>
      <c r="J24" s="373"/>
      <c r="K24" s="373"/>
      <c r="L24" s="726" t="s">
        <v>1331</v>
      </c>
      <c r="M24" s="745"/>
      <c r="N24" s="373"/>
      <c r="O24" s="728" t="s">
        <v>1335</v>
      </c>
      <c r="P24" s="729"/>
      <c r="Q24" s="730"/>
      <c r="R24" s="373"/>
      <c r="S24" s="731" t="s">
        <v>1336</v>
      </c>
      <c r="T24" s="732"/>
      <c r="U24" s="373"/>
      <c r="V24" s="384" t="s">
        <v>1338</v>
      </c>
      <c r="W24" s="373"/>
      <c r="X24" s="385" t="s">
        <v>1339</v>
      </c>
      <c r="Y24" s="373"/>
      <c r="Z24" s="373"/>
      <c r="AA24" s="219"/>
      <c r="AB24" s="219"/>
      <c r="AC24" s="219"/>
      <c r="AD24" s="219"/>
      <c r="AE24" s="219"/>
      <c r="AF24" s="219"/>
      <c r="AG24" s="219"/>
      <c r="AH24" s="289"/>
      <c r="AI24" s="289"/>
    </row>
    <row r="25" spans="1:35" s="289" customFormat="1" ht="23.45" customHeight="1" thickBot="1">
      <c r="A25" s="373"/>
      <c r="B25" s="373"/>
      <c r="C25" s="779" t="s">
        <v>1342</v>
      </c>
      <c r="D25" s="780"/>
      <c r="E25" s="780"/>
      <c r="F25" s="780"/>
      <c r="G25" s="780"/>
      <c r="H25" s="780"/>
      <c r="I25" s="780"/>
      <c r="J25" s="781"/>
      <c r="K25" s="373"/>
      <c r="L25" s="386" t="s">
        <v>1274</v>
      </c>
      <c r="M25" s="387">
        <v>3</v>
      </c>
      <c r="N25" s="373"/>
      <c r="O25" s="388"/>
      <c r="P25" s="389"/>
      <c r="Q25" s="390"/>
      <c r="R25" s="373"/>
      <c r="S25" s="702" t="s">
        <v>1340</v>
      </c>
      <c r="T25" s="703"/>
      <c r="U25" s="373"/>
      <c r="V25" s="504"/>
      <c r="W25" s="373"/>
      <c r="X25" s="504"/>
      <c r="Y25" s="373"/>
      <c r="Z25" s="373"/>
      <c r="AA25" s="219"/>
      <c r="AB25" s="219"/>
      <c r="AC25" s="219"/>
      <c r="AD25" s="219"/>
      <c r="AE25" s="219"/>
      <c r="AF25" s="219"/>
      <c r="AG25" s="219"/>
    </row>
    <row r="26" spans="1:35" ht="18.600000000000001" customHeight="1" thickBot="1">
      <c r="A26" s="372"/>
      <c r="B26" s="373"/>
      <c r="C26" s="782" t="s">
        <v>1334</v>
      </c>
      <c r="D26" s="783"/>
      <c r="E26" s="783"/>
      <c r="F26" s="783"/>
      <c r="G26" s="783"/>
      <c r="H26" s="783"/>
      <c r="I26" s="783"/>
      <c r="J26" s="784"/>
      <c r="K26" s="373"/>
      <c r="L26" s="391" t="s">
        <v>1349</v>
      </c>
      <c r="M26" s="392">
        <v>1</v>
      </c>
      <c r="N26" s="373"/>
      <c r="O26" s="315"/>
      <c r="P26" s="393"/>
      <c r="Q26" s="394"/>
      <c r="R26" s="372"/>
      <c r="S26" s="704"/>
      <c r="T26" s="705"/>
      <c r="U26" s="372"/>
      <c r="V26" s="508" t="s">
        <v>1482</v>
      </c>
      <c r="W26" s="372"/>
      <c r="X26" s="506" t="s">
        <v>1461</v>
      </c>
      <c r="Y26" s="372"/>
      <c r="Z26" s="372"/>
      <c r="AA26" s="51"/>
      <c r="AB26" s="51"/>
      <c r="AC26" s="51"/>
      <c r="AD26" s="51"/>
      <c r="AE26" s="51"/>
      <c r="AF26" s="51"/>
      <c r="AG26" s="51"/>
    </row>
    <row r="27" spans="1:35" ht="19.899999999999999" customHeight="1">
      <c r="A27" s="372"/>
      <c r="B27" s="373"/>
      <c r="C27" s="692" t="s">
        <v>1445</v>
      </c>
      <c r="D27" s="693"/>
      <c r="E27" s="693"/>
      <c r="F27" s="693"/>
      <c r="G27" s="693"/>
      <c r="H27" s="693"/>
      <c r="I27" s="693"/>
      <c r="J27" s="694"/>
      <c r="K27" s="373"/>
      <c r="L27" s="397" t="s">
        <v>507</v>
      </c>
      <c r="M27" s="387">
        <v>3</v>
      </c>
      <c r="N27" s="373"/>
      <c r="O27" s="315"/>
      <c r="P27" s="393"/>
      <c r="Q27" s="394"/>
      <c r="R27" s="372"/>
      <c r="S27" s="704"/>
      <c r="T27" s="705"/>
      <c r="U27" s="372"/>
      <c r="V27" s="505" t="s">
        <v>1483</v>
      </c>
      <c r="W27" s="372"/>
      <c r="X27" s="399"/>
      <c r="Y27" s="372"/>
      <c r="Z27" s="372"/>
      <c r="AA27" s="51"/>
      <c r="AB27" s="51"/>
      <c r="AC27" s="51"/>
      <c r="AD27" s="51"/>
      <c r="AE27" s="51"/>
      <c r="AF27" s="51"/>
      <c r="AG27" s="51"/>
    </row>
    <row r="28" spans="1:35" ht="17.45" customHeight="1">
      <c r="A28" s="372"/>
      <c r="B28" s="373"/>
      <c r="C28" s="695"/>
      <c r="D28" s="696"/>
      <c r="E28" s="696"/>
      <c r="F28" s="696"/>
      <c r="G28" s="696"/>
      <c r="H28" s="696"/>
      <c r="I28" s="696"/>
      <c r="J28" s="697"/>
      <c r="K28" s="373"/>
      <c r="L28" s="400" t="s">
        <v>1275</v>
      </c>
      <c r="M28" s="401">
        <v>1</v>
      </c>
      <c r="N28" s="373"/>
      <c r="O28" s="315"/>
      <c r="P28" s="393"/>
      <c r="Q28" s="394"/>
      <c r="R28" s="372"/>
      <c r="S28" s="704"/>
      <c r="T28" s="705"/>
      <c r="U28" s="372"/>
      <c r="V28" s="501"/>
      <c r="W28" s="372"/>
      <c r="X28" s="399"/>
      <c r="Y28" s="372"/>
      <c r="Z28" s="372"/>
      <c r="AA28" s="51"/>
      <c r="AB28" s="51"/>
      <c r="AC28" s="51"/>
      <c r="AD28" s="51"/>
      <c r="AE28" s="51"/>
      <c r="AF28" s="51"/>
      <c r="AG28" s="51"/>
    </row>
    <row r="29" spans="1:35" ht="14.45" customHeight="1" thickBot="1">
      <c r="A29" s="372"/>
      <c r="B29" s="373"/>
      <c r="C29" s="695"/>
      <c r="D29" s="696"/>
      <c r="E29" s="696"/>
      <c r="F29" s="696"/>
      <c r="G29" s="696"/>
      <c r="H29" s="696"/>
      <c r="I29" s="696"/>
      <c r="J29" s="697"/>
      <c r="K29" s="373"/>
      <c r="L29" s="400" t="s">
        <v>566</v>
      </c>
      <c r="M29" s="401">
        <v>1</v>
      </c>
      <c r="N29" s="373"/>
      <c r="O29" s="315"/>
      <c r="P29" s="393"/>
      <c r="Q29" s="394"/>
      <c r="R29" s="372"/>
      <c r="S29" s="704"/>
      <c r="T29" s="705"/>
      <c r="U29" s="372"/>
      <c r="V29" s="512"/>
      <c r="W29" s="372"/>
      <c r="X29" s="404"/>
      <c r="Y29" s="372"/>
      <c r="Z29" s="372"/>
      <c r="AA29" s="51"/>
      <c r="AB29" s="51"/>
      <c r="AC29" s="51"/>
      <c r="AD29" s="51"/>
      <c r="AE29" s="51"/>
      <c r="AF29" s="51"/>
      <c r="AG29" s="51"/>
    </row>
    <row r="30" spans="1:35" ht="14.45" customHeight="1" thickBot="1">
      <c r="A30" s="372"/>
      <c r="B30" s="373"/>
      <c r="C30" s="695"/>
      <c r="D30" s="696"/>
      <c r="E30" s="696"/>
      <c r="F30" s="696"/>
      <c r="G30" s="696"/>
      <c r="H30" s="696"/>
      <c r="I30" s="696"/>
      <c r="J30" s="697"/>
      <c r="K30" s="373"/>
      <c r="L30" s="397" t="s">
        <v>567</v>
      </c>
      <c r="M30" s="405">
        <v>3</v>
      </c>
      <c r="N30" s="373"/>
      <c r="O30" s="315"/>
      <c r="P30" s="393"/>
      <c r="Q30" s="394"/>
      <c r="R30" s="372"/>
      <c r="S30" s="704"/>
      <c r="T30" s="705"/>
      <c r="U30" s="372"/>
      <c r="V30" s="372"/>
      <c r="W30" s="372"/>
      <c r="X30" s="372"/>
      <c r="Y30" s="372"/>
      <c r="Z30" s="372"/>
      <c r="AA30" s="51"/>
      <c r="AB30" s="51"/>
      <c r="AC30" s="51"/>
      <c r="AD30" s="51"/>
      <c r="AE30" s="51"/>
      <c r="AF30" s="51"/>
      <c r="AG30" s="51"/>
    </row>
    <row r="31" spans="1:35" ht="14.45" customHeight="1">
      <c r="A31" s="372"/>
      <c r="B31" s="373"/>
      <c r="C31" s="695"/>
      <c r="D31" s="696"/>
      <c r="E31" s="696"/>
      <c r="F31" s="696"/>
      <c r="G31" s="696"/>
      <c r="H31" s="696"/>
      <c r="I31" s="696"/>
      <c r="J31" s="697"/>
      <c r="K31" s="373"/>
      <c r="L31" s="400" t="s">
        <v>565</v>
      </c>
      <c r="M31" s="401">
        <v>1</v>
      </c>
      <c r="N31" s="373"/>
      <c r="O31" s="315"/>
      <c r="P31" s="393"/>
      <c r="Q31" s="394"/>
      <c r="R31" s="372"/>
      <c r="S31" s="702" t="s">
        <v>1337</v>
      </c>
      <c r="T31" s="703"/>
      <c r="U31" s="372"/>
      <c r="V31" s="372"/>
      <c r="W31" s="372"/>
      <c r="X31" s="372"/>
      <c r="Y31" s="372"/>
      <c r="Z31" s="372"/>
      <c r="AA31" s="51"/>
      <c r="AB31" s="51"/>
      <c r="AC31" s="51"/>
      <c r="AD31" s="51"/>
      <c r="AE31" s="51"/>
      <c r="AF31" s="51"/>
      <c r="AG31" s="51"/>
    </row>
    <row r="32" spans="1:35" ht="14.45" customHeight="1">
      <c r="A32" s="372"/>
      <c r="B32" s="373"/>
      <c r="C32" s="695"/>
      <c r="D32" s="696"/>
      <c r="E32" s="696"/>
      <c r="F32" s="696"/>
      <c r="G32" s="696"/>
      <c r="H32" s="696"/>
      <c r="I32" s="696"/>
      <c r="J32" s="697"/>
      <c r="K32" s="373"/>
      <c r="L32" s="400" t="s">
        <v>1228</v>
      </c>
      <c r="M32" s="401">
        <v>1</v>
      </c>
      <c r="N32" s="373"/>
      <c r="O32" s="315"/>
      <c r="P32" s="393"/>
      <c r="Q32" s="394"/>
      <c r="R32" s="372"/>
      <c r="S32" s="704"/>
      <c r="T32" s="705"/>
      <c r="U32" s="372"/>
      <c r="V32" s="372"/>
      <c r="W32" s="372"/>
      <c r="X32" s="372"/>
      <c r="Y32" s="372"/>
      <c r="Z32" s="372"/>
      <c r="AA32" s="51"/>
      <c r="AB32" s="51"/>
      <c r="AC32" s="51"/>
      <c r="AD32" s="51"/>
      <c r="AE32" s="51"/>
      <c r="AF32" s="51"/>
      <c r="AG32" s="51"/>
    </row>
    <row r="33" spans="1:45" ht="14.45" customHeight="1">
      <c r="A33" s="372"/>
      <c r="B33" s="373"/>
      <c r="C33" s="695"/>
      <c r="D33" s="696"/>
      <c r="E33" s="696"/>
      <c r="F33" s="696"/>
      <c r="G33" s="696"/>
      <c r="H33" s="696"/>
      <c r="I33" s="696"/>
      <c r="J33" s="697"/>
      <c r="K33" s="373"/>
      <c r="L33" s="408" t="s">
        <v>508</v>
      </c>
      <c r="M33" s="401">
        <v>1</v>
      </c>
      <c r="N33" s="373"/>
      <c r="O33" s="315"/>
      <c r="P33" s="393"/>
      <c r="Q33" s="394"/>
      <c r="R33" s="372"/>
      <c r="S33" s="704"/>
      <c r="T33" s="705"/>
      <c r="U33" s="372"/>
      <c r="V33" s="372"/>
      <c r="W33" s="372"/>
      <c r="X33" s="372"/>
      <c r="Y33" s="372"/>
      <c r="Z33" s="372"/>
      <c r="AA33" s="51"/>
      <c r="AB33" s="51"/>
      <c r="AC33" s="51"/>
      <c r="AD33" s="51"/>
      <c r="AE33" s="51"/>
      <c r="AF33" s="51"/>
      <c r="AG33" s="51"/>
    </row>
    <row r="34" spans="1:45" ht="15" customHeight="1" thickBot="1">
      <c r="A34" s="372"/>
      <c r="B34" s="373"/>
      <c r="C34" s="695"/>
      <c r="D34" s="696"/>
      <c r="E34" s="696"/>
      <c r="F34" s="696"/>
      <c r="G34" s="696"/>
      <c r="H34" s="696"/>
      <c r="I34" s="696"/>
      <c r="J34" s="697"/>
      <c r="K34" s="373"/>
      <c r="L34" s="397" t="s">
        <v>1276</v>
      </c>
      <c r="M34" s="405">
        <v>3</v>
      </c>
      <c r="N34" s="373"/>
      <c r="O34" s="315"/>
      <c r="P34" s="393"/>
      <c r="Q34" s="394"/>
      <c r="R34" s="372"/>
      <c r="S34" s="706"/>
      <c r="T34" s="707"/>
      <c r="U34" s="372"/>
      <c r="V34" s="372"/>
      <c r="W34" s="372"/>
      <c r="X34" s="372"/>
      <c r="Y34" s="372"/>
      <c r="Z34" s="372"/>
      <c r="AA34" s="51"/>
      <c r="AB34" s="51"/>
      <c r="AC34" s="51"/>
      <c r="AD34" s="51"/>
      <c r="AE34" s="51"/>
      <c r="AF34" s="51"/>
      <c r="AG34" s="51"/>
    </row>
    <row r="35" spans="1:45" ht="15" customHeight="1" thickBot="1">
      <c r="A35" s="372"/>
      <c r="B35" s="373"/>
      <c r="C35" s="695"/>
      <c r="D35" s="696"/>
      <c r="E35" s="696"/>
      <c r="F35" s="696"/>
      <c r="G35" s="696"/>
      <c r="H35" s="696"/>
      <c r="I35" s="696"/>
      <c r="J35" s="697"/>
      <c r="K35" s="373"/>
      <c r="L35" s="409" t="s">
        <v>1343</v>
      </c>
      <c r="M35" s="410">
        <v>3</v>
      </c>
      <c r="N35" s="373"/>
      <c r="O35" s="315"/>
      <c r="P35" s="393"/>
      <c r="Q35" s="394"/>
      <c r="R35" s="372"/>
      <c r="S35" s="372"/>
      <c r="T35" s="372"/>
      <c r="U35" s="372"/>
      <c r="V35" s="372"/>
      <c r="W35" s="372"/>
      <c r="X35" s="372"/>
      <c r="Y35" s="372"/>
      <c r="Z35" s="372"/>
      <c r="AA35" s="51"/>
      <c r="AB35" s="51"/>
      <c r="AC35" s="51"/>
      <c r="AD35" s="51"/>
      <c r="AE35" s="51"/>
      <c r="AF35" s="51"/>
      <c r="AG35" s="51"/>
    </row>
    <row r="36" spans="1:45" ht="15" customHeight="1">
      <c r="A36" s="372"/>
      <c r="B36" s="373"/>
      <c r="C36" s="695"/>
      <c r="D36" s="696"/>
      <c r="E36" s="696"/>
      <c r="F36" s="696"/>
      <c r="G36" s="696"/>
      <c r="H36" s="696"/>
      <c r="I36" s="696"/>
      <c r="J36" s="697"/>
      <c r="K36" s="373"/>
      <c r="L36" s="411" t="s">
        <v>561</v>
      </c>
      <c r="M36" s="387">
        <v>3</v>
      </c>
      <c r="N36" s="373"/>
      <c r="O36" s="315"/>
      <c r="P36" s="393"/>
      <c r="Q36" s="394"/>
      <c r="R36" s="372"/>
      <c r="S36" s="372"/>
      <c r="T36" s="372"/>
      <c r="U36" s="372"/>
      <c r="V36" s="372"/>
      <c r="W36" s="372"/>
      <c r="X36" s="372"/>
      <c r="Y36" s="372"/>
      <c r="Z36" s="372"/>
      <c r="AA36" s="51"/>
      <c r="AB36" s="51"/>
      <c r="AC36" s="51"/>
      <c r="AD36" s="51"/>
      <c r="AE36" s="51"/>
      <c r="AF36" s="51"/>
      <c r="AG36" s="51"/>
    </row>
    <row r="37" spans="1:45" ht="15" customHeight="1" thickBot="1">
      <c r="A37" s="372"/>
      <c r="B37" s="373"/>
      <c r="C37" s="695"/>
      <c r="D37" s="696"/>
      <c r="E37" s="696"/>
      <c r="F37" s="696"/>
      <c r="G37" s="696"/>
      <c r="H37" s="696"/>
      <c r="I37" s="696"/>
      <c r="J37" s="697"/>
      <c r="K37" s="373"/>
      <c r="L37" s="412" t="s">
        <v>1278</v>
      </c>
      <c r="M37" s="410">
        <v>3</v>
      </c>
      <c r="N37" s="373"/>
      <c r="O37" s="318"/>
      <c r="P37" s="413"/>
      <c r="Q37" s="414"/>
      <c r="R37" s="372"/>
      <c r="S37" s="372"/>
      <c r="T37" s="372"/>
      <c r="U37" s="372"/>
      <c r="V37" s="372"/>
      <c r="W37" s="372"/>
      <c r="X37" s="372"/>
      <c r="Y37" s="372"/>
      <c r="Z37" s="372"/>
      <c r="AA37" s="51"/>
      <c r="AB37" s="51"/>
      <c r="AC37" s="51"/>
      <c r="AD37" s="51"/>
      <c r="AE37" s="51"/>
      <c r="AF37" s="51"/>
      <c r="AG37" s="51"/>
    </row>
    <row r="38" spans="1:45" ht="15.75" thickBot="1">
      <c r="A38" s="373"/>
      <c r="B38" s="373"/>
      <c r="C38" s="698"/>
      <c r="D38" s="699"/>
      <c r="E38" s="699"/>
      <c r="F38" s="699"/>
      <c r="G38" s="699"/>
      <c r="H38" s="699"/>
      <c r="I38" s="699"/>
      <c r="J38" s="700"/>
      <c r="K38" s="373"/>
      <c r="L38" s="415" t="s">
        <v>231</v>
      </c>
      <c r="M38" s="416">
        <f>SUM(M25:M37)</f>
        <v>27</v>
      </c>
      <c r="N38" s="373"/>
      <c r="O38" s="373"/>
      <c r="P38" s="373"/>
      <c r="Q38" s="373"/>
      <c r="R38" s="373"/>
      <c r="S38" s="373"/>
      <c r="T38" s="373"/>
      <c r="U38" s="373"/>
      <c r="V38" s="373"/>
      <c r="W38" s="373"/>
      <c r="X38" s="373"/>
      <c r="Y38" s="373"/>
      <c r="Z38" s="373"/>
      <c r="AA38" s="219"/>
      <c r="AB38" s="219"/>
      <c r="AC38" s="219"/>
      <c r="AD38" s="219"/>
      <c r="AE38" s="219"/>
      <c r="AF38" s="219"/>
      <c r="AG38" s="219"/>
      <c r="AH38" s="289"/>
      <c r="AI38" s="289"/>
      <c r="AJ38" s="289"/>
      <c r="AK38" s="289"/>
      <c r="AL38" s="289"/>
      <c r="AM38" s="289"/>
      <c r="AN38" s="289"/>
      <c r="AO38" s="289"/>
      <c r="AP38" s="289"/>
      <c r="AQ38" s="289"/>
      <c r="AR38" s="289"/>
      <c r="AS38" s="289"/>
    </row>
    <row r="39" spans="1:45" ht="15.75" thickBot="1">
      <c r="A39" s="417"/>
      <c r="B39" s="417"/>
      <c r="C39" s="417"/>
      <c r="D39" s="417"/>
      <c r="E39" s="417"/>
      <c r="F39" s="417"/>
      <c r="G39" s="417"/>
      <c r="H39" s="417"/>
      <c r="I39" s="417"/>
      <c r="J39" s="417"/>
      <c r="K39" s="417"/>
      <c r="L39" s="417"/>
      <c r="M39" s="417"/>
      <c r="N39" s="417"/>
      <c r="O39" s="417"/>
      <c r="P39" s="417"/>
      <c r="Q39" s="417"/>
      <c r="R39" s="417"/>
      <c r="S39" s="417"/>
      <c r="T39" s="418"/>
      <c r="U39" s="418"/>
      <c r="V39" s="418"/>
      <c r="W39" s="418"/>
      <c r="X39" s="418"/>
      <c r="Y39" s="418"/>
      <c r="Z39" s="418"/>
      <c r="AA39" s="218"/>
      <c r="AB39" s="218"/>
      <c r="AC39" s="218"/>
      <c r="AD39" s="218"/>
      <c r="AE39" s="218"/>
      <c r="AF39" s="218"/>
      <c r="AG39" s="218"/>
    </row>
    <row r="40" spans="1:45" ht="18" thickBot="1">
      <c r="A40" s="372"/>
      <c r="B40" s="373"/>
      <c r="C40" s="373"/>
      <c r="D40" s="373"/>
      <c r="E40" s="373"/>
      <c r="F40" s="373"/>
      <c r="G40" s="373"/>
      <c r="H40" s="373"/>
      <c r="I40" s="373"/>
      <c r="J40" s="373"/>
      <c r="K40" s="373"/>
      <c r="L40" s="797" t="s">
        <v>1331</v>
      </c>
      <c r="M40" s="745"/>
      <c r="N40" s="373"/>
      <c r="O40" s="728" t="s">
        <v>1335</v>
      </c>
      <c r="P40" s="729"/>
      <c r="Q40" s="730"/>
      <c r="R40" s="373"/>
      <c r="S40" s="731" t="s">
        <v>1336</v>
      </c>
      <c r="T40" s="732"/>
      <c r="U40" s="373"/>
      <c r="V40" s="419" t="s">
        <v>1338</v>
      </c>
      <c r="W40" s="373"/>
      <c r="X40" s="420" t="s">
        <v>1339</v>
      </c>
      <c r="Y40" s="372"/>
      <c r="Z40" s="372"/>
      <c r="AA40" s="51"/>
      <c r="AB40" s="51"/>
      <c r="AC40" s="51"/>
      <c r="AD40" s="51"/>
      <c r="AE40" s="51"/>
      <c r="AF40" s="51"/>
      <c r="AG40" s="51"/>
    </row>
    <row r="41" spans="1:45" ht="21.6" customHeight="1" thickBot="1">
      <c r="A41" s="372"/>
      <c r="B41" s="373"/>
      <c r="C41" s="779" t="s">
        <v>1341</v>
      </c>
      <c r="D41" s="780"/>
      <c r="E41" s="780"/>
      <c r="F41" s="780"/>
      <c r="G41" s="780"/>
      <c r="H41" s="780"/>
      <c r="I41" s="780"/>
      <c r="J41" s="781"/>
      <c r="K41" s="373"/>
      <c r="L41" s="421" t="s">
        <v>1274</v>
      </c>
      <c r="M41" s="422">
        <v>2</v>
      </c>
      <c r="N41" s="373"/>
      <c r="O41" s="388"/>
      <c r="P41" s="389"/>
      <c r="Q41" s="390"/>
      <c r="R41" s="373"/>
      <c r="S41" s="708" t="s">
        <v>1350</v>
      </c>
      <c r="T41" s="709"/>
      <c r="U41" s="373"/>
      <c r="V41" s="302" t="s">
        <v>1481</v>
      </c>
      <c r="W41" s="373"/>
      <c r="X41" s="502"/>
      <c r="Y41" s="372"/>
      <c r="Z41" s="372"/>
      <c r="AA41" s="51"/>
      <c r="AB41" s="51"/>
      <c r="AC41" s="51"/>
      <c r="AD41" s="51"/>
      <c r="AE41" s="51"/>
      <c r="AF41" s="51"/>
      <c r="AG41" s="51"/>
    </row>
    <row r="42" spans="1:45" ht="21" customHeight="1" thickBot="1">
      <c r="A42" s="372"/>
      <c r="B42" s="373"/>
      <c r="C42" s="782" t="s">
        <v>1334</v>
      </c>
      <c r="D42" s="783"/>
      <c r="E42" s="783"/>
      <c r="F42" s="783"/>
      <c r="G42" s="783"/>
      <c r="H42" s="783"/>
      <c r="I42" s="783"/>
      <c r="J42" s="784"/>
      <c r="K42" s="373"/>
      <c r="L42" s="391" t="s">
        <v>1349</v>
      </c>
      <c r="M42" s="392">
        <v>1</v>
      </c>
      <c r="N42" s="373"/>
      <c r="O42" s="315"/>
      <c r="P42" s="393"/>
      <c r="Q42" s="394"/>
      <c r="R42" s="372"/>
      <c r="S42" s="710"/>
      <c r="T42" s="711"/>
      <c r="U42" s="372"/>
      <c r="V42" s="298" t="s">
        <v>1479</v>
      </c>
      <c r="W42" s="372"/>
      <c r="X42" s="298" t="s">
        <v>1462</v>
      </c>
      <c r="Y42" s="372"/>
      <c r="Z42" s="372"/>
      <c r="AA42" s="51"/>
      <c r="AB42" s="51"/>
      <c r="AC42" s="51"/>
      <c r="AD42" s="51"/>
      <c r="AE42" s="51"/>
      <c r="AF42" s="51"/>
      <c r="AG42" s="51"/>
    </row>
    <row r="43" spans="1:45" ht="20.45" customHeight="1">
      <c r="A43" s="372"/>
      <c r="B43" s="373"/>
      <c r="C43" s="692" t="s">
        <v>1435</v>
      </c>
      <c r="D43" s="693"/>
      <c r="E43" s="693"/>
      <c r="F43" s="693"/>
      <c r="G43" s="693"/>
      <c r="H43" s="693"/>
      <c r="I43" s="693"/>
      <c r="J43" s="694"/>
      <c r="K43" s="373"/>
      <c r="L43" s="423" t="s">
        <v>507</v>
      </c>
      <c r="M43" s="424">
        <v>3</v>
      </c>
      <c r="N43" s="373"/>
      <c r="O43" s="315"/>
      <c r="P43" s="393"/>
      <c r="Q43" s="394"/>
      <c r="R43" s="372"/>
      <c r="S43" s="710"/>
      <c r="T43" s="711"/>
      <c r="U43" s="372"/>
      <c r="V43" s="298" t="s">
        <v>1480</v>
      </c>
      <c r="W43" s="372"/>
      <c r="X43" s="399"/>
      <c r="Y43" s="372"/>
      <c r="Z43" s="372"/>
      <c r="AA43" s="51"/>
      <c r="AB43" s="51"/>
      <c r="AC43" s="51"/>
      <c r="AD43" s="51"/>
      <c r="AE43" s="51"/>
      <c r="AF43" s="51"/>
      <c r="AG43" s="51"/>
    </row>
    <row r="44" spans="1:45" ht="14.45" customHeight="1">
      <c r="A44" s="372"/>
      <c r="B44" s="373"/>
      <c r="C44" s="695"/>
      <c r="D44" s="696"/>
      <c r="E44" s="696"/>
      <c r="F44" s="696"/>
      <c r="G44" s="696"/>
      <c r="H44" s="696"/>
      <c r="I44" s="696"/>
      <c r="J44" s="697"/>
      <c r="K44" s="373"/>
      <c r="L44" s="423" t="s">
        <v>1275</v>
      </c>
      <c r="M44" s="424">
        <v>3</v>
      </c>
      <c r="N44" s="373"/>
      <c r="O44" s="315"/>
      <c r="P44" s="393"/>
      <c r="Q44" s="394"/>
      <c r="R44" s="372"/>
      <c r="S44" s="710"/>
      <c r="T44" s="711"/>
      <c r="U44" s="372"/>
      <c r="V44" s="751" t="s">
        <v>1478</v>
      </c>
      <c r="W44" s="372"/>
      <c r="X44" s="399"/>
      <c r="Y44" s="372"/>
      <c r="Z44" s="372"/>
      <c r="AA44" s="51"/>
      <c r="AB44" s="51"/>
      <c r="AC44" s="51"/>
      <c r="AD44" s="51"/>
      <c r="AE44" s="51"/>
      <c r="AF44" s="51"/>
      <c r="AG44" s="51"/>
    </row>
    <row r="45" spans="1:45" ht="14.45" customHeight="1" thickBot="1">
      <c r="A45" s="372"/>
      <c r="B45" s="373"/>
      <c r="C45" s="695"/>
      <c r="D45" s="696"/>
      <c r="E45" s="696"/>
      <c r="F45" s="696"/>
      <c r="G45" s="696"/>
      <c r="H45" s="696"/>
      <c r="I45" s="696"/>
      <c r="J45" s="697"/>
      <c r="K45" s="373"/>
      <c r="L45" s="425" t="s">
        <v>566</v>
      </c>
      <c r="M45" s="426">
        <v>1</v>
      </c>
      <c r="N45" s="373"/>
      <c r="O45" s="315"/>
      <c r="P45" s="393"/>
      <c r="Q45" s="394"/>
      <c r="R45" s="372"/>
      <c r="S45" s="710"/>
      <c r="T45" s="711"/>
      <c r="U45" s="372"/>
      <c r="V45" s="752"/>
      <c r="W45" s="372"/>
      <c r="X45" s="404"/>
      <c r="Y45" s="372"/>
      <c r="Z45" s="372"/>
      <c r="AA45" s="51"/>
      <c r="AB45" s="51"/>
      <c r="AC45" s="51"/>
      <c r="AD45" s="51"/>
      <c r="AE45" s="51"/>
      <c r="AF45" s="51"/>
      <c r="AG45" s="51"/>
    </row>
    <row r="46" spans="1:45" ht="15" customHeight="1">
      <c r="A46" s="372"/>
      <c r="B46" s="373"/>
      <c r="C46" s="695"/>
      <c r="D46" s="696"/>
      <c r="E46" s="696"/>
      <c r="F46" s="696"/>
      <c r="G46" s="696"/>
      <c r="H46" s="696"/>
      <c r="I46" s="696"/>
      <c r="J46" s="697"/>
      <c r="K46" s="373"/>
      <c r="L46" s="423" t="s">
        <v>567</v>
      </c>
      <c r="M46" s="424">
        <v>3</v>
      </c>
      <c r="N46" s="373"/>
      <c r="O46" s="315"/>
      <c r="P46" s="393"/>
      <c r="Q46" s="394"/>
      <c r="R46" s="372"/>
      <c r="S46" s="710"/>
      <c r="T46" s="711"/>
      <c r="U46" s="372"/>
      <c r="V46" s="372"/>
      <c r="W46" s="372"/>
      <c r="X46" s="372"/>
      <c r="Y46" s="372"/>
      <c r="Z46" s="372"/>
      <c r="AA46" s="51"/>
      <c r="AB46" s="51"/>
      <c r="AC46" s="51"/>
      <c r="AD46" s="51"/>
      <c r="AE46" s="51"/>
      <c r="AF46" s="51"/>
      <c r="AG46" s="51"/>
    </row>
    <row r="47" spans="1:45" ht="15.6" customHeight="1">
      <c r="A47" s="372"/>
      <c r="B47" s="373"/>
      <c r="C47" s="695"/>
      <c r="D47" s="696"/>
      <c r="E47" s="696"/>
      <c r="F47" s="696"/>
      <c r="G47" s="696"/>
      <c r="H47" s="696"/>
      <c r="I47" s="696"/>
      <c r="J47" s="697"/>
      <c r="K47" s="373"/>
      <c r="L47" s="425" t="s">
        <v>565</v>
      </c>
      <c r="M47" s="426">
        <v>1</v>
      </c>
      <c r="N47" s="373"/>
      <c r="O47" s="315"/>
      <c r="P47" s="393"/>
      <c r="Q47" s="394"/>
      <c r="R47" s="372"/>
      <c r="S47" s="710"/>
      <c r="T47" s="711"/>
      <c r="U47" s="372"/>
      <c r="V47" s="372"/>
      <c r="W47" s="372"/>
      <c r="X47" s="372"/>
      <c r="Y47" s="372"/>
      <c r="Z47" s="372"/>
      <c r="AA47" s="51"/>
      <c r="AB47" s="51"/>
      <c r="AC47" s="51"/>
      <c r="AD47" s="51"/>
      <c r="AE47" s="51"/>
      <c r="AF47" s="51"/>
      <c r="AG47" s="51"/>
    </row>
    <row r="48" spans="1:45" ht="14.45" customHeight="1">
      <c r="A48" s="372"/>
      <c r="B48" s="373"/>
      <c r="C48" s="695"/>
      <c r="D48" s="696"/>
      <c r="E48" s="696"/>
      <c r="F48" s="696"/>
      <c r="G48" s="696"/>
      <c r="H48" s="696"/>
      <c r="I48" s="696"/>
      <c r="J48" s="697"/>
      <c r="K48" s="373"/>
      <c r="L48" s="423" t="s">
        <v>1228</v>
      </c>
      <c r="M48" s="424">
        <v>3</v>
      </c>
      <c r="N48" s="373"/>
      <c r="O48" s="315"/>
      <c r="P48" s="393"/>
      <c r="Q48" s="394"/>
      <c r="R48" s="372"/>
      <c r="S48" s="710"/>
      <c r="T48" s="711"/>
      <c r="U48" s="372"/>
      <c r="V48" s="372"/>
      <c r="W48" s="372"/>
      <c r="X48" s="372"/>
      <c r="Y48" s="372"/>
      <c r="Z48" s="372"/>
      <c r="AA48" s="51"/>
      <c r="AB48" s="51"/>
      <c r="AC48" s="51"/>
      <c r="AD48" s="51"/>
      <c r="AE48" s="51"/>
      <c r="AF48" s="51"/>
      <c r="AG48" s="51"/>
    </row>
    <row r="49" spans="1:33" ht="14.45" customHeight="1">
      <c r="A49" s="372"/>
      <c r="B49" s="373"/>
      <c r="C49" s="695"/>
      <c r="D49" s="696"/>
      <c r="E49" s="696"/>
      <c r="F49" s="696"/>
      <c r="G49" s="696"/>
      <c r="H49" s="696"/>
      <c r="I49" s="696"/>
      <c r="J49" s="697"/>
      <c r="K49" s="373"/>
      <c r="L49" s="427" t="s">
        <v>508</v>
      </c>
      <c r="M49" s="426">
        <v>2</v>
      </c>
      <c r="N49" s="373"/>
      <c r="O49" s="315"/>
      <c r="P49" s="393"/>
      <c r="Q49" s="394"/>
      <c r="R49" s="372"/>
      <c r="S49" s="710"/>
      <c r="T49" s="711"/>
      <c r="U49" s="372"/>
      <c r="V49" s="372"/>
      <c r="W49" s="372"/>
      <c r="X49" s="372"/>
      <c r="Y49" s="372"/>
      <c r="Z49" s="372"/>
      <c r="AA49" s="51"/>
      <c r="AB49" s="51"/>
      <c r="AC49" s="51"/>
      <c r="AD49" s="51"/>
      <c r="AE49" s="51"/>
      <c r="AF49" s="51"/>
      <c r="AG49" s="51"/>
    </row>
    <row r="50" spans="1:33" ht="15" customHeight="1" thickBot="1">
      <c r="A50" s="372"/>
      <c r="B50" s="373"/>
      <c r="C50" s="695"/>
      <c r="D50" s="696"/>
      <c r="E50" s="696"/>
      <c r="F50" s="696"/>
      <c r="G50" s="696"/>
      <c r="H50" s="696"/>
      <c r="I50" s="696"/>
      <c r="J50" s="697"/>
      <c r="K50" s="373"/>
      <c r="L50" s="425" t="s">
        <v>1276</v>
      </c>
      <c r="M50" s="426">
        <v>3</v>
      </c>
      <c r="N50" s="373"/>
      <c r="O50" s="318"/>
      <c r="P50" s="413"/>
      <c r="Q50" s="414"/>
      <c r="R50" s="372"/>
      <c r="S50" s="712"/>
      <c r="T50" s="713"/>
      <c r="U50" s="372"/>
      <c r="V50" s="372"/>
      <c r="W50" s="372"/>
      <c r="X50" s="372"/>
      <c r="Y50" s="372"/>
      <c r="Z50" s="372"/>
      <c r="AA50" s="51"/>
      <c r="AB50" s="51"/>
      <c r="AC50" s="51"/>
      <c r="AD50" s="51"/>
      <c r="AE50" s="51"/>
      <c r="AF50" s="51"/>
      <c r="AG50" s="51"/>
    </row>
    <row r="51" spans="1:33" ht="14.45" customHeight="1" thickBot="1">
      <c r="A51" s="372"/>
      <c r="B51" s="373"/>
      <c r="C51" s="695"/>
      <c r="D51" s="696"/>
      <c r="E51" s="696"/>
      <c r="F51" s="696"/>
      <c r="G51" s="696"/>
      <c r="H51" s="696"/>
      <c r="I51" s="696"/>
      <c r="J51" s="697"/>
      <c r="K51" s="373"/>
      <c r="L51" s="428" t="s">
        <v>1343</v>
      </c>
      <c r="M51" s="424">
        <v>3</v>
      </c>
      <c r="N51" s="373"/>
      <c r="O51" s="372"/>
      <c r="P51" s="372"/>
      <c r="Q51" s="372"/>
      <c r="R51" s="372"/>
      <c r="S51" s="372"/>
      <c r="T51" s="372"/>
      <c r="U51" s="372"/>
      <c r="V51" s="372"/>
      <c r="W51" s="372"/>
      <c r="X51" s="372"/>
      <c r="Y51" s="372"/>
      <c r="Z51" s="372"/>
      <c r="AA51" s="51"/>
      <c r="AB51" s="51"/>
      <c r="AC51" s="51"/>
      <c r="AD51" s="51"/>
      <c r="AE51" s="51"/>
      <c r="AF51" s="51"/>
      <c r="AG51" s="51"/>
    </row>
    <row r="52" spans="1:33" ht="15" customHeight="1">
      <c r="A52" s="372"/>
      <c r="B52" s="373"/>
      <c r="C52" s="695"/>
      <c r="D52" s="696"/>
      <c r="E52" s="696"/>
      <c r="F52" s="696"/>
      <c r="G52" s="696"/>
      <c r="H52" s="696"/>
      <c r="I52" s="696"/>
      <c r="J52" s="697"/>
      <c r="K52" s="373"/>
      <c r="L52" s="429" t="s">
        <v>561</v>
      </c>
      <c r="M52" s="422">
        <v>2</v>
      </c>
      <c r="N52" s="373"/>
      <c r="O52" s="372"/>
      <c r="P52" s="372"/>
      <c r="Q52" s="372"/>
      <c r="R52" s="372"/>
      <c r="S52" s="372"/>
      <c r="T52" s="372"/>
      <c r="U52" s="372"/>
      <c r="V52" s="372"/>
      <c r="W52" s="372"/>
      <c r="X52" s="372"/>
      <c r="Y52" s="372"/>
      <c r="Z52" s="372"/>
      <c r="AA52" s="51"/>
      <c r="AB52" s="51"/>
      <c r="AC52" s="51"/>
      <c r="AD52" s="51"/>
      <c r="AE52" s="51"/>
      <c r="AF52" s="51"/>
      <c r="AG52" s="51"/>
    </row>
    <row r="53" spans="1:33" ht="15" customHeight="1" thickBot="1">
      <c r="A53" s="372"/>
      <c r="B53" s="373"/>
      <c r="C53" s="695"/>
      <c r="D53" s="696"/>
      <c r="E53" s="696"/>
      <c r="F53" s="696"/>
      <c r="G53" s="696"/>
      <c r="H53" s="696"/>
      <c r="I53" s="696"/>
      <c r="J53" s="697"/>
      <c r="K53" s="373"/>
      <c r="L53" s="430" t="s">
        <v>1278</v>
      </c>
      <c r="M53" s="431">
        <v>2</v>
      </c>
      <c r="N53" s="373"/>
      <c r="O53" s="372"/>
      <c r="P53" s="372"/>
      <c r="Q53" s="372"/>
      <c r="R53" s="372"/>
      <c r="S53" s="372"/>
      <c r="T53" s="372"/>
      <c r="U53" s="372"/>
      <c r="V53" s="372"/>
      <c r="W53" s="372"/>
      <c r="X53" s="372"/>
      <c r="Y53" s="372"/>
      <c r="Z53" s="372"/>
      <c r="AA53" s="51"/>
      <c r="AB53" s="51"/>
      <c r="AC53" s="51"/>
      <c r="AD53" s="51"/>
      <c r="AE53" s="51"/>
      <c r="AF53" s="51"/>
      <c r="AG53" s="51"/>
    </row>
    <row r="54" spans="1:33" ht="15" customHeight="1" thickBot="1">
      <c r="A54" s="372"/>
      <c r="B54" s="373"/>
      <c r="C54" s="698"/>
      <c r="D54" s="699"/>
      <c r="E54" s="699"/>
      <c r="F54" s="699"/>
      <c r="G54" s="699"/>
      <c r="H54" s="699"/>
      <c r="I54" s="699"/>
      <c r="J54" s="700"/>
      <c r="K54" s="373"/>
      <c r="L54" s="432" t="s">
        <v>231</v>
      </c>
      <c r="M54" s="433">
        <v>29</v>
      </c>
      <c r="N54" s="373"/>
      <c r="O54" s="373"/>
      <c r="P54" s="373"/>
      <c r="Q54" s="373"/>
      <c r="R54" s="373"/>
      <c r="S54" s="373"/>
      <c r="T54" s="373"/>
      <c r="U54" s="373"/>
      <c r="V54" s="373"/>
      <c r="W54" s="372"/>
      <c r="X54" s="372"/>
      <c r="Y54" s="372"/>
      <c r="Z54" s="372"/>
      <c r="AA54" s="51"/>
      <c r="AB54" s="51"/>
      <c r="AC54" s="51"/>
      <c r="AD54" s="51"/>
      <c r="AE54" s="51"/>
      <c r="AF54" s="51"/>
      <c r="AG54" s="51"/>
    </row>
    <row r="55" spans="1:33" ht="15.75" thickBot="1">
      <c r="A55" s="417"/>
      <c r="B55" s="417"/>
      <c r="C55" s="417"/>
      <c r="D55" s="417"/>
      <c r="E55" s="417"/>
      <c r="F55" s="417"/>
      <c r="G55" s="417"/>
      <c r="H55" s="417"/>
      <c r="I55" s="417"/>
      <c r="J55" s="417"/>
      <c r="K55" s="417"/>
      <c r="L55" s="418"/>
      <c r="M55" s="418"/>
      <c r="N55" s="417"/>
      <c r="O55" s="417"/>
      <c r="P55" s="418"/>
      <c r="Q55" s="418"/>
      <c r="R55" s="418"/>
      <c r="S55" s="418"/>
      <c r="T55" s="418"/>
      <c r="U55" s="418"/>
      <c r="V55" s="418"/>
      <c r="W55" s="418"/>
      <c r="X55" s="418"/>
      <c r="Y55" s="418"/>
      <c r="Z55" s="418"/>
      <c r="AA55" s="218"/>
      <c r="AB55" s="218"/>
      <c r="AC55" s="218"/>
      <c r="AD55" s="218"/>
      <c r="AE55" s="218"/>
      <c r="AF55" s="218"/>
      <c r="AG55" s="218"/>
    </row>
    <row r="56" spans="1:33" ht="18" thickBot="1">
      <c r="A56" s="372"/>
      <c r="B56" s="373"/>
      <c r="C56" s="373"/>
      <c r="D56" s="373"/>
      <c r="E56" s="373"/>
      <c r="F56" s="373"/>
      <c r="G56" s="373"/>
      <c r="H56" s="373"/>
      <c r="I56" s="373"/>
      <c r="J56" s="373"/>
      <c r="K56" s="373"/>
      <c r="L56" s="726" t="s">
        <v>1331</v>
      </c>
      <c r="M56" s="727"/>
      <c r="N56" s="373"/>
      <c r="O56" s="728" t="s">
        <v>1335</v>
      </c>
      <c r="P56" s="729"/>
      <c r="Q56" s="730"/>
      <c r="R56" s="373"/>
      <c r="S56" s="731" t="s">
        <v>1336</v>
      </c>
      <c r="T56" s="732"/>
      <c r="U56" s="373"/>
      <c r="V56" s="419" t="s">
        <v>1338</v>
      </c>
      <c r="W56" s="373"/>
      <c r="X56" s="385" t="s">
        <v>1339</v>
      </c>
      <c r="Y56" s="372"/>
      <c r="Z56" s="372"/>
      <c r="AA56" s="51"/>
      <c r="AB56" s="51"/>
      <c r="AC56" s="51"/>
      <c r="AD56" s="51"/>
      <c r="AE56" s="51"/>
      <c r="AF56" s="51"/>
      <c r="AG56" s="51"/>
    </row>
    <row r="57" spans="1:33" ht="21.6" customHeight="1" thickBot="1">
      <c r="A57" s="372"/>
      <c r="B57" s="373"/>
      <c r="C57" s="779" t="s">
        <v>1344</v>
      </c>
      <c r="D57" s="780"/>
      <c r="E57" s="780"/>
      <c r="F57" s="780"/>
      <c r="G57" s="780"/>
      <c r="H57" s="780"/>
      <c r="I57" s="780"/>
      <c r="J57" s="781"/>
      <c r="K57" s="373"/>
      <c r="L57" s="421" t="s">
        <v>1274</v>
      </c>
      <c r="M57" s="422">
        <v>1</v>
      </c>
      <c r="N57" s="373"/>
      <c r="O57" s="388"/>
      <c r="P57" s="389"/>
      <c r="Q57" s="390"/>
      <c r="R57" s="373"/>
      <c r="S57" s="434"/>
      <c r="T57" s="435"/>
      <c r="U57" s="373"/>
      <c r="V57" s="502"/>
      <c r="W57" s="373"/>
      <c r="X57" s="502"/>
      <c r="Y57" s="372"/>
      <c r="Z57" s="372"/>
      <c r="AA57" s="51"/>
      <c r="AB57" s="51"/>
      <c r="AC57" s="51"/>
      <c r="AD57" s="51"/>
      <c r="AE57" s="51"/>
      <c r="AF57" s="51"/>
      <c r="AG57" s="51"/>
    </row>
    <row r="58" spans="1:33" ht="18" customHeight="1" thickBot="1">
      <c r="A58" s="372"/>
      <c r="B58" s="373"/>
      <c r="C58" s="782" t="s">
        <v>1334</v>
      </c>
      <c r="D58" s="783"/>
      <c r="E58" s="783"/>
      <c r="F58" s="783"/>
      <c r="G58" s="783"/>
      <c r="H58" s="783"/>
      <c r="I58" s="783"/>
      <c r="J58" s="784"/>
      <c r="K58" s="373"/>
      <c r="L58" s="391" t="s">
        <v>1349</v>
      </c>
      <c r="M58" s="392">
        <v>1</v>
      </c>
      <c r="N58" s="373"/>
      <c r="O58" s="315"/>
      <c r="P58" s="393"/>
      <c r="Q58" s="394"/>
      <c r="R58" s="372"/>
      <c r="S58" s="436"/>
      <c r="T58" s="437"/>
      <c r="U58" s="372"/>
      <c r="V58" s="297" t="s">
        <v>1476</v>
      </c>
      <c r="W58" s="372"/>
      <c r="X58" s="297" t="s">
        <v>1463</v>
      </c>
      <c r="Y58" s="372"/>
      <c r="Z58" s="372"/>
      <c r="AA58" s="51"/>
      <c r="AB58" s="51"/>
      <c r="AC58" s="51"/>
      <c r="AD58" s="51"/>
      <c r="AE58" s="51"/>
      <c r="AF58" s="51"/>
      <c r="AG58" s="51"/>
    </row>
    <row r="59" spans="1:33" ht="14.45" customHeight="1">
      <c r="A59" s="372"/>
      <c r="B59" s="373"/>
      <c r="C59" s="692" t="s">
        <v>1446</v>
      </c>
      <c r="D59" s="693"/>
      <c r="E59" s="693"/>
      <c r="F59" s="693"/>
      <c r="G59" s="693"/>
      <c r="H59" s="693"/>
      <c r="I59" s="693"/>
      <c r="J59" s="694"/>
      <c r="K59" s="373"/>
      <c r="L59" s="425" t="s">
        <v>507</v>
      </c>
      <c r="M59" s="426">
        <v>2</v>
      </c>
      <c r="N59" s="373"/>
      <c r="O59" s="315"/>
      <c r="P59" s="393"/>
      <c r="Q59" s="394"/>
      <c r="R59" s="372"/>
      <c r="S59" s="436"/>
      <c r="T59" s="437"/>
      <c r="U59" s="372"/>
      <c r="V59" s="298" t="s">
        <v>1477</v>
      </c>
      <c r="W59" s="372"/>
      <c r="X59" s="438"/>
      <c r="Y59" s="372"/>
      <c r="Z59" s="372"/>
      <c r="AA59" s="51"/>
      <c r="AB59" s="51"/>
      <c r="AC59" s="51"/>
      <c r="AD59" s="51"/>
      <c r="AE59" s="51"/>
      <c r="AF59" s="51"/>
      <c r="AG59" s="51"/>
    </row>
    <row r="60" spans="1:33" ht="14.45" customHeight="1">
      <c r="A60" s="372"/>
      <c r="B60" s="373"/>
      <c r="C60" s="695"/>
      <c r="D60" s="696"/>
      <c r="E60" s="696"/>
      <c r="F60" s="696"/>
      <c r="G60" s="696"/>
      <c r="H60" s="696"/>
      <c r="I60" s="696"/>
      <c r="J60" s="697"/>
      <c r="K60" s="373"/>
      <c r="L60" s="425" t="s">
        <v>1275</v>
      </c>
      <c r="M60" s="426">
        <v>1</v>
      </c>
      <c r="N60" s="373"/>
      <c r="O60" s="315"/>
      <c r="P60" s="393"/>
      <c r="Q60" s="394"/>
      <c r="R60" s="372"/>
      <c r="S60" s="436"/>
      <c r="T60" s="437"/>
      <c r="U60" s="372"/>
      <c r="V60" s="402"/>
      <c r="W60" s="372"/>
      <c r="X60" s="399"/>
      <c r="Y60" s="372"/>
      <c r="Z60" s="372"/>
      <c r="AA60" s="51"/>
      <c r="AB60" s="51"/>
      <c r="AC60" s="51"/>
      <c r="AD60" s="51"/>
      <c r="AE60" s="51"/>
      <c r="AF60" s="51"/>
      <c r="AG60" s="51"/>
    </row>
    <row r="61" spans="1:33" ht="17.45" customHeight="1" thickBot="1">
      <c r="A61" s="372"/>
      <c r="B61" s="373"/>
      <c r="C61" s="695"/>
      <c r="D61" s="696"/>
      <c r="E61" s="696"/>
      <c r="F61" s="696"/>
      <c r="G61" s="696"/>
      <c r="H61" s="696"/>
      <c r="I61" s="696"/>
      <c r="J61" s="697"/>
      <c r="K61" s="373"/>
      <c r="L61" s="425" t="s">
        <v>566</v>
      </c>
      <c r="M61" s="426">
        <v>1</v>
      </c>
      <c r="N61" s="373"/>
      <c r="O61" s="315"/>
      <c r="P61" s="393"/>
      <c r="Q61" s="394"/>
      <c r="R61" s="372"/>
      <c r="S61" s="406"/>
      <c r="T61" s="407"/>
      <c r="U61" s="372"/>
      <c r="V61" s="403"/>
      <c r="W61" s="372"/>
      <c r="X61" s="404"/>
      <c r="Y61" s="372"/>
      <c r="Z61" s="372"/>
      <c r="AA61" s="51"/>
      <c r="AB61" s="51"/>
      <c r="AC61" s="51"/>
      <c r="AD61" s="51"/>
      <c r="AE61" s="51"/>
      <c r="AF61" s="51"/>
      <c r="AG61" s="51"/>
    </row>
    <row r="62" spans="1:33" ht="15.6" customHeight="1">
      <c r="A62" s="372"/>
      <c r="B62" s="373"/>
      <c r="C62" s="695"/>
      <c r="D62" s="696"/>
      <c r="E62" s="696"/>
      <c r="F62" s="696"/>
      <c r="G62" s="696"/>
      <c r="H62" s="696"/>
      <c r="I62" s="696"/>
      <c r="J62" s="697"/>
      <c r="K62" s="373"/>
      <c r="L62" s="425" t="s">
        <v>567</v>
      </c>
      <c r="M62" s="426">
        <v>1</v>
      </c>
      <c r="N62" s="373"/>
      <c r="O62" s="315"/>
      <c r="P62" s="393"/>
      <c r="Q62" s="394"/>
      <c r="R62" s="372"/>
      <c r="S62" s="372"/>
      <c r="T62" s="372"/>
      <c r="U62" s="372"/>
      <c r="V62" s="372"/>
      <c r="W62" s="372"/>
      <c r="X62" s="372"/>
      <c r="Y62" s="372"/>
      <c r="Z62" s="372"/>
      <c r="AA62" s="51"/>
      <c r="AB62" s="51"/>
      <c r="AC62" s="51"/>
      <c r="AD62" s="51"/>
      <c r="AE62" s="51"/>
      <c r="AF62" s="51"/>
      <c r="AG62" s="51"/>
    </row>
    <row r="63" spans="1:33" ht="15.6" customHeight="1">
      <c r="A63" s="372"/>
      <c r="B63" s="373"/>
      <c r="C63" s="695"/>
      <c r="D63" s="696"/>
      <c r="E63" s="696"/>
      <c r="F63" s="696"/>
      <c r="G63" s="696"/>
      <c r="H63" s="696"/>
      <c r="I63" s="696"/>
      <c r="J63" s="697"/>
      <c r="K63" s="373"/>
      <c r="L63" s="425" t="s">
        <v>565</v>
      </c>
      <c r="M63" s="426">
        <v>1</v>
      </c>
      <c r="N63" s="373"/>
      <c r="O63" s="315"/>
      <c r="P63" s="393"/>
      <c r="Q63" s="394"/>
      <c r="R63" s="372"/>
      <c r="S63" s="372"/>
      <c r="T63" s="372"/>
      <c r="U63" s="372"/>
      <c r="V63" s="372"/>
      <c r="W63" s="372"/>
      <c r="X63" s="372"/>
      <c r="Y63" s="372"/>
      <c r="Z63" s="372"/>
      <c r="AA63" s="51"/>
      <c r="AB63" s="51"/>
      <c r="AC63" s="51"/>
      <c r="AD63" s="51"/>
      <c r="AE63" s="51"/>
      <c r="AF63" s="51"/>
      <c r="AG63" s="51"/>
    </row>
    <row r="64" spans="1:33" ht="14.45" customHeight="1">
      <c r="A64" s="372"/>
      <c r="B64" s="373"/>
      <c r="C64" s="695"/>
      <c r="D64" s="696"/>
      <c r="E64" s="696"/>
      <c r="F64" s="696"/>
      <c r="G64" s="696"/>
      <c r="H64" s="696"/>
      <c r="I64" s="696"/>
      <c r="J64" s="697"/>
      <c r="K64" s="373"/>
      <c r="L64" s="425" t="s">
        <v>1228</v>
      </c>
      <c r="M64" s="426">
        <v>1</v>
      </c>
      <c r="N64" s="373"/>
      <c r="O64" s="315"/>
      <c r="P64" s="393"/>
      <c r="Q64" s="394"/>
      <c r="R64" s="372"/>
      <c r="S64" s="372"/>
      <c r="T64" s="372"/>
      <c r="U64" s="372"/>
      <c r="V64" s="372"/>
      <c r="W64" s="372"/>
      <c r="X64" s="372"/>
      <c r="Y64" s="372"/>
      <c r="Z64" s="372"/>
      <c r="AA64" s="51"/>
      <c r="AB64" s="51"/>
      <c r="AC64" s="51"/>
      <c r="AD64" s="51"/>
      <c r="AE64" s="51"/>
      <c r="AF64" s="51"/>
      <c r="AG64" s="51"/>
    </row>
    <row r="65" spans="1:33" ht="14.45" customHeight="1">
      <c r="A65" s="372"/>
      <c r="B65" s="373"/>
      <c r="C65" s="695"/>
      <c r="D65" s="696"/>
      <c r="E65" s="696"/>
      <c r="F65" s="696"/>
      <c r="G65" s="696"/>
      <c r="H65" s="696"/>
      <c r="I65" s="696"/>
      <c r="J65" s="697"/>
      <c r="K65" s="373"/>
      <c r="L65" s="427" t="s">
        <v>508</v>
      </c>
      <c r="M65" s="426">
        <v>1</v>
      </c>
      <c r="N65" s="373"/>
      <c r="O65" s="315"/>
      <c r="P65" s="393"/>
      <c r="Q65" s="394"/>
      <c r="R65" s="372"/>
      <c r="S65" s="372"/>
      <c r="T65" s="372"/>
      <c r="U65" s="372"/>
      <c r="V65" s="372"/>
      <c r="W65" s="372"/>
      <c r="X65" s="372"/>
      <c r="Y65" s="372"/>
      <c r="Z65" s="372"/>
      <c r="AA65" s="51"/>
      <c r="AB65" s="51"/>
      <c r="AC65" s="51"/>
      <c r="AD65" s="51"/>
      <c r="AE65" s="51"/>
      <c r="AF65" s="51"/>
      <c r="AG65" s="51"/>
    </row>
    <row r="66" spans="1:33" ht="15" customHeight="1">
      <c r="A66" s="372"/>
      <c r="B66" s="373"/>
      <c r="C66" s="695"/>
      <c r="D66" s="696"/>
      <c r="E66" s="696"/>
      <c r="F66" s="696"/>
      <c r="G66" s="696"/>
      <c r="H66" s="696"/>
      <c r="I66" s="696"/>
      <c r="J66" s="697"/>
      <c r="K66" s="373"/>
      <c r="L66" s="423" t="s">
        <v>1276</v>
      </c>
      <c r="M66" s="424">
        <v>3</v>
      </c>
      <c r="N66" s="373"/>
      <c r="O66" s="315"/>
      <c r="P66" s="393"/>
      <c r="Q66" s="394"/>
      <c r="R66" s="372"/>
      <c r="S66" s="372"/>
      <c r="T66" s="372"/>
      <c r="U66" s="372"/>
      <c r="V66" s="372"/>
      <c r="W66" s="372"/>
      <c r="X66" s="372"/>
      <c r="Y66" s="372"/>
      <c r="Z66" s="372"/>
      <c r="AA66" s="51"/>
      <c r="AB66" s="51"/>
      <c r="AC66" s="51"/>
      <c r="AD66" s="51"/>
      <c r="AE66" s="51"/>
      <c r="AF66" s="51"/>
      <c r="AG66" s="51"/>
    </row>
    <row r="67" spans="1:33" ht="14.45" customHeight="1" thickBot="1">
      <c r="A67" s="372"/>
      <c r="B67" s="373"/>
      <c r="C67" s="695"/>
      <c r="D67" s="696"/>
      <c r="E67" s="696"/>
      <c r="F67" s="696"/>
      <c r="G67" s="696"/>
      <c r="H67" s="696"/>
      <c r="I67" s="696"/>
      <c r="J67" s="697"/>
      <c r="K67" s="373"/>
      <c r="L67" s="428" t="s">
        <v>1343</v>
      </c>
      <c r="M67" s="424">
        <v>3</v>
      </c>
      <c r="N67" s="373"/>
      <c r="O67" s="318"/>
      <c r="P67" s="413"/>
      <c r="Q67" s="414"/>
      <c r="R67" s="372"/>
      <c r="S67" s="372"/>
      <c r="T67" s="372"/>
      <c r="U67" s="372"/>
      <c r="V67" s="372"/>
      <c r="W67" s="372"/>
      <c r="X67" s="372"/>
      <c r="Y67" s="372"/>
      <c r="Z67" s="372"/>
      <c r="AA67" s="51"/>
      <c r="AB67" s="51"/>
      <c r="AC67" s="51"/>
      <c r="AD67" s="51"/>
      <c r="AE67" s="51"/>
      <c r="AF67" s="51"/>
      <c r="AG67" s="51"/>
    </row>
    <row r="68" spans="1:33" ht="15" customHeight="1">
      <c r="A68" s="372"/>
      <c r="B68" s="373"/>
      <c r="C68" s="695"/>
      <c r="D68" s="696"/>
      <c r="E68" s="696"/>
      <c r="F68" s="696"/>
      <c r="G68" s="696"/>
      <c r="H68" s="696"/>
      <c r="I68" s="696"/>
      <c r="J68" s="697"/>
      <c r="K68" s="373"/>
      <c r="L68" s="411" t="s">
        <v>561</v>
      </c>
      <c r="M68" s="387">
        <v>3</v>
      </c>
      <c r="N68" s="373"/>
      <c r="O68" s="372"/>
      <c r="P68" s="372"/>
      <c r="Q68" s="372"/>
      <c r="R68" s="372"/>
      <c r="S68" s="372"/>
      <c r="T68" s="372"/>
      <c r="U68" s="372"/>
      <c r="V68" s="372"/>
      <c r="W68" s="372"/>
      <c r="X68" s="372"/>
      <c r="Y68" s="372"/>
      <c r="Z68" s="372"/>
      <c r="AA68" s="51"/>
      <c r="AB68" s="51"/>
      <c r="AC68" s="51"/>
      <c r="AD68" s="51"/>
      <c r="AE68" s="51"/>
      <c r="AF68" s="51"/>
      <c r="AG68" s="51"/>
    </row>
    <row r="69" spans="1:33" ht="15" customHeight="1" thickBot="1">
      <c r="A69" s="372"/>
      <c r="B69" s="373"/>
      <c r="C69" s="695"/>
      <c r="D69" s="696"/>
      <c r="E69" s="696"/>
      <c r="F69" s="696"/>
      <c r="G69" s="696"/>
      <c r="H69" s="696"/>
      <c r="I69" s="696"/>
      <c r="J69" s="697"/>
      <c r="K69" s="373"/>
      <c r="L69" s="412" t="s">
        <v>1278</v>
      </c>
      <c r="M69" s="439">
        <v>3</v>
      </c>
      <c r="N69" s="373"/>
      <c r="O69" s="372"/>
      <c r="P69" s="372"/>
      <c r="Q69" s="372"/>
      <c r="R69" s="372"/>
      <c r="S69" s="372"/>
      <c r="T69" s="372"/>
      <c r="U69" s="372"/>
      <c r="V69" s="372"/>
      <c r="W69" s="372"/>
      <c r="X69" s="372"/>
      <c r="Y69" s="372"/>
      <c r="Z69" s="372"/>
      <c r="AA69" s="51"/>
      <c r="AB69" s="51"/>
      <c r="AC69" s="51"/>
      <c r="AD69" s="51"/>
      <c r="AE69" s="51"/>
      <c r="AF69" s="51"/>
      <c r="AG69" s="51"/>
    </row>
    <row r="70" spans="1:33" ht="15" customHeight="1" thickBot="1">
      <c r="A70" s="372"/>
      <c r="B70" s="373"/>
      <c r="C70" s="698"/>
      <c r="D70" s="699"/>
      <c r="E70" s="699"/>
      <c r="F70" s="699"/>
      <c r="G70" s="699"/>
      <c r="H70" s="699"/>
      <c r="I70" s="699"/>
      <c r="J70" s="700"/>
      <c r="K70" s="373"/>
      <c r="L70" s="432" t="s">
        <v>231</v>
      </c>
      <c r="M70" s="433">
        <v>22</v>
      </c>
      <c r="N70" s="373"/>
      <c r="O70" s="373"/>
      <c r="P70" s="373"/>
      <c r="Q70" s="373"/>
      <c r="R70" s="373"/>
      <c r="S70" s="373"/>
      <c r="T70" s="373"/>
      <c r="U70" s="373"/>
      <c r="V70" s="373"/>
      <c r="W70" s="372"/>
      <c r="X70" s="372"/>
      <c r="Y70" s="372"/>
      <c r="Z70" s="372"/>
      <c r="AA70" s="51"/>
      <c r="AB70" s="51"/>
      <c r="AC70" s="51"/>
      <c r="AD70" s="51"/>
      <c r="AE70" s="51"/>
      <c r="AF70" s="51"/>
      <c r="AG70" s="51"/>
    </row>
    <row r="71" spans="1:33" ht="15.75" thickBot="1">
      <c r="A71" s="417"/>
      <c r="B71" s="417"/>
      <c r="C71" s="417"/>
      <c r="D71" s="417"/>
      <c r="E71" s="417"/>
      <c r="F71" s="417"/>
      <c r="G71" s="417"/>
      <c r="H71" s="417"/>
      <c r="I71" s="417"/>
      <c r="J71" s="417"/>
      <c r="K71" s="417"/>
      <c r="L71" s="418"/>
      <c r="M71" s="418"/>
      <c r="N71" s="417"/>
      <c r="O71" s="417"/>
      <c r="P71" s="418"/>
      <c r="Q71" s="418"/>
      <c r="R71" s="418"/>
      <c r="S71" s="418"/>
      <c r="T71" s="418"/>
      <c r="U71" s="418"/>
      <c r="V71" s="418"/>
      <c r="W71" s="418"/>
      <c r="X71" s="418"/>
      <c r="Y71" s="418"/>
      <c r="Z71" s="418"/>
      <c r="AA71" s="218"/>
      <c r="AB71" s="218"/>
      <c r="AC71" s="218"/>
      <c r="AD71" s="218"/>
      <c r="AE71" s="218"/>
      <c r="AF71" s="218"/>
      <c r="AG71" s="218"/>
    </row>
    <row r="72" spans="1:33" ht="18" thickBot="1">
      <c r="A72" s="372"/>
      <c r="B72" s="373"/>
      <c r="C72" s="373"/>
      <c r="D72" s="373"/>
      <c r="E72" s="373"/>
      <c r="F72" s="373"/>
      <c r="G72" s="373"/>
      <c r="H72" s="373"/>
      <c r="I72" s="373"/>
      <c r="J72" s="373"/>
      <c r="K72" s="373"/>
      <c r="L72" s="726" t="s">
        <v>1331</v>
      </c>
      <c r="M72" s="745"/>
      <c r="N72" s="373"/>
      <c r="O72" s="728" t="s">
        <v>1335</v>
      </c>
      <c r="P72" s="729"/>
      <c r="Q72" s="730"/>
      <c r="R72" s="373"/>
      <c r="S72" s="731" t="s">
        <v>1336</v>
      </c>
      <c r="T72" s="732"/>
      <c r="U72" s="373"/>
      <c r="V72" s="419" t="s">
        <v>1338</v>
      </c>
      <c r="W72" s="373"/>
      <c r="X72" s="385" t="s">
        <v>1339</v>
      </c>
      <c r="Y72" s="372"/>
      <c r="Z72" s="372"/>
      <c r="AA72" s="51"/>
      <c r="AB72" s="51"/>
      <c r="AC72" s="51"/>
      <c r="AD72" s="51"/>
      <c r="AE72" s="51"/>
      <c r="AF72" s="51"/>
      <c r="AG72" s="51"/>
    </row>
    <row r="73" spans="1:33" ht="21.6" customHeight="1" thickBot="1">
      <c r="A73" s="372"/>
      <c r="B73" s="373"/>
      <c r="C73" s="779" t="s">
        <v>1345</v>
      </c>
      <c r="D73" s="780"/>
      <c r="E73" s="780"/>
      <c r="F73" s="780"/>
      <c r="G73" s="780"/>
      <c r="H73" s="780"/>
      <c r="I73" s="780"/>
      <c r="J73" s="781"/>
      <c r="K73" s="373"/>
      <c r="L73" s="421" t="s">
        <v>1274</v>
      </c>
      <c r="M73" s="422">
        <v>1</v>
      </c>
      <c r="N73" s="373"/>
      <c r="O73" s="388"/>
      <c r="P73" s="389"/>
      <c r="Q73" s="390"/>
      <c r="R73" s="373"/>
      <c r="S73" s="702" t="s">
        <v>1347</v>
      </c>
      <c r="T73" s="703"/>
      <c r="U73" s="373"/>
      <c r="V73" s="502"/>
      <c r="W73" s="373"/>
      <c r="X73" s="502"/>
      <c r="Y73" s="372"/>
      <c r="Z73" s="372"/>
      <c r="AA73" s="51"/>
      <c r="AB73" s="51"/>
      <c r="AC73" s="51"/>
      <c r="AD73" s="51"/>
      <c r="AE73" s="51"/>
      <c r="AF73" s="51"/>
      <c r="AG73" s="51"/>
    </row>
    <row r="74" spans="1:33" ht="18" customHeight="1" thickBot="1">
      <c r="A74" s="372"/>
      <c r="B74" s="373"/>
      <c r="C74" s="782" t="s">
        <v>1334</v>
      </c>
      <c r="D74" s="783"/>
      <c r="E74" s="783"/>
      <c r="F74" s="783"/>
      <c r="G74" s="783"/>
      <c r="H74" s="783"/>
      <c r="I74" s="783"/>
      <c r="J74" s="784"/>
      <c r="K74" s="373"/>
      <c r="L74" s="391" t="s">
        <v>1349</v>
      </c>
      <c r="M74" s="392">
        <v>1</v>
      </c>
      <c r="N74" s="373"/>
      <c r="O74" s="315"/>
      <c r="P74" s="393"/>
      <c r="Q74" s="394"/>
      <c r="R74" s="372"/>
      <c r="S74" s="704"/>
      <c r="T74" s="705"/>
      <c r="U74" s="372"/>
      <c r="V74" s="297" t="s">
        <v>1475</v>
      </c>
      <c r="W74" s="372"/>
      <c r="X74" s="299" t="s">
        <v>1466</v>
      </c>
      <c r="Y74" s="372"/>
      <c r="Z74" s="372"/>
      <c r="AA74" s="51"/>
      <c r="AB74" s="51"/>
      <c r="AC74" s="51"/>
      <c r="AD74" s="51"/>
      <c r="AE74" s="51"/>
      <c r="AF74" s="51"/>
      <c r="AG74" s="51"/>
    </row>
    <row r="75" spans="1:33" ht="14.45" customHeight="1">
      <c r="A75" s="372"/>
      <c r="B75" s="373"/>
      <c r="C75" s="692" t="s">
        <v>1447</v>
      </c>
      <c r="D75" s="693"/>
      <c r="E75" s="693"/>
      <c r="F75" s="693"/>
      <c r="G75" s="693"/>
      <c r="H75" s="693"/>
      <c r="I75" s="693"/>
      <c r="J75" s="694"/>
      <c r="K75" s="373"/>
      <c r="L75" s="400" t="s">
        <v>507</v>
      </c>
      <c r="M75" s="422">
        <v>2</v>
      </c>
      <c r="N75" s="373"/>
      <c r="O75" s="315"/>
      <c r="P75" s="393"/>
      <c r="Q75" s="394"/>
      <c r="R75" s="372"/>
      <c r="S75" s="704"/>
      <c r="T75" s="705"/>
      <c r="U75" s="372"/>
      <c r="V75" s="398"/>
      <c r="W75" s="372"/>
      <c r="X75" s="299" t="s">
        <v>1465</v>
      </c>
      <c r="Y75" s="372"/>
      <c r="Z75" s="372"/>
      <c r="AA75" s="51"/>
      <c r="AB75" s="51"/>
      <c r="AC75" s="51"/>
      <c r="AD75" s="51"/>
      <c r="AE75" s="51"/>
      <c r="AF75" s="51"/>
      <c r="AG75" s="51"/>
    </row>
    <row r="76" spans="1:33" ht="14.45" customHeight="1">
      <c r="A76" s="372"/>
      <c r="B76" s="373"/>
      <c r="C76" s="695"/>
      <c r="D76" s="696"/>
      <c r="E76" s="696"/>
      <c r="F76" s="696"/>
      <c r="G76" s="696"/>
      <c r="H76" s="696"/>
      <c r="I76" s="696"/>
      <c r="J76" s="697"/>
      <c r="K76" s="373"/>
      <c r="L76" s="400" t="s">
        <v>1275</v>
      </c>
      <c r="M76" s="401">
        <v>1</v>
      </c>
      <c r="N76" s="373"/>
      <c r="O76" s="315"/>
      <c r="P76" s="393"/>
      <c r="Q76" s="394"/>
      <c r="R76" s="372"/>
      <c r="S76" s="704"/>
      <c r="T76" s="705"/>
      <c r="U76" s="372"/>
      <c r="V76" s="441"/>
      <c r="W76" s="372"/>
      <c r="X76" s="507"/>
      <c r="Y76" s="372"/>
      <c r="Z76" s="372"/>
      <c r="AA76" s="51"/>
      <c r="AB76" s="51"/>
      <c r="AC76" s="51"/>
      <c r="AD76" s="51"/>
      <c r="AE76" s="51"/>
      <c r="AF76" s="51"/>
      <c r="AG76" s="51"/>
    </row>
    <row r="77" spans="1:33" ht="14.45" customHeight="1" thickBot="1">
      <c r="A77" s="372"/>
      <c r="B77" s="373"/>
      <c r="C77" s="695"/>
      <c r="D77" s="696"/>
      <c r="E77" s="696"/>
      <c r="F77" s="696"/>
      <c r="G77" s="696"/>
      <c r="H77" s="696"/>
      <c r="I77" s="696"/>
      <c r="J77" s="697"/>
      <c r="K77" s="373"/>
      <c r="L77" s="400" t="s">
        <v>566</v>
      </c>
      <c r="M77" s="401">
        <v>1</v>
      </c>
      <c r="N77" s="373"/>
      <c r="O77" s="315"/>
      <c r="P77" s="393"/>
      <c r="Q77" s="394"/>
      <c r="R77" s="372"/>
      <c r="S77" s="706"/>
      <c r="T77" s="707"/>
      <c r="U77" s="372"/>
      <c r="V77" s="442"/>
      <c r="W77" s="372"/>
      <c r="X77" s="404"/>
      <c r="Y77" s="372"/>
      <c r="Z77" s="372"/>
      <c r="AA77" s="51"/>
      <c r="AB77" s="51"/>
      <c r="AC77" s="51"/>
      <c r="AD77" s="51"/>
      <c r="AE77" s="51"/>
      <c r="AF77" s="51"/>
      <c r="AG77" s="51"/>
    </row>
    <row r="78" spans="1:33" ht="15" customHeight="1">
      <c r="A78" s="372"/>
      <c r="B78" s="373"/>
      <c r="C78" s="695"/>
      <c r="D78" s="696"/>
      <c r="E78" s="696"/>
      <c r="F78" s="696"/>
      <c r="G78" s="696"/>
      <c r="H78" s="696"/>
      <c r="I78" s="696"/>
      <c r="J78" s="697"/>
      <c r="K78" s="373"/>
      <c r="L78" s="397" t="s">
        <v>567</v>
      </c>
      <c r="M78" s="405">
        <v>3</v>
      </c>
      <c r="N78" s="373"/>
      <c r="O78" s="315"/>
      <c r="P78" s="393"/>
      <c r="Q78" s="394"/>
      <c r="R78" s="372"/>
      <c r="S78" s="372"/>
      <c r="T78" s="372"/>
      <c r="U78" s="372"/>
      <c r="V78" s="372"/>
      <c r="W78" s="372"/>
      <c r="X78" s="372"/>
      <c r="Y78" s="372"/>
      <c r="Z78" s="372"/>
      <c r="AA78" s="51"/>
      <c r="AB78" s="51"/>
      <c r="AC78" s="51"/>
      <c r="AD78" s="51"/>
      <c r="AE78" s="51"/>
      <c r="AF78" s="51"/>
      <c r="AG78" s="51"/>
    </row>
    <row r="79" spans="1:33" ht="15.6" customHeight="1">
      <c r="A79" s="372"/>
      <c r="B79" s="373"/>
      <c r="C79" s="695"/>
      <c r="D79" s="696"/>
      <c r="E79" s="696"/>
      <c r="F79" s="696"/>
      <c r="G79" s="696"/>
      <c r="H79" s="696"/>
      <c r="I79" s="696"/>
      <c r="J79" s="697"/>
      <c r="K79" s="373"/>
      <c r="L79" s="400" t="s">
        <v>565</v>
      </c>
      <c r="M79" s="401">
        <v>1</v>
      </c>
      <c r="N79" s="373"/>
      <c r="O79" s="315"/>
      <c r="P79" s="393"/>
      <c r="Q79" s="394"/>
      <c r="R79" s="372"/>
      <c r="S79" s="372"/>
      <c r="T79" s="372"/>
      <c r="U79" s="372"/>
      <c r="V79" s="372"/>
      <c r="W79" s="372"/>
      <c r="X79" s="372"/>
      <c r="Y79" s="372"/>
      <c r="Z79" s="372"/>
      <c r="AA79" s="51"/>
      <c r="AB79" s="51"/>
      <c r="AC79" s="51"/>
      <c r="AD79" s="51"/>
      <c r="AE79" s="51"/>
      <c r="AF79" s="51"/>
      <c r="AG79" s="51"/>
    </row>
    <row r="80" spans="1:33" ht="14.45" customHeight="1">
      <c r="A80" s="372"/>
      <c r="B80" s="373"/>
      <c r="C80" s="695"/>
      <c r="D80" s="696"/>
      <c r="E80" s="696"/>
      <c r="F80" s="696"/>
      <c r="G80" s="696"/>
      <c r="H80" s="696"/>
      <c r="I80" s="696"/>
      <c r="J80" s="697"/>
      <c r="K80" s="373"/>
      <c r="L80" s="397" t="s">
        <v>1228</v>
      </c>
      <c r="M80" s="405">
        <v>3</v>
      </c>
      <c r="N80" s="373"/>
      <c r="O80" s="315"/>
      <c r="P80" s="393"/>
      <c r="Q80" s="394"/>
      <c r="R80" s="372"/>
      <c r="S80" s="372"/>
      <c r="T80" s="372"/>
      <c r="U80" s="372"/>
      <c r="V80" s="372"/>
      <c r="W80" s="372"/>
      <c r="X80" s="372"/>
      <c r="Y80" s="372"/>
      <c r="Z80" s="372"/>
      <c r="AA80" s="51"/>
      <c r="AB80" s="51"/>
      <c r="AC80" s="51"/>
      <c r="AD80" s="51"/>
      <c r="AE80" s="51"/>
      <c r="AF80" s="51"/>
      <c r="AG80" s="51"/>
    </row>
    <row r="81" spans="1:43" ht="14.45" customHeight="1">
      <c r="A81" s="372"/>
      <c r="B81" s="373"/>
      <c r="C81" s="695"/>
      <c r="D81" s="696"/>
      <c r="E81" s="696"/>
      <c r="F81" s="696"/>
      <c r="G81" s="696"/>
      <c r="H81" s="696"/>
      <c r="I81" s="696"/>
      <c r="J81" s="697"/>
      <c r="K81" s="373"/>
      <c r="L81" s="408" t="s">
        <v>508</v>
      </c>
      <c r="M81" s="401">
        <v>2</v>
      </c>
      <c r="N81" s="373"/>
      <c r="O81" s="315"/>
      <c r="P81" s="393"/>
      <c r="Q81" s="394"/>
      <c r="R81" s="372"/>
      <c r="S81" s="372"/>
      <c r="T81" s="372"/>
      <c r="U81" s="372"/>
      <c r="V81" s="372"/>
      <c r="W81" s="372"/>
      <c r="X81" s="372"/>
      <c r="Y81" s="372"/>
      <c r="Z81" s="372"/>
      <c r="AA81" s="51"/>
      <c r="AB81" s="51"/>
      <c r="AC81" s="51"/>
      <c r="AD81" s="51"/>
      <c r="AE81" s="51"/>
      <c r="AF81" s="51"/>
      <c r="AG81" s="51"/>
    </row>
    <row r="82" spans="1:43" ht="15" customHeight="1">
      <c r="A82" s="372"/>
      <c r="B82" s="373"/>
      <c r="C82" s="695"/>
      <c r="D82" s="696"/>
      <c r="E82" s="696"/>
      <c r="F82" s="696"/>
      <c r="G82" s="696"/>
      <c r="H82" s="696"/>
      <c r="I82" s="696"/>
      <c r="J82" s="697"/>
      <c r="K82" s="373"/>
      <c r="L82" s="397" t="s">
        <v>1276</v>
      </c>
      <c r="M82" s="405">
        <v>3</v>
      </c>
      <c r="N82" s="373"/>
      <c r="O82" s="315"/>
      <c r="P82" s="393"/>
      <c r="Q82" s="394"/>
      <c r="R82" s="372"/>
      <c r="S82" s="372"/>
      <c r="T82" s="372"/>
      <c r="U82" s="372"/>
      <c r="V82" s="372"/>
      <c r="W82" s="372"/>
      <c r="X82" s="372"/>
      <c r="Y82" s="372"/>
      <c r="Z82" s="372"/>
      <c r="AA82" s="51"/>
      <c r="AB82" s="51"/>
      <c r="AC82" s="51"/>
      <c r="AD82" s="51"/>
      <c r="AE82" s="51"/>
      <c r="AF82" s="51"/>
      <c r="AG82" s="51"/>
    </row>
    <row r="83" spans="1:43" ht="14.45" customHeight="1" thickBot="1">
      <c r="A83" s="372"/>
      <c r="B83" s="373"/>
      <c r="C83" s="695"/>
      <c r="D83" s="696"/>
      <c r="E83" s="696"/>
      <c r="F83" s="696"/>
      <c r="G83" s="696"/>
      <c r="H83" s="696"/>
      <c r="I83" s="696"/>
      <c r="J83" s="697"/>
      <c r="K83" s="373"/>
      <c r="L83" s="409" t="s">
        <v>1343</v>
      </c>
      <c r="M83" s="410">
        <v>3</v>
      </c>
      <c r="N83" s="373"/>
      <c r="O83" s="315"/>
      <c r="P83" s="393"/>
      <c r="Q83" s="394"/>
      <c r="R83" s="372"/>
      <c r="S83" s="372"/>
      <c r="T83" s="372"/>
      <c r="U83" s="372"/>
      <c r="V83" s="372"/>
      <c r="W83" s="372"/>
      <c r="X83" s="372"/>
      <c r="Y83" s="372"/>
      <c r="Z83" s="372"/>
      <c r="AA83" s="51"/>
      <c r="AB83" s="51"/>
      <c r="AC83" s="51"/>
      <c r="AD83" s="51"/>
      <c r="AE83" s="51"/>
      <c r="AF83" s="51"/>
      <c r="AG83" s="51"/>
    </row>
    <row r="84" spans="1:43" ht="15" customHeight="1">
      <c r="A84" s="372"/>
      <c r="B84" s="373"/>
      <c r="C84" s="695"/>
      <c r="D84" s="696"/>
      <c r="E84" s="696"/>
      <c r="F84" s="696"/>
      <c r="G84" s="696"/>
      <c r="H84" s="696"/>
      <c r="I84" s="696"/>
      <c r="J84" s="697"/>
      <c r="K84" s="373"/>
      <c r="L84" s="429" t="s">
        <v>561</v>
      </c>
      <c r="M84" s="422">
        <v>2</v>
      </c>
      <c r="N84" s="373"/>
      <c r="O84" s="315"/>
      <c r="P84" s="393"/>
      <c r="Q84" s="394"/>
      <c r="R84" s="372"/>
      <c r="S84" s="372"/>
      <c r="T84" s="372"/>
      <c r="U84" s="372"/>
      <c r="V84" s="372"/>
      <c r="W84" s="372"/>
      <c r="X84" s="372"/>
      <c r="Y84" s="372"/>
      <c r="Z84" s="372"/>
      <c r="AA84" s="51"/>
      <c r="AB84" s="51"/>
      <c r="AC84" s="51"/>
      <c r="AD84" s="51"/>
      <c r="AE84" s="51"/>
      <c r="AF84" s="51"/>
      <c r="AG84" s="51"/>
    </row>
    <row r="85" spans="1:43" ht="15" customHeight="1" thickBot="1">
      <c r="A85" s="372"/>
      <c r="B85" s="373"/>
      <c r="C85" s="695"/>
      <c r="D85" s="696"/>
      <c r="E85" s="696"/>
      <c r="F85" s="696"/>
      <c r="G85" s="696"/>
      <c r="H85" s="696"/>
      <c r="I85" s="696"/>
      <c r="J85" s="697"/>
      <c r="K85" s="373"/>
      <c r="L85" s="430" t="s">
        <v>1278</v>
      </c>
      <c r="M85" s="392">
        <v>2</v>
      </c>
      <c r="N85" s="373"/>
      <c r="O85" s="318"/>
      <c r="P85" s="413"/>
      <c r="Q85" s="414"/>
      <c r="R85" s="372"/>
      <c r="S85" s="372"/>
      <c r="T85" s="372"/>
      <c r="U85" s="372"/>
      <c r="V85" s="372"/>
      <c r="W85" s="372"/>
      <c r="X85" s="372"/>
      <c r="Y85" s="372"/>
      <c r="Z85" s="372"/>
      <c r="AA85" s="51"/>
      <c r="AB85" s="51"/>
      <c r="AC85" s="51"/>
      <c r="AD85" s="51"/>
      <c r="AE85" s="51"/>
      <c r="AF85" s="51"/>
      <c r="AG85" s="51"/>
    </row>
    <row r="86" spans="1:43" ht="15.75" thickBot="1">
      <c r="A86" s="373"/>
      <c r="B86" s="373"/>
      <c r="C86" s="698"/>
      <c r="D86" s="699"/>
      <c r="E86" s="699"/>
      <c r="F86" s="699"/>
      <c r="G86" s="699"/>
      <c r="H86" s="699"/>
      <c r="I86" s="699"/>
      <c r="J86" s="700"/>
      <c r="K86" s="373"/>
      <c r="L86" s="415" t="s">
        <v>231</v>
      </c>
      <c r="M86" s="416">
        <f>SUM(M73:M85)</f>
        <v>25</v>
      </c>
      <c r="N86" s="373"/>
      <c r="O86" s="373"/>
      <c r="P86" s="373"/>
      <c r="Q86" s="373"/>
      <c r="R86" s="373"/>
      <c r="S86" s="373"/>
      <c r="T86" s="373"/>
      <c r="U86" s="373"/>
      <c r="V86" s="373"/>
      <c r="W86" s="373"/>
      <c r="X86" s="373"/>
      <c r="Y86" s="373"/>
      <c r="Z86" s="373"/>
      <c r="AA86" s="219"/>
      <c r="AB86" s="219"/>
      <c r="AC86" s="219"/>
      <c r="AD86" s="219"/>
      <c r="AE86" s="219"/>
      <c r="AF86" s="219"/>
      <c r="AG86" s="219"/>
      <c r="AH86" s="289"/>
      <c r="AI86" s="289"/>
      <c r="AJ86" s="289"/>
      <c r="AK86" s="289"/>
      <c r="AL86" s="289"/>
      <c r="AM86" s="289"/>
      <c r="AN86" s="289"/>
      <c r="AO86" s="289"/>
      <c r="AP86" s="289"/>
      <c r="AQ86" s="289"/>
    </row>
    <row r="87" spans="1:43" ht="15.75" thickBot="1">
      <c r="A87" s="417"/>
      <c r="B87" s="417"/>
      <c r="C87" s="417"/>
      <c r="D87" s="417"/>
      <c r="E87" s="417"/>
      <c r="F87" s="417"/>
      <c r="G87" s="417"/>
      <c r="H87" s="417"/>
      <c r="I87" s="417"/>
      <c r="J87" s="417"/>
      <c r="K87" s="417"/>
      <c r="L87" s="417"/>
      <c r="M87" s="417"/>
      <c r="N87" s="417"/>
      <c r="O87" s="417"/>
      <c r="P87" s="418"/>
      <c r="Q87" s="418"/>
      <c r="R87" s="418"/>
      <c r="S87" s="418"/>
      <c r="T87" s="418"/>
      <c r="U87" s="418"/>
      <c r="V87" s="418"/>
      <c r="W87" s="418"/>
      <c r="X87" s="418"/>
      <c r="Y87" s="418"/>
      <c r="Z87" s="418"/>
      <c r="AA87" s="218"/>
      <c r="AB87" s="218"/>
      <c r="AC87" s="218"/>
      <c r="AD87" s="218"/>
      <c r="AE87" s="218"/>
      <c r="AF87" s="218"/>
      <c r="AG87" s="218"/>
    </row>
    <row r="88" spans="1:43" ht="19.899999999999999" customHeight="1" thickBot="1">
      <c r="A88" s="372"/>
      <c r="B88" s="373"/>
      <c r="C88" s="779" t="s">
        <v>1348</v>
      </c>
      <c r="D88" s="780"/>
      <c r="E88" s="780"/>
      <c r="F88" s="780"/>
      <c r="G88" s="780"/>
      <c r="H88" s="780"/>
      <c r="I88" s="780"/>
      <c r="J88" s="781"/>
      <c r="K88" s="373"/>
      <c r="L88" s="726" t="s">
        <v>1331</v>
      </c>
      <c r="M88" s="727"/>
      <c r="N88" s="373"/>
      <c r="O88" s="728" t="s">
        <v>1335</v>
      </c>
      <c r="P88" s="729"/>
      <c r="Q88" s="730"/>
      <c r="R88" s="373"/>
      <c r="S88" s="731" t="s">
        <v>1336</v>
      </c>
      <c r="T88" s="732"/>
      <c r="U88" s="373"/>
      <c r="V88" s="419" t="s">
        <v>1338</v>
      </c>
      <c r="W88" s="373"/>
      <c r="X88" s="420" t="s">
        <v>1339</v>
      </c>
      <c r="Y88" s="372"/>
      <c r="Z88" s="372"/>
      <c r="AA88" s="51"/>
      <c r="AB88" s="51"/>
      <c r="AC88" s="51"/>
      <c r="AD88" s="51"/>
      <c r="AE88" s="51"/>
      <c r="AF88" s="51"/>
      <c r="AG88" s="51"/>
    </row>
    <row r="89" spans="1:43" ht="21.6" customHeight="1" thickBot="1">
      <c r="A89" s="372"/>
      <c r="B89" s="373"/>
      <c r="C89" s="790" t="s">
        <v>1334</v>
      </c>
      <c r="D89" s="791"/>
      <c r="E89" s="791"/>
      <c r="F89" s="791"/>
      <c r="G89" s="791"/>
      <c r="H89" s="791"/>
      <c r="I89" s="791"/>
      <c r="J89" s="792"/>
      <c r="K89" s="373"/>
      <c r="L89" s="386" t="s">
        <v>1274</v>
      </c>
      <c r="M89" s="387">
        <v>3</v>
      </c>
      <c r="N89" s="373"/>
      <c r="O89" s="388"/>
      <c r="P89" s="389"/>
      <c r="Q89" s="390"/>
      <c r="R89" s="373"/>
      <c r="S89" s="434"/>
      <c r="T89" s="435"/>
      <c r="U89" s="373"/>
      <c r="V89" s="502"/>
      <c r="W89" s="373"/>
      <c r="X89" s="769" t="s">
        <v>1467</v>
      </c>
      <c r="Y89" s="372"/>
      <c r="Z89" s="372"/>
      <c r="AA89" s="51"/>
      <c r="AB89" s="51"/>
      <c r="AC89" s="51"/>
      <c r="AD89" s="51"/>
      <c r="AE89" s="51"/>
      <c r="AF89" s="51"/>
      <c r="AG89" s="51"/>
    </row>
    <row r="90" spans="1:43" ht="18" customHeight="1" thickBot="1">
      <c r="A90" s="372"/>
      <c r="B90" s="373"/>
      <c r="C90" s="692"/>
      <c r="D90" s="693"/>
      <c r="E90" s="693"/>
      <c r="F90" s="693"/>
      <c r="G90" s="693"/>
      <c r="H90" s="693"/>
      <c r="I90" s="693"/>
      <c r="J90" s="694"/>
      <c r="K90" s="373"/>
      <c r="L90" s="391" t="s">
        <v>1349</v>
      </c>
      <c r="M90" s="392">
        <v>1</v>
      </c>
      <c r="N90" s="373"/>
      <c r="O90" s="315"/>
      <c r="P90" s="393"/>
      <c r="Q90" s="394"/>
      <c r="R90" s="372"/>
      <c r="S90" s="436"/>
      <c r="T90" s="437"/>
      <c r="U90" s="372"/>
      <c r="V90" s="299" t="s">
        <v>1474</v>
      </c>
      <c r="W90" s="372"/>
      <c r="X90" s="751"/>
      <c r="Y90" s="372"/>
      <c r="Z90" s="372"/>
      <c r="AA90" s="51"/>
      <c r="AB90" s="51"/>
      <c r="AC90" s="51"/>
      <c r="AD90" s="51"/>
      <c r="AE90" s="51"/>
      <c r="AF90" s="51"/>
      <c r="AG90" s="51"/>
    </row>
    <row r="91" spans="1:43" ht="14.45" customHeight="1" thickBot="1">
      <c r="A91" s="372"/>
      <c r="B91" s="373"/>
      <c r="C91" s="695"/>
      <c r="D91" s="696"/>
      <c r="E91" s="696"/>
      <c r="F91" s="696"/>
      <c r="G91" s="696"/>
      <c r="H91" s="696"/>
      <c r="I91" s="696"/>
      <c r="J91" s="697"/>
      <c r="K91" s="373"/>
      <c r="L91" s="425" t="s">
        <v>507</v>
      </c>
      <c r="M91" s="426">
        <v>2</v>
      </c>
      <c r="N91" s="373"/>
      <c r="O91" s="315"/>
      <c r="P91" s="393"/>
      <c r="Q91" s="394"/>
      <c r="R91" s="372"/>
      <c r="S91" s="406"/>
      <c r="T91" s="407"/>
      <c r="U91" s="372"/>
      <c r="V91" s="403"/>
      <c r="W91" s="372"/>
      <c r="X91" s="752"/>
      <c r="Y91" s="372"/>
      <c r="Z91" s="372"/>
      <c r="AA91" s="51"/>
      <c r="AB91" s="51"/>
      <c r="AC91" s="51"/>
      <c r="AD91" s="51"/>
      <c r="AE91" s="51"/>
      <c r="AF91" s="51"/>
      <c r="AG91" s="51"/>
    </row>
    <row r="92" spans="1:43" ht="14.45" customHeight="1">
      <c r="A92" s="372"/>
      <c r="B92" s="373"/>
      <c r="C92" s="695"/>
      <c r="D92" s="696"/>
      <c r="E92" s="696"/>
      <c r="F92" s="696"/>
      <c r="G92" s="696"/>
      <c r="H92" s="696"/>
      <c r="I92" s="696"/>
      <c r="J92" s="697"/>
      <c r="K92" s="373"/>
      <c r="L92" s="425" t="s">
        <v>1275</v>
      </c>
      <c r="M92" s="426">
        <v>1</v>
      </c>
      <c r="N92" s="373"/>
      <c r="O92" s="315"/>
      <c r="P92" s="393"/>
      <c r="Q92" s="394"/>
      <c r="R92" s="372"/>
      <c r="S92" s="372"/>
      <c r="T92" s="372"/>
      <c r="U92" s="372"/>
      <c r="V92" s="372"/>
      <c r="W92" s="372"/>
      <c r="X92" s="372"/>
      <c r="Y92" s="372"/>
      <c r="Z92" s="372"/>
      <c r="AA92" s="51"/>
      <c r="AB92" s="51"/>
      <c r="AC92" s="51"/>
      <c r="AD92" s="51"/>
      <c r="AE92" s="51"/>
      <c r="AF92" s="51"/>
      <c r="AG92" s="51"/>
    </row>
    <row r="93" spans="1:43" ht="14.45" customHeight="1">
      <c r="A93" s="372"/>
      <c r="B93" s="373"/>
      <c r="C93" s="695"/>
      <c r="D93" s="696"/>
      <c r="E93" s="696"/>
      <c r="F93" s="696"/>
      <c r="G93" s="696"/>
      <c r="H93" s="696"/>
      <c r="I93" s="696"/>
      <c r="J93" s="697"/>
      <c r="K93" s="373"/>
      <c r="L93" s="425" t="s">
        <v>566</v>
      </c>
      <c r="M93" s="426">
        <v>2</v>
      </c>
      <c r="N93" s="373"/>
      <c r="O93" s="315"/>
      <c r="P93" s="393"/>
      <c r="Q93" s="394"/>
      <c r="R93" s="372"/>
      <c r="S93" s="372"/>
      <c r="T93" s="372"/>
      <c r="U93" s="372"/>
      <c r="V93" s="372"/>
      <c r="W93" s="372"/>
      <c r="X93" s="372"/>
      <c r="Y93" s="372"/>
      <c r="Z93" s="372"/>
      <c r="AA93" s="51"/>
      <c r="AB93" s="51"/>
      <c r="AC93" s="51"/>
      <c r="AD93" s="51"/>
      <c r="AE93" s="51"/>
      <c r="AF93" s="51"/>
      <c r="AG93" s="51"/>
    </row>
    <row r="94" spans="1:43" ht="15" customHeight="1">
      <c r="A94" s="372"/>
      <c r="B94" s="373"/>
      <c r="C94" s="695"/>
      <c r="D94" s="696"/>
      <c r="E94" s="696"/>
      <c r="F94" s="696"/>
      <c r="G94" s="696"/>
      <c r="H94" s="696"/>
      <c r="I94" s="696"/>
      <c r="J94" s="697"/>
      <c r="K94" s="373"/>
      <c r="L94" s="425" t="s">
        <v>567</v>
      </c>
      <c r="M94" s="426">
        <v>1</v>
      </c>
      <c r="N94" s="373"/>
      <c r="O94" s="315"/>
      <c r="P94" s="393"/>
      <c r="Q94" s="394"/>
      <c r="R94" s="372"/>
      <c r="S94" s="372"/>
      <c r="T94" s="372"/>
      <c r="U94" s="372"/>
      <c r="V94" s="372"/>
      <c r="W94" s="372"/>
      <c r="X94" s="372"/>
      <c r="Y94" s="372"/>
      <c r="Z94" s="372"/>
      <c r="AA94" s="51"/>
      <c r="AB94" s="51"/>
      <c r="AC94" s="51"/>
      <c r="AD94" s="51"/>
      <c r="AE94" s="51"/>
      <c r="AF94" s="51"/>
      <c r="AG94" s="51"/>
    </row>
    <row r="95" spans="1:43" ht="15.6" customHeight="1">
      <c r="A95" s="372"/>
      <c r="B95" s="373"/>
      <c r="C95" s="695"/>
      <c r="D95" s="696"/>
      <c r="E95" s="696"/>
      <c r="F95" s="696"/>
      <c r="G95" s="696"/>
      <c r="H95" s="696"/>
      <c r="I95" s="696"/>
      <c r="J95" s="697"/>
      <c r="K95" s="373"/>
      <c r="L95" s="425" t="s">
        <v>565</v>
      </c>
      <c r="M95" s="426">
        <v>2</v>
      </c>
      <c r="N95" s="373"/>
      <c r="O95" s="315"/>
      <c r="P95" s="393"/>
      <c r="Q95" s="394"/>
      <c r="R95" s="372"/>
      <c r="S95" s="372"/>
      <c r="T95" s="372"/>
      <c r="U95" s="372"/>
      <c r="V95" s="372"/>
      <c r="W95" s="372"/>
      <c r="X95" s="372"/>
      <c r="Y95" s="372"/>
      <c r="Z95" s="372"/>
      <c r="AA95" s="51"/>
      <c r="AB95" s="51"/>
      <c r="AC95" s="51"/>
      <c r="AD95" s="51"/>
      <c r="AE95" s="51"/>
      <c r="AF95" s="51"/>
      <c r="AG95" s="51"/>
    </row>
    <row r="96" spans="1:43" ht="14.45" customHeight="1">
      <c r="A96" s="372"/>
      <c r="B96" s="373"/>
      <c r="C96" s="695"/>
      <c r="D96" s="696"/>
      <c r="E96" s="696"/>
      <c r="F96" s="696"/>
      <c r="G96" s="696"/>
      <c r="H96" s="696"/>
      <c r="I96" s="696"/>
      <c r="J96" s="697"/>
      <c r="K96" s="373"/>
      <c r="L96" s="425" t="s">
        <v>1228</v>
      </c>
      <c r="M96" s="426">
        <v>2</v>
      </c>
      <c r="N96" s="373"/>
      <c r="O96" s="315"/>
      <c r="P96" s="393"/>
      <c r="Q96" s="394"/>
      <c r="R96" s="372"/>
      <c r="S96" s="372"/>
      <c r="T96" s="372"/>
      <c r="U96" s="372"/>
      <c r="V96" s="372"/>
      <c r="W96" s="372"/>
      <c r="X96" s="372"/>
      <c r="Y96" s="372"/>
      <c r="Z96" s="372"/>
      <c r="AA96" s="51"/>
      <c r="AB96" s="51"/>
      <c r="AC96" s="51"/>
      <c r="AD96" s="51"/>
      <c r="AE96" s="51"/>
      <c r="AF96" s="51"/>
      <c r="AG96" s="51"/>
    </row>
    <row r="97" spans="1:33" ht="14.45" customHeight="1" thickBot="1">
      <c r="A97" s="372"/>
      <c r="B97" s="373"/>
      <c r="C97" s="695"/>
      <c r="D97" s="696"/>
      <c r="E97" s="696"/>
      <c r="F97" s="696"/>
      <c r="G97" s="696"/>
      <c r="H97" s="696"/>
      <c r="I97" s="696"/>
      <c r="J97" s="697"/>
      <c r="K97" s="373"/>
      <c r="L97" s="428" t="s">
        <v>508</v>
      </c>
      <c r="M97" s="424">
        <v>3</v>
      </c>
      <c r="N97" s="373"/>
      <c r="O97" s="318"/>
      <c r="P97" s="413"/>
      <c r="Q97" s="414"/>
      <c r="R97" s="372"/>
      <c r="S97" s="372"/>
      <c r="T97" s="372"/>
      <c r="U97" s="372"/>
      <c r="V97" s="372"/>
      <c r="W97" s="372"/>
      <c r="X97" s="372"/>
      <c r="Y97" s="372"/>
      <c r="Z97" s="372"/>
      <c r="AA97" s="51"/>
      <c r="AB97" s="51"/>
      <c r="AC97" s="51"/>
      <c r="AD97" s="51"/>
      <c r="AE97" s="51"/>
      <c r="AF97" s="51"/>
      <c r="AG97" s="51"/>
    </row>
    <row r="98" spans="1:33" ht="15" customHeight="1">
      <c r="A98" s="372"/>
      <c r="B98" s="373"/>
      <c r="C98" s="695"/>
      <c r="D98" s="696"/>
      <c r="E98" s="696"/>
      <c r="F98" s="696"/>
      <c r="G98" s="696"/>
      <c r="H98" s="696"/>
      <c r="I98" s="696"/>
      <c r="J98" s="697"/>
      <c r="K98" s="373"/>
      <c r="L98" s="425" t="s">
        <v>1276</v>
      </c>
      <c r="M98" s="426">
        <v>1</v>
      </c>
      <c r="N98" s="373"/>
      <c r="O98" s="372"/>
      <c r="P98" s="372"/>
      <c r="Q98" s="372"/>
      <c r="R98" s="372"/>
      <c r="S98" s="372"/>
      <c r="T98" s="372"/>
      <c r="U98" s="372"/>
      <c r="V98" s="372"/>
      <c r="W98" s="372"/>
      <c r="X98" s="372"/>
      <c r="Y98" s="372"/>
      <c r="Z98" s="372"/>
      <c r="AA98" s="51"/>
      <c r="AB98" s="51"/>
      <c r="AC98" s="51"/>
      <c r="AD98" s="51"/>
      <c r="AE98" s="51"/>
      <c r="AF98" s="51"/>
      <c r="AG98" s="51"/>
    </row>
    <row r="99" spans="1:33" ht="14.45" customHeight="1" thickBot="1">
      <c r="A99" s="372"/>
      <c r="B99" s="373"/>
      <c r="C99" s="695"/>
      <c r="D99" s="696"/>
      <c r="E99" s="696"/>
      <c r="F99" s="696"/>
      <c r="G99" s="696"/>
      <c r="H99" s="696"/>
      <c r="I99" s="696"/>
      <c r="J99" s="697"/>
      <c r="K99" s="373"/>
      <c r="L99" s="427" t="s">
        <v>1343</v>
      </c>
      <c r="M99" s="426">
        <v>1</v>
      </c>
      <c r="N99" s="373"/>
      <c r="O99" s="372"/>
      <c r="P99" s="372"/>
      <c r="Q99" s="372"/>
      <c r="R99" s="372"/>
      <c r="S99" s="372"/>
      <c r="T99" s="372"/>
      <c r="U99" s="372"/>
      <c r="V99" s="372"/>
      <c r="W99" s="372"/>
      <c r="X99" s="372"/>
      <c r="Y99" s="372"/>
      <c r="Z99" s="372"/>
      <c r="AA99" s="51"/>
      <c r="AB99" s="51"/>
      <c r="AC99" s="51"/>
      <c r="AD99" s="51"/>
      <c r="AE99" s="51"/>
      <c r="AF99" s="51"/>
      <c r="AG99" s="51"/>
    </row>
    <row r="100" spans="1:33" ht="15" customHeight="1">
      <c r="A100" s="372"/>
      <c r="B100" s="373"/>
      <c r="C100" s="695"/>
      <c r="D100" s="696"/>
      <c r="E100" s="696"/>
      <c r="F100" s="696"/>
      <c r="G100" s="696"/>
      <c r="H100" s="696"/>
      <c r="I100" s="696"/>
      <c r="J100" s="697"/>
      <c r="K100" s="373"/>
      <c r="L100" s="429" t="s">
        <v>561</v>
      </c>
      <c r="M100" s="422">
        <v>2</v>
      </c>
      <c r="N100" s="373"/>
      <c r="O100" s="372"/>
      <c r="P100" s="372"/>
      <c r="Q100" s="372"/>
      <c r="R100" s="372"/>
      <c r="S100" s="372"/>
      <c r="T100" s="372"/>
      <c r="U100" s="372"/>
      <c r="V100" s="372"/>
      <c r="W100" s="372"/>
      <c r="X100" s="372"/>
      <c r="Y100" s="372"/>
      <c r="Z100" s="372"/>
      <c r="AA100" s="51"/>
      <c r="AB100" s="51"/>
      <c r="AC100" s="51"/>
      <c r="AD100" s="51"/>
      <c r="AE100" s="51"/>
      <c r="AF100" s="51"/>
      <c r="AG100" s="51"/>
    </row>
    <row r="101" spans="1:33" ht="15" customHeight="1" thickBot="1">
      <c r="A101" s="372"/>
      <c r="B101" s="373"/>
      <c r="C101" s="695"/>
      <c r="D101" s="696"/>
      <c r="E101" s="696"/>
      <c r="F101" s="696"/>
      <c r="G101" s="696"/>
      <c r="H101" s="696"/>
      <c r="I101" s="696"/>
      <c r="J101" s="697"/>
      <c r="K101" s="373"/>
      <c r="L101" s="430" t="s">
        <v>1278</v>
      </c>
      <c r="M101" s="431">
        <v>2</v>
      </c>
      <c r="N101" s="373"/>
      <c r="O101" s="372"/>
      <c r="P101" s="372"/>
      <c r="Q101" s="372"/>
      <c r="R101" s="372"/>
      <c r="S101" s="372"/>
      <c r="T101" s="372"/>
      <c r="U101" s="372"/>
      <c r="V101" s="372"/>
      <c r="W101" s="372"/>
      <c r="X101" s="372"/>
      <c r="Y101" s="372"/>
      <c r="Z101" s="372"/>
      <c r="AA101" s="51"/>
      <c r="AB101" s="51"/>
      <c r="AC101" s="51"/>
      <c r="AD101" s="51"/>
      <c r="AE101" s="51"/>
      <c r="AF101" s="51"/>
      <c r="AG101" s="51"/>
    </row>
    <row r="102" spans="1:33" ht="15" customHeight="1" thickBot="1">
      <c r="A102" s="372"/>
      <c r="B102" s="373"/>
      <c r="C102" s="695"/>
      <c r="D102" s="696"/>
      <c r="E102" s="696"/>
      <c r="F102" s="696"/>
      <c r="G102" s="696"/>
      <c r="H102" s="696"/>
      <c r="I102" s="696"/>
      <c r="J102" s="697"/>
      <c r="K102" s="373"/>
      <c r="L102" s="432" t="s">
        <v>231</v>
      </c>
      <c r="M102" s="433">
        <v>23</v>
      </c>
      <c r="N102" s="373"/>
      <c r="O102" s="373"/>
      <c r="P102" s="373"/>
      <c r="Q102" s="373"/>
      <c r="R102" s="373"/>
      <c r="S102" s="373"/>
      <c r="T102" s="373"/>
      <c r="U102" s="372"/>
      <c r="V102" s="373"/>
      <c r="W102" s="373"/>
      <c r="X102" s="373"/>
      <c r="Y102" s="372"/>
      <c r="Z102" s="372"/>
      <c r="AA102" s="51"/>
      <c r="AB102" s="51"/>
      <c r="AC102" s="51"/>
      <c r="AD102" s="51"/>
      <c r="AE102" s="51"/>
      <c r="AF102" s="51"/>
      <c r="AG102" s="51"/>
    </row>
    <row r="103" spans="1:33" ht="15" customHeight="1">
      <c r="A103" s="372"/>
      <c r="B103" s="373"/>
      <c r="C103" s="695"/>
      <c r="D103" s="696"/>
      <c r="E103" s="696"/>
      <c r="F103" s="696"/>
      <c r="G103" s="696"/>
      <c r="H103" s="696"/>
      <c r="I103" s="696"/>
      <c r="J103" s="697"/>
      <c r="K103" s="373"/>
      <c r="L103" s="373"/>
      <c r="M103" s="373"/>
      <c r="N103" s="373"/>
      <c r="O103" s="373"/>
      <c r="P103" s="373"/>
      <c r="Q103" s="373"/>
      <c r="R103" s="373"/>
      <c r="S103" s="373"/>
      <c r="T103" s="373"/>
      <c r="U103" s="372"/>
      <c r="V103" s="373"/>
      <c r="W103" s="373"/>
      <c r="X103" s="373"/>
      <c r="Y103" s="372"/>
      <c r="Z103" s="372"/>
      <c r="AA103" s="51"/>
      <c r="AB103" s="51"/>
      <c r="AC103" s="51"/>
      <c r="AD103" s="51"/>
      <c r="AE103" s="51"/>
      <c r="AF103" s="51"/>
      <c r="AG103" s="51"/>
    </row>
    <row r="104" spans="1:33" ht="15" customHeight="1">
      <c r="A104" s="372"/>
      <c r="B104" s="373"/>
      <c r="C104" s="695"/>
      <c r="D104" s="696"/>
      <c r="E104" s="696"/>
      <c r="F104" s="696"/>
      <c r="G104" s="696"/>
      <c r="H104" s="696"/>
      <c r="I104" s="696"/>
      <c r="J104" s="697"/>
      <c r="K104" s="373"/>
      <c r="L104" s="373"/>
      <c r="M104" s="373"/>
      <c r="N104" s="373"/>
      <c r="O104" s="373"/>
      <c r="P104" s="373"/>
      <c r="Q104" s="373"/>
      <c r="R104" s="373"/>
      <c r="S104" s="373"/>
      <c r="T104" s="373"/>
      <c r="U104" s="372"/>
      <c r="V104" s="373"/>
      <c r="W104" s="373"/>
      <c r="X104" s="373"/>
      <c r="Y104" s="372"/>
      <c r="Z104" s="372"/>
      <c r="AA104" s="51"/>
      <c r="AB104" s="51"/>
      <c r="AC104" s="51"/>
      <c r="AD104" s="51"/>
      <c r="AE104" s="51"/>
      <c r="AF104" s="51"/>
      <c r="AG104" s="51"/>
    </row>
    <row r="105" spans="1:33" ht="15" customHeight="1">
      <c r="A105" s="372"/>
      <c r="B105" s="373"/>
      <c r="C105" s="695"/>
      <c r="D105" s="696"/>
      <c r="E105" s="696"/>
      <c r="F105" s="696"/>
      <c r="G105" s="696"/>
      <c r="H105" s="696"/>
      <c r="I105" s="696"/>
      <c r="J105" s="697"/>
      <c r="K105" s="373"/>
      <c r="L105" s="373"/>
      <c r="M105" s="373"/>
      <c r="N105" s="373"/>
      <c r="O105" s="373"/>
      <c r="P105" s="373"/>
      <c r="Q105" s="373"/>
      <c r="R105" s="373"/>
      <c r="S105" s="373"/>
      <c r="T105" s="373"/>
      <c r="U105" s="372"/>
      <c r="V105" s="373"/>
      <c r="W105" s="373"/>
      <c r="X105" s="373"/>
      <c r="Y105" s="372"/>
      <c r="Z105" s="372"/>
      <c r="AA105" s="51"/>
      <c r="AB105" s="51"/>
      <c r="AC105" s="51"/>
      <c r="AD105" s="51"/>
      <c r="AE105" s="51"/>
      <c r="AF105" s="51"/>
      <c r="AG105" s="51"/>
    </row>
    <row r="106" spans="1:33" ht="15" customHeight="1">
      <c r="A106" s="372"/>
      <c r="B106" s="373"/>
      <c r="C106" s="695"/>
      <c r="D106" s="696"/>
      <c r="E106" s="696"/>
      <c r="F106" s="696"/>
      <c r="G106" s="696"/>
      <c r="H106" s="696"/>
      <c r="I106" s="696"/>
      <c r="J106" s="697"/>
      <c r="K106" s="373"/>
      <c r="L106" s="373"/>
      <c r="M106" s="373"/>
      <c r="N106" s="373"/>
      <c r="O106" s="373"/>
      <c r="P106" s="373"/>
      <c r="Q106" s="373"/>
      <c r="R106" s="373"/>
      <c r="S106" s="373"/>
      <c r="T106" s="373"/>
      <c r="U106" s="372"/>
      <c r="V106" s="373"/>
      <c r="W106" s="373"/>
      <c r="X106" s="373"/>
      <c r="Y106" s="372"/>
      <c r="Z106" s="372"/>
      <c r="AA106" s="51"/>
      <c r="AB106" s="51"/>
      <c r="AC106" s="51"/>
      <c r="AD106" s="51"/>
      <c r="AE106" s="51"/>
      <c r="AF106" s="51"/>
      <c r="AG106" s="51"/>
    </row>
    <row r="107" spans="1:33" ht="15" customHeight="1" thickBot="1">
      <c r="A107" s="372"/>
      <c r="B107" s="373"/>
      <c r="C107" s="698"/>
      <c r="D107" s="699"/>
      <c r="E107" s="699"/>
      <c r="F107" s="699"/>
      <c r="G107" s="699"/>
      <c r="H107" s="699"/>
      <c r="I107" s="699"/>
      <c r="J107" s="700"/>
      <c r="K107" s="373"/>
      <c r="L107" s="373"/>
      <c r="M107" s="373"/>
      <c r="N107" s="373"/>
      <c r="O107" s="373"/>
      <c r="P107" s="373"/>
      <c r="Q107" s="373"/>
      <c r="R107" s="373"/>
      <c r="S107" s="373"/>
      <c r="T107" s="373"/>
      <c r="U107" s="372"/>
      <c r="V107" s="373"/>
      <c r="W107" s="373"/>
      <c r="X107" s="373"/>
      <c r="Y107" s="372"/>
      <c r="Z107" s="372"/>
      <c r="AA107" s="51"/>
      <c r="AB107" s="51"/>
      <c r="AC107" s="51"/>
      <c r="AD107" s="51"/>
      <c r="AE107" s="51"/>
      <c r="AF107" s="51"/>
      <c r="AG107" s="51"/>
    </row>
    <row r="108" spans="1:33" ht="15.75" thickBot="1">
      <c r="A108" s="417"/>
      <c r="B108" s="417"/>
      <c r="C108" s="417"/>
      <c r="D108" s="417"/>
      <c r="E108" s="417"/>
      <c r="F108" s="417"/>
      <c r="G108" s="417"/>
      <c r="H108" s="417"/>
      <c r="I108" s="417"/>
      <c r="J108" s="417"/>
      <c r="K108" s="417"/>
      <c r="L108" s="418"/>
      <c r="M108" s="418"/>
      <c r="N108" s="417"/>
      <c r="O108" s="417"/>
      <c r="P108" s="418"/>
      <c r="Q108" s="418"/>
      <c r="R108" s="418"/>
      <c r="S108" s="418"/>
      <c r="T108" s="418"/>
      <c r="U108" s="418"/>
      <c r="V108" s="418"/>
      <c r="W108" s="418"/>
      <c r="X108" s="418"/>
      <c r="Y108" s="418"/>
      <c r="Z108" s="418"/>
      <c r="AA108" s="218"/>
      <c r="AB108" s="218"/>
      <c r="AC108" s="218"/>
      <c r="AD108" s="218"/>
      <c r="AE108" s="218"/>
      <c r="AF108" s="218"/>
      <c r="AG108" s="218"/>
    </row>
    <row r="109" spans="1:33" ht="18" thickBot="1">
      <c r="A109" s="372"/>
      <c r="B109" s="373"/>
      <c r="C109" s="373"/>
      <c r="D109" s="373"/>
      <c r="E109" s="373"/>
      <c r="F109" s="373"/>
      <c r="G109" s="373"/>
      <c r="H109" s="373"/>
      <c r="I109" s="373"/>
      <c r="J109" s="373"/>
      <c r="K109" s="373"/>
      <c r="L109" s="726" t="s">
        <v>1331</v>
      </c>
      <c r="M109" s="727"/>
      <c r="N109" s="373"/>
      <c r="O109" s="728" t="s">
        <v>1335</v>
      </c>
      <c r="P109" s="729"/>
      <c r="Q109" s="730"/>
      <c r="R109" s="373"/>
      <c r="S109" s="731" t="s">
        <v>1336</v>
      </c>
      <c r="T109" s="732"/>
      <c r="U109" s="373"/>
      <c r="V109" s="419" t="s">
        <v>1338</v>
      </c>
      <c r="W109" s="373"/>
      <c r="X109" s="385" t="s">
        <v>1339</v>
      </c>
      <c r="Y109" s="372"/>
      <c r="Z109" s="372"/>
      <c r="AA109" s="51"/>
      <c r="AB109" s="51"/>
      <c r="AC109" s="51"/>
      <c r="AD109" s="51"/>
      <c r="AE109" s="51"/>
      <c r="AF109" s="51"/>
      <c r="AG109" s="51"/>
    </row>
    <row r="110" spans="1:33" ht="21.6" customHeight="1" thickBot="1">
      <c r="A110" s="372"/>
      <c r="B110" s="373"/>
      <c r="C110" s="779" t="s">
        <v>1426</v>
      </c>
      <c r="D110" s="780"/>
      <c r="E110" s="780"/>
      <c r="F110" s="780"/>
      <c r="G110" s="780"/>
      <c r="H110" s="780"/>
      <c r="I110" s="780"/>
      <c r="J110" s="781"/>
      <c r="K110" s="373"/>
      <c r="L110" s="421" t="s">
        <v>1274</v>
      </c>
      <c r="M110" s="443">
        <v>1</v>
      </c>
      <c r="N110" s="373"/>
      <c r="O110" s="388"/>
      <c r="P110" s="389"/>
      <c r="Q110" s="390"/>
      <c r="R110" s="373"/>
      <c r="S110" s="702" t="s">
        <v>1351</v>
      </c>
      <c r="T110" s="703"/>
      <c r="U110" s="373"/>
      <c r="V110" s="444"/>
      <c r="W110" s="373"/>
      <c r="X110" s="502"/>
      <c r="Y110" s="372"/>
      <c r="Z110" s="372"/>
      <c r="AA110" s="51"/>
      <c r="AB110" s="51"/>
      <c r="AC110" s="51"/>
      <c r="AD110" s="51"/>
      <c r="AE110" s="51"/>
      <c r="AF110" s="51"/>
      <c r="AG110" s="51"/>
    </row>
    <row r="111" spans="1:33" ht="18" customHeight="1" thickBot="1">
      <c r="A111" s="372"/>
      <c r="B111" s="373"/>
      <c r="C111" s="782" t="s">
        <v>1334</v>
      </c>
      <c r="D111" s="783"/>
      <c r="E111" s="783"/>
      <c r="F111" s="783"/>
      <c r="G111" s="783"/>
      <c r="H111" s="783"/>
      <c r="I111" s="783"/>
      <c r="J111" s="784"/>
      <c r="K111" s="373"/>
      <c r="L111" s="391" t="s">
        <v>1349</v>
      </c>
      <c r="M111" s="445">
        <v>1</v>
      </c>
      <c r="N111" s="373"/>
      <c r="O111" s="315"/>
      <c r="P111" s="393"/>
      <c r="Q111" s="394"/>
      <c r="R111" s="372"/>
      <c r="S111" s="704"/>
      <c r="T111" s="705"/>
      <c r="U111" s="372"/>
      <c r="V111" s="297" t="s">
        <v>1473</v>
      </c>
      <c r="W111" s="372"/>
      <c r="X111" s="298" t="s">
        <v>1468</v>
      </c>
      <c r="Y111" s="372"/>
      <c r="Z111" s="372"/>
      <c r="AA111" s="51"/>
      <c r="AB111" s="51"/>
      <c r="AC111" s="51"/>
      <c r="AD111" s="51"/>
      <c r="AE111" s="51"/>
      <c r="AF111" s="51"/>
      <c r="AG111" s="51"/>
    </row>
    <row r="112" spans="1:33" ht="14.45" customHeight="1">
      <c r="A112" s="372"/>
      <c r="B112" s="373"/>
      <c r="C112" s="692" t="s">
        <v>1438</v>
      </c>
      <c r="D112" s="693"/>
      <c r="E112" s="693"/>
      <c r="F112" s="693"/>
      <c r="G112" s="693"/>
      <c r="H112" s="693"/>
      <c r="I112" s="693"/>
      <c r="J112" s="694"/>
      <c r="K112" s="373"/>
      <c r="L112" s="400" t="s">
        <v>507</v>
      </c>
      <c r="M112" s="446">
        <v>2</v>
      </c>
      <c r="N112" s="373"/>
      <c r="O112" s="315"/>
      <c r="P112" s="393"/>
      <c r="Q112" s="394"/>
      <c r="R112" s="372"/>
      <c r="S112" s="704"/>
      <c r="T112" s="705"/>
      <c r="U112" s="372"/>
      <c r="V112" s="395"/>
      <c r="W112" s="372"/>
      <c r="X112" s="298" t="s">
        <v>1469</v>
      </c>
      <c r="Y112" s="372"/>
      <c r="Z112" s="372"/>
      <c r="AA112" s="51"/>
      <c r="AB112" s="51"/>
      <c r="AC112" s="51"/>
      <c r="AD112" s="51"/>
      <c r="AE112" s="51"/>
      <c r="AF112" s="51"/>
      <c r="AG112" s="51"/>
    </row>
    <row r="113" spans="1:35" ht="14.45" customHeight="1">
      <c r="A113" s="372"/>
      <c r="B113" s="373"/>
      <c r="C113" s="695"/>
      <c r="D113" s="696"/>
      <c r="E113" s="696"/>
      <c r="F113" s="696"/>
      <c r="G113" s="696"/>
      <c r="H113" s="696"/>
      <c r="I113" s="696"/>
      <c r="J113" s="697"/>
      <c r="K113" s="373"/>
      <c r="L113" s="400" t="s">
        <v>1275</v>
      </c>
      <c r="M113" s="446">
        <v>2</v>
      </c>
      <c r="N113" s="373"/>
      <c r="O113" s="315"/>
      <c r="P113" s="393"/>
      <c r="Q113" s="394"/>
      <c r="R113" s="372"/>
      <c r="S113" s="704"/>
      <c r="T113" s="705"/>
      <c r="U113" s="372"/>
      <c r="V113" s="398"/>
      <c r="W113" s="372"/>
      <c r="X113" s="399"/>
      <c r="Y113" s="372"/>
      <c r="Z113" s="372"/>
      <c r="AA113" s="51"/>
      <c r="AB113" s="51"/>
      <c r="AC113" s="51"/>
      <c r="AD113" s="51"/>
      <c r="AE113" s="51"/>
      <c r="AF113" s="51"/>
      <c r="AG113" s="51"/>
    </row>
    <row r="114" spans="1:35" ht="14.45" customHeight="1" thickBot="1">
      <c r="A114" s="372"/>
      <c r="B114" s="373"/>
      <c r="C114" s="695"/>
      <c r="D114" s="696"/>
      <c r="E114" s="696"/>
      <c r="F114" s="696"/>
      <c r="G114" s="696"/>
      <c r="H114" s="696"/>
      <c r="I114" s="696"/>
      <c r="J114" s="697"/>
      <c r="K114" s="373"/>
      <c r="L114" s="400" t="s">
        <v>566</v>
      </c>
      <c r="M114" s="446">
        <v>2</v>
      </c>
      <c r="N114" s="373"/>
      <c r="O114" s="315"/>
      <c r="P114" s="393"/>
      <c r="Q114" s="394"/>
      <c r="R114" s="372"/>
      <c r="S114" s="704"/>
      <c r="T114" s="705"/>
      <c r="U114" s="372"/>
      <c r="V114" s="442"/>
      <c r="W114" s="372"/>
      <c r="X114" s="404"/>
      <c r="Y114" s="372"/>
      <c r="Z114" s="372"/>
      <c r="AA114" s="51"/>
      <c r="AB114" s="51"/>
      <c r="AC114" s="51"/>
      <c r="AD114" s="51"/>
      <c r="AE114" s="51"/>
      <c r="AF114" s="51"/>
      <c r="AG114" s="51"/>
    </row>
    <row r="115" spans="1:35" ht="15" customHeight="1" thickBot="1">
      <c r="A115" s="372"/>
      <c r="B115" s="373"/>
      <c r="C115" s="695"/>
      <c r="D115" s="696"/>
      <c r="E115" s="696"/>
      <c r="F115" s="696"/>
      <c r="G115" s="696"/>
      <c r="H115" s="696"/>
      <c r="I115" s="696"/>
      <c r="J115" s="697"/>
      <c r="K115" s="373"/>
      <c r="L115" s="400" t="s">
        <v>567</v>
      </c>
      <c r="M115" s="446">
        <v>2</v>
      </c>
      <c r="N115" s="373"/>
      <c r="O115" s="318"/>
      <c r="P115" s="413"/>
      <c r="Q115" s="414"/>
      <c r="R115" s="372"/>
      <c r="S115" s="706"/>
      <c r="T115" s="707"/>
      <c r="U115" s="372"/>
      <c r="V115" s="372"/>
      <c r="W115" s="372"/>
      <c r="X115" s="372"/>
      <c r="Y115" s="372"/>
      <c r="Z115" s="372"/>
      <c r="AA115" s="51"/>
      <c r="AB115" s="51"/>
      <c r="AC115" s="51"/>
      <c r="AD115" s="51"/>
      <c r="AE115" s="51"/>
      <c r="AF115" s="51"/>
      <c r="AG115" s="51"/>
    </row>
    <row r="116" spans="1:35" ht="15.6" customHeight="1">
      <c r="A116" s="372"/>
      <c r="B116" s="373"/>
      <c r="C116" s="695"/>
      <c r="D116" s="696"/>
      <c r="E116" s="696"/>
      <c r="F116" s="696"/>
      <c r="G116" s="696"/>
      <c r="H116" s="696"/>
      <c r="I116" s="696"/>
      <c r="J116" s="697"/>
      <c r="K116" s="373"/>
      <c r="L116" s="397" t="s">
        <v>565</v>
      </c>
      <c r="M116" s="447">
        <v>3</v>
      </c>
      <c r="N116" s="373"/>
      <c r="O116" s="372"/>
      <c r="P116" s="372"/>
      <c r="Q116" s="372"/>
      <c r="R116" s="372"/>
      <c r="S116" s="372"/>
      <c r="T116" s="372"/>
      <c r="U116" s="372"/>
      <c r="V116" s="372"/>
      <c r="W116" s="372"/>
      <c r="X116" s="372"/>
      <c r="Y116" s="372"/>
      <c r="Z116" s="372"/>
      <c r="AA116" s="51"/>
      <c r="AB116" s="51"/>
      <c r="AC116" s="51"/>
      <c r="AD116" s="51"/>
      <c r="AE116" s="51"/>
      <c r="AF116" s="51"/>
      <c r="AG116" s="51"/>
    </row>
    <row r="117" spans="1:35" ht="14.45" customHeight="1">
      <c r="A117" s="372"/>
      <c r="B117" s="373"/>
      <c r="C117" s="695"/>
      <c r="D117" s="696"/>
      <c r="E117" s="696"/>
      <c r="F117" s="696"/>
      <c r="G117" s="696"/>
      <c r="H117" s="696"/>
      <c r="I117" s="696"/>
      <c r="J117" s="697"/>
      <c r="K117" s="373"/>
      <c r="L117" s="397" t="s">
        <v>1228</v>
      </c>
      <c r="M117" s="447">
        <v>3</v>
      </c>
      <c r="N117" s="373"/>
      <c r="O117" s="372"/>
      <c r="P117" s="372"/>
      <c r="Q117" s="372"/>
      <c r="R117" s="372"/>
      <c r="S117" s="372"/>
      <c r="T117" s="372"/>
      <c r="U117" s="372"/>
      <c r="V117" s="372"/>
      <c r="W117" s="372"/>
      <c r="X117" s="372"/>
      <c r="Y117" s="372"/>
      <c r="Z117" s="372"/>
      <c r="AA117" s="51"/>
      <c r="AB117" s="51"/>
      <c r="AC117" s="51"/>
      <c r="AD117" s="51"/>
      <c r="AE117" s="51"/>
      <c r="AF117" s="51"/>
      <c r="AG117" s="51"/>
    </row>
    <row r="118" spans="1:35" ht="14.45" customHeight="1">
      <c r="A118" s="372"/>
      <c r="B118" s="373"/>
      <c r="C118" s="695"/>
      <c r="D118" s="696"/>
      <c r="E118" s="696"/>
      <c r="F118" s="696"/>
      <c r="G118" s="696"/>
      <c r="H118" s="696"/>
      <c r="I118" s="696"/>
      <c r="J118" s="697"/>
      <c r="K118" s="373"/>
      <c r="L118" s="409" t="s">
        <v>508</v>
      </c>
      <c r="M118" s="447">
        <v>3</v>
      </c>
      <c r="N118" s="373"/>
      <c r="O118" s="372"/>
      <c r="P118" s="372"/>
      <c r="Q118" s="372"/>
      <c r="R118" s="372"/>
      <c r="S118" s="372"/>
      <c r="T118" s="372"/>
      <c r="U118" s="372"/>
      <c r="V118" s="372"/>
      <c r="W118" s="372"/>
      <c r="X118" s="372"/>
      <c r="Y118" s="372"/>
      <c r="Z118" s="372"/>
      <c r="AA118" s="51"/>
      <c r="AB118" s="51"/>
      <c r="AC118" s="51"/>
      <c r="AD118" s="51"/>
      <c r="AE118" s="51"/>
      <c r="AF118" s="51"/>
      <c r="AG118" s="51"/>
    </row>
    <row r="119" spans="1:35" ht="15" customHeight="1">
      <c r="A119" s="372"/>
      <c r="B119" s="373"/>
      <c r="C119" s="695"/>
      <c r="D119" s="696"/>
      <c r="E119" s="696"/>
      <c r="F119" s="696"/>
      <c r="G119" s="696"/>
      <c r="H119" s="696"/>
      <c r="I119" s="696"/>
      <c r="J119" s="697"/>
      <c r="K119" s="373"/>
      <c r="L119" s="400" t="s">
        <v>1276</v>
      </c>
      <c r="M119" s="446">
        <v>2</v>
      </c>
      <c r="N119" s="373"/>
      <c r="O119" s="372"/>
      <c r="P119" s="372"/>
      <c r="Q119" s="372"/>
      <c r="R119" s="372"/>
      <c r="S119" s="372"/>
      <c r="T119" s="372"/>
      <c r="U119" s="372"/>
      <c r="V119" s="372"/>
      <c r="W119" s="372"/>
      <c r="X119" s="372"/>
      <c r="Y119" s="372"/>
      <c r="Z119" s="372"/>
      <c r="AA119" s="51"/>
      <c r="AB119" s="51"/>
      <c r="AC119" s="51"/>
      <c r="AD119" s="51"/>
      <c r="AE119" s="51"/>
      <c r="AF119" s="51"/>
      <c r="AG119" s="51"/>
    </row>
    <row r="120" spans="1:35" ht="14.45" customHeight="1" thickBot="1">
      <c r="A120" s="372"/>
      <c r="B120" s="373"/>
      <c r="C120" s="695"/>
      <c r="D120" s="696"/>
      <c r="E120" s="696"/>
      <c r="F120" s="696"/>
      <c r="G120" s="696"/>
      <c r="H120" s="696"/>
      <c r="I120" s="696"/>
      <c r="J120" s="697"/>
      <c r="K120" s="373"/>
      <c r="L120" s="408" t="s">
        <v>1343</v>
      </c>
      <c r="M120" s="446">
        <v>2</v>
      </c>
      <c r="N120" s="373"/>
      <c r="O120" s="372"/>
      <c r="P120" s="372"/>
      <c r="Q120" s="372"/>
      <c r="R120" s="372"/>
      <c r="S120" s="372"/>
      <c r="T120" s="372"/>
      <c r="U120" s="372"/>
      <c r="V120" s="372"/>
      <c r="W120" s="372"/>
      <c r="X120" s="372"/>
      <c r="Y120" s="372"/>
      <c r="Z120" s="372"/>
      <c r="AA120" s="51"/>
      <c r="AB120" s="51"/>
      <c r="AC120" s="51"/>
      <c r="AD120" s="51"/>
      <c r="AE120" s="51"/>
      <c r="AF120" s="51"/>
      <c r="AG120" s="51"/>
    </row>
    <row r="121" spans="1:35" ht="15" customHeight="1">
      <c r="A121" s="372"/>
      <c r="B121" s="373"/>
      <c r="C121" s="695"/>
      <c r="D121" s="696"/>
      <c r="E121" s="696"/>
      <c r="F121" s="696"/>
      <c r="G121" s="696"/>
      <c r="H121" s="696"/>
      <c r="I121" s="696"/>
      <c r="J121" s="697"/>
      <c r="K121" s="373"/>
      <c r="L121" s="429" t="s">
        <v>561</v>
      </c>
      <c r="M121" s="443">
        <v>2</v>
      </c>
      <c r="N121" s="373"/>
      <c r="O121" s="372"/>
      <c r="P121" s="372"/>
      <c r="Q121" s="372"/>
      <c r="R121" s="372"/>
      <c r="S121" s="372"/>
      <c r="T121" s="372"/>
      <c r="U121" s="372"/>
      <c r="V121" s="372"/>
      <c r="W121" s="372"/>
      <c r="X121" s="372"/>
      <c r="Y121" s="372"/>
      <c r="Z121" s="372"/>
      <c r="AA121" s="51"/>
      <c r="AB121" s="51"/>
      <c r="AC121" s="51"/>
      <c r="AD121" s="51"/>
      <c r="AE121" s="51"/>
      <c r="AF121" s="51"/>
      <c r="AG121" s="51"/>
    </row>
    <row r="122" spans="1:35" ht="15" customHeight="1" thickBot="1">
      <c r="A122" s="372"/>
      <c r="B122" s="373"/>
      <c r="C122" s="695"/>
      <c r="D122" s="696"/>
      <c r="E122" s="696"/>
      <c r="F122" s="696"/>
      <c r="G122" s="696"/>
      <c r="H122" s="696"/>
      <c r="I122" s="696"/>
      <c r="J122" s="697"/>
      <c r="K122" s="373"/>
      <c r="L122" s="430" t="s">
        <v>1278</v>
      </c>
      <c r="M122" s="445">
        <v>2</v>
      </c>
      <c r="N122" s="373"/>
      <c r="O122" s="372"/>
      <c r="P122" s="372"/>
      <c r="Q122" s="372"/>
      <c r="R122" s="372"/>
      <c r="S122" s="372"/>
      <c r="T122" s="372"/>
      <c r="U122" s="372"/>
      <c r="V122" s="372"/>
      <c r="W122" s="372"/>
      <c r="X122" s="372"/>
      <c r="Y122" s="372"/>
      <c r="Z122" s="372"/>
      <c r="AA122" s="51"/>
      <c r="AB122" s="51"/>
      <c r="AC122" s="51"/>
      <c r="AD122" s="51"/>
      <c r="AE122" s="51"/>
      <c r="AF122" s="51"/>
      <c r="AG122" s="51"/>
    </row>
    <row r="123" spans="1:35" ht="15.75" thickBot="1">
      <c r="A123" s="373"/>
      <c r="B123" s="373"/>
      <c r="C123" s="698"/>
      <c r="D123" s="699"/>
      <c r="E123" s="699"/>
      <c r="F123" s="699"/>
      <c r="G123" s="699"/>
      <c r="H123" s="699"/>
      <c r="I123" s="699"/>
      <c r="J123" s="700"/>
      <c r="K123" s="373"/>
      <c r="L123" s="415" t="s">
        <v>231</v>
      </c>
      <c r="M123" s="416">
        <v>27</v>
      </c>
      <c r="N123" s="373"/>
      <c r="O123" s="373"/>
      <c r="P123" s="373"/>
      <c r="Q123" s="373"/>
      <c r="R123" s="373"/>
      <c r="S123" s="373"/>
      <c r="T123" s="373"/>
      <c r="U123" s="373"/>
      <c r="V123" s="373"/>
      <c r="W123" s="373"/>
      <c r="X123" s="373"/>
      <c r="Y123" s="373"/>
      <c r="Z123" s="373"/>
      <c r="AA123" s="219"/>
      <c r="AB123" s="219"/>
      <c r="AC123" s="219"/>
      <c r="AD123" s="219"/>
      <c r="AE123" s="219"/>
      <c r="AF123" s="219"/>
      <c r="AG123" s="219"/>
      <c r="AH123" s="289"/>
      <c r="AI123" s="289"/>
    </row>
    <row r="124" spans="1:35" ht="15.75" thickBot="1">
      <c r="A124" s="417"/>
      <c r="B124" s="417"/>
      <c r="C124" s="417"/>
      <c r="D124" s="417"/>
      <c r="E124" s="417"/>
      <c r="F124" s="417"/>
      <c r="G124" s="417"/>
      <c r="H124" s="417"/>
      <c r="I124" s="417"/>
      <c r="J124" s="417"/>
      <c r="K124" s="417"/>
      <c r="L124" s="417"/>
      <c r="M124" s="417"/>
      <c r="N124" s="417"/>
      <c r="O124" s="417"/>
      <c r="P124" s="418"/>
      <c r="Q124" s="418"/>
      <c r="R124" s="418"/>
      <c r="S124" s="418"/>
      <c r="T124" s="418"/>
      <c r="U124" s="418"/>
      <c r="V124" s="418"/>
      <c r="W124" s="418"/>
      <c r="X124" s="418"/>
      <c r="Y124" s="418"/>
      <c r="Z124" s="418"/>
      <c r="AA124" s="218"/>
      <c r="AB124" s="218"/>
      <c r="AC124" s="218"/>
      <c r="AD124" s="218"/>
      <c r="AE124" s="218"/>
      <c r="AF124" s="218"/>
      <c r="AG124" s="218"/>
    </row>
    <row r="125" spans="1:35" ht="18" thickBot="1">
      <c r="A125" s="372"/>
      <c r="B125" s="373"/>
      <c r="C125" s="373"/>
      <c r="D125" s="373"/>
      <c r="E125" s="373"/>
      <c r="F125" s="373"/>
      <c r="G125" s="373"/>
      <c r="H125" s="373"/>
      <c r="I125" s="373"/>
      <c r="J125" s="373"/>
      <c r="K125" s="373"/>
      <c r="L125" s="726" t="s">
        <v>1331</v>
      </c>
      <c r="M125" s="727"/>
      <c r="N125" s="373"/>
      <c r="O125" s="728" t="s">
        <v>1335</v>
      </c>
      <c r="P125" s="729"/>
      <c r="Q125" s="730"/>
      <c r="R125" s="373"/>
      <c r="S125" s="731" t="s">
        <v>1336</v>
      </c>
      <c r="T125" s="732"/>
      <c r="U125" s="373"/>
      <c r="V125" s="419" t="s">
        <v>1338</v>
      </c>
      <c r="W125" s="373"/>
      <c r="X125" s="385" t="s">
        <v>1339</v>
      </c>
      <c r="Y125" s="372"/>
      <c r="Z125" s="372"/>
      <c r="AA125" s="51"/>
      <c r="AB125" s="51"/>
      <c r="AC125" s="51"/>
      <c r="AD125" s="51"/>
      <c r="AE125" s="51"/>
      <c r="AF125" s="51"/>
      <c r="AG125" s="51"/>
    </row>
    <row r="126" spans="1:35" ht="21.6" customHeight="1" thickBot="1">
      <c r="A126" s="372"/>
      <c r="B126" s="373"/>
      <c r="C126" s="779" t="s">
        <v>1511</v>
      </c>
      <c r="D126" s="780"/>
      <c r="E126" s="780"/>
      <c r="F126" s="780"/>
      <c r="G126" s="780"/>
      <c r="H126" s="780"/>
      <c r="I126" s="780"/>
      <c r="J126" s="781"/>
      <c r="K126" s="373"/>
      <c r="L126" s="421" t="s">
        <v>1274</v>
      </c>
      <c r="M126" s="448">
        <v>1.8</v>
      </c>
      <c r="N126" s="373"/>
      <c r="O126" s="388"/>
      <c r="P126" s="389"/>
      <c r="Q126" s="390"/>
      <c r="R126" s="373"/>
      <c r="S126" s="702" t="s">
        <v>1352</v>
      </c>
      <c r="T126" s="703"/>
      <c r="U126" s="373"/>
      <c r="V126" s="502"/>
      <c r="W126" s="373"/>
      <c r="X126" s="502"/>
      <c r="Y126" s="372"/>
      <c r="Z126" s="372"/>
      <c r="AA126" s="51"/>
      <c r="AB126" s="51"/>
      <c r="AC126" s="51"/>
      <c r="AD126" s="51"/>
      <c r="AE126" s="51"/>
      <c r="AF126" s="51"/>
      <c r="AG126" s="51"/>
    </row>
    <row r="127" spans="1:35" ht="18" customHeight="1" thickBot="1">
      <c r="A127" s="372"/>
      <c r="B127" s="373"/>
      <c r="C127" s="782" t="s">
        <v>1334</v>
      </c>
      <c r="D127" s="783"/>
      <c r="E127" s="783"/>
      <c r="F127" s="783"/>
      <c r="G127" s="783"/>
      <c r="H127" s="783"/>
      <c r="I127" s="783"/>
      <c r="J127" s="784"/>
      <c r="K127" s="373"/>
      <c r="L127" s="391" t="s">
        <v>1349</v>
      </c>
      <c r="M127" s="449">
        <v>1.8</v>
      </c>
      <c r="N127" s="373"/>
      <c r="O127" s="315"/>
      <c r="P127" s="393"/>
      <c r="Q127" s="394"/>
      <c r="R127" s="372"/>
      <c r="S127" s="704"/>
      <c r="T127" s="705"/>
      <c r="U127" s="372"/>
      <c r="V127" s="297" t="s">
        <v>1471</v>
      </c>
      <c r="W127" s="372"/>
      <c r="X127" s="298" t="s">
        <v>1470</v>
      </c>
      <c r="Y127" s="372"/>
      <c r="Z127" s="372"/>
      <c r="AA127" s="51"/>
      <c r="AB127" s="51"/>
      <c r="AC127" s="51"/>
      <c r="AD127" s="51"/>
      <c r="AE127" s="51"/>
      <c r="AF127" s="51"/>
      <c r="AG127" s="51"/>
    </row>
    <row r="128" spans="1:35" ht="14.45" customHeight="1">
      <c r="A128" s="372"/>
      <c r="B128" s="373"/>
      <c r="C128" s="692" t="s">
        <v>1439</v>
      </c>
      <c r="D128" s="693"/>
      <c r="E128" s="693"/>
      <c r="F128" s="693"/>
      <c r="G128" s="693"/>
      <c r="H128" s="693"/>
      <c r="I128" s="693"/>
      <c r="J128" s="694"/>
      <c r="K128" s="373"/>
      <c r="L128" s="397" t="s">
        <v>507</v>
      </c>
      <c r="M128" s="450">
        <v>3</v>
      </c>
      <c r="N128" s="373"/>
      <c r="O128" s="315"/>
      <c r="P128" s="393"/>
      <c r="Q128" s="394"/>
      <c r="R128" s="372"/>
      <c r="S128" s="704"/>
      <c r="T128" s="705"/>
      <c r="U128" s="372"/>
      <c r="V128" s="297" t="s">
        <v>1472</v>
      </c>
      <c r="W128" s="372"/>
      <c r="X128" s="399"/>
      <c r="Y128" s="372"/>
      <c r="Z128" s="372"/>
      <c r="AA128" s="51"/>
      <c r="AB128" s="51"/>
      <c r="AC128" s="51"/>
      <c r="AD128" s="51"/>
      <c r="AE128" s="51"/>
      <c r="AF128" s="51"/>
      <c r="AG128" s="51"/>
    </row>
    <row r="129" spans="1:35" ht="14.45" customHeight="1">
      <c r="A129" s="372"/>
      <c r="B129" s="373"/>
      <c r="C129" s="695"/>
      <c r="D129" s="696"/>
      <c r="E129" s="696"/>
      <c r="F129" s="696"/>
      <c r="G129" s="696"/>
      <c r="H129" s="696"/>
      <c r="I129" s="696"/>
      <c r="J129" s="697"/>
      <c r="K129" s="373"/>
      <c r="L129" s="397" t="s">
        <v>1275</v>
      </c>
      <c r="M129" s="450">
        <v>3</v>
      </c>
      <c r="N129" s="373"/>
      <c r="O129" s="315"/>
      <c r="P129" s="393"/>
      <c r="Q129" s="394"/>
      <c r="R129" s="372"/>
      <c r="S129" s="704"/>
      <c r="T129" s="705"/>
      <c r="U129" s="372"/>
      <c r="V129" s="398"/>
      <c r="W129" s="372"/>
      <c r="X129" s="399"/>
      <c r="Y129" s="372"/>
      <c r="Z129" s="372"/>
      <c r="AA129" s="51"/>
      <c r="AB129" s="51"/>
      <c r="AC129" s="51"/>
      <c r="AD129" s="51"/>
      <c r="AE129" s="51"/>
      <c r="AF129" s="51"/>
      <c r="AG129" s="51"/>
    </row>
    <row r="130" spans="1:35" ht="14.45" customHeight="1" thickBot="1">
      <c r="A130" s="372"/>
      <c r="B130" s="373"/>
      <c r="C130" s="695"/>
      <c r="D130" s="696"/>
      <c r="E130" s="696"/>
      <c r="F130" s="696"/>
      <c r="G130" s="696"/>
      <c r="H130" s="696"/>
      <c r="I130" s="696"/>
      <c r="J130" s="697"/>
      <c r="K130" s="373"/>
      <c r="L130" s="397" t="s">
        <v>566</v>
      </c>
      <c r="M130" s="450">
        <v>2.8</v>
      </c>
      <c r="N130" s="373"/>
      <c r="O130" s="315"/>
      <c r="P130" s="393"/>
      <c r="Q130" s="394"/>
      <c r="R130" s="372"/>
      <c r="S130" s="704"/>
      <c r="T130" s="705"/>
      <c r="U130" s="372"/>
      <c r="V130" s="442"/>
      <c r="W130" s="372"/>
      <c r="X130" s="404"/>
      <c r="Y130" s="372"/>
      <c r="Z130" s="372"/>
      <c r="AA130" s="51"/>
      <c r="AB130" s="51"/>
      <c r="AC130" s="51"/>
      <c r="AD130" s="51"/>
      <c r="AE130" s="51"/>
      <c r="AF130" s="51"/>
      <c r="AG130" s="51"/>
    </row>
    <row r="131" spans="1:35" ht="15" customHeight="1" thickBot="1">
      <c r="A131" s="372"/>
      <c r="B131" s="373"/>
      <c r="C131" s="695"/>
      <c r="D131" s="696"/>
      <c r="E131" s="696"/>
      <c r="F131" s="696"/>
      <c r="G131" s="696"/>
      <c r="H131" s="696"/>
      <c r="I131" s="696"/>
      <c r="J131" s="697"/>
      <c r="K131" s="373"/>
      <c r="L131" s="397" t="s">
        <v>567</v>
      </c>
      <c r="M131" s="450">
        <v>3</v>
      </c>
      <c r="N131" s="373"/>
      <c r="O131" s="315"/>
      <c r="P131" s="393"/>
      <c r="Q131" s="394"/>
      <c r="R131" s="372"/>
      <c r="S131" s="706"/>
      <c r="T131" s="707"/>
      <c r="U131" s="372"/>
      <c r="V131" s="372"/>
      <c r="W131" s="372"/>
      <c r="X131" s="372"/>
      <c r="Y131" s="372"/>
      <c r="Z131" s="372"/>
      <c r="AA131" s="51"/>
      <c r="AB131" s="51"/>
      <c r="AC131" s="51"/>
      <c r="AD131" s="51"/>
      <c r="AE131" s="51"/>
      <c r="AF131" s="51"/>
      <c r="AG131" s="51"/>
    </row>
    <row r="132" spans="1:35" ht="15.6" customHeight="1">
      <c r="A132" s="372"/>
      <c r="B132" s="373"/>
      <c r="C132" s="695"/>
      <c r="D132" s="696"/>
      <c r="E132" s="696"/>
      <c r="F132" s="696"/>
      <c r="G132" s="696"/>
      <c r="H132" s="696"/>
      <c r="I132" s="696"/>
      <c r="J132" s="697"/>
      <c r="K132" s="373"/>
      <c r="L132" s="397" t="s">
        <v>565</v>
      </c>
      <c r="M132" s="450">
        <v>3</v>
      </c>
      <c r="N132" s="373"/>
      <c r="O132" s="315"/>
      <c r="P132" s="393"/>
      <c r="Q132" s="394"/>
      <c r="R132" s="372"/>
      <c r="S132" s="702" t="s">
        <v>1353</v>
      </c>
      <c r="T132" s="703"/>
      <c r="U132" s="372"/>
      <c r="V132" s="372"/>
      <c r="W132" s="372"/>
      <c r="X132" s="372"/>
      <c r="Y132" s="372"/>
      <c r="Z132" s="372"/>
      <c r="AA132" s="51"/>
      <c r="AB132" s="51"/>
      <c r="AC132" s="51"/>
      <c r="AD132" s="51"/>
      <c r="AE132" s="51"/>
      <c r="AF132" s="51"/>
      <c r="AG132" s="51"/>
    </row>
    <row r="133" spans="1:35" ht="14.45" customHeight="1">
      <c r="A133" s="372"/>
      <c r="B133" s="373"/>
      <c r="C133" s="695"/>
      <c r="D133" s="696"/>
      <c r="E133" s="696"/>
      <c r="F133" s="696"/>
      <c r="G133" s="696"/>
      <c r="H133" s="696"/>
      <c r="I133" s="696"/>
      <c r="J133" s="697"/>
      <c r="K133" s="373"/>
      <c r="L133" s="397" t="s">
        <v>1228</v>
      </c>
      <c r="M133" s="450">
        <v>3</v>
      </c>
      <c r="N133" s="373"/>
      <c r="O133" s="315"/>
      <c r="P133" s="393"/>
      <c r="Q133" s="394"/>
      <c r="R133" s="372"/>
      <c r="S133" s="704"/>
      <c r="T133" s="705"/>
      <c r="U133" s="372"/>
      <c r="V133" s="372"/>
      <c r="W133" s="372"/>
      <c r="X133" s="372"/>
      <c r="Y133" s="372"/>
      <c r="Z133" s="372"/>
      <c r="AA133" s="51"/>
      <c r="AB133" s="51"/>
      <c r="AC133" s="51"/>
      <c r="AD133" s="51"/>
      <c r="AE133" s="51"/>
      <c r="AF133" s="51"/>
      <c r="AG133" s="51"/>
    </row>
    <row r="134" spans="1:35" ht="14.45" customHeight="1">
      <c r="A134" s="372"/>
      <c r="B134" s="373"/>
      <c r="C134" s="695"/>
      <c r="D134" s="696"/>
      <c r="E134" s="696"/>
      <c r="F134" s="696"/>
      <c r="G134" s="696"/>
      <c r="H134" s="696"/>
      <c r="I134" s="696"/>
      <c r="J134" s="697"/>
      <c r="K134" s="373"/>
      <c r="L134" s="409" t="s">
        <v>508</v>
      </c>
      <c r="M134" s="450">
        <v>2.6</v>
      </c>
      <c r="N134" s="373"/>
      <c r="O134" s="315"/>
      <c r="P134" s="393"/>
      <c r="Q134" s="394"/>
      <c r="R134" s="372"/>
      <c r="S134" s="704"/>
      <c r="T134" s="705"/>
      <c r="U134" s="372"/>
      <c r="V134" s="372"/>
      <c r="W134" s="372"/>
      <c r="X134" s="372"/>
      <c r="Y134" s="372"/>
      <c r="Z134" s="372"/>
      <c r="AA134" s="51"/>
      <c r="AB134" s="51"/>
      <c r="AC134" s="51"/>
      <c r="AD134" s="51"/>
      <c r="AE134" s="51"/>
      <c r="AF134" s="51"/>
      <c r="AG134" s="51"/>
    </row>
    <row r="135" spans="1:35" ht="15" customHeight="1">
      <c r="A135" s="372"/>
      <c r="B135" s="373"/>
      <c r="C135" s="695"/>
      <c r="D135" s="696"/>
      <c r="E135" s="696"/>
      <c r="F135" s="696"/>
      <c r="G135" s="696"/>
      <c r="H135" s="696"/>
      <c r="I135" s="696"/>
      <c r="J135" s="697"/>
      <c r="K135" s="373"/>
      <c r="L135" s="400" t="s">
        <v>1276</v>
      </c>
      <c r="M135" s="451">
        <v>2</v>
      </c>
      <c r="N135" s="373"/>
      <c r="O135" s="315"/>
      <c r="P135" s="393"/>
      <c r="Q135" s="394"/>
      <c r="R135" s="372"/>
      <c r="S135" s="704"/>
      <c r="T135" s="705"/>
      <c r="U135" s="372"/>
      <c r="V135" s="372"/>
      <c r="W135" s="372"/>
      <c r="X135" s="372"/>
      <c r="Y135" s="372"/>
      <c r="Z135" s="372"/>
      <c r="AA135" s="51"/>
      <c r="AB135" s="51"/>
      <c r="AC135" s="51"/>
      <c r="AD135" s="51"/>
      <c r="AE135" s="51"/>
      <c r="AF135" s="51"/>
      <c r="AG135" s="51"/>
    </row>
    <row r="136" spans="1:35" ht="14.45" customHeight="1" thickBot="1">
      <c r="A136" s="372"/>
      <c r="B136" s="373"/>
      <c r="C136" s="695"/>
      <c r="D136" s="696"/>
      <c r="E136" s="696"/>
      <c r="F136" s="696"/>
      <c r="G136" s="696"/>
      <c r="H136" s="696"/>
      <c r="I136" s="696"/>
      <c r="J136" s="697"/>
      <c r="K136" s="373"/>
      <c r="L136" s="408" t="s">
        <v>1343</v>
      </c>
      <c r="M136" s="451">
        <v>2</v>
      </c>
      <c r="N136" s="373"/>
      <c r="O136" s="315"/>
      <c r="P136" s="393"/>
      <c r="Q136" s="394"/>
      <c r="R136" s="372"/>
      <c r="S136" s="704"/>
      <c r="T136" s="705"/>
      <c r="U136" s="372"/>
      <c r="V136" s="372"/>
      <c r="W136" s="372"/>
      <c r="X136" s="372"/>
      <c r="Y136" s="372"/>
      <c r="Z136" s="372"/>
      <c r="AA136" s="51"/>
      <c r="AB136" s="51"/>
      <c r="AC136" s="51"/>
      <c r="AD136" s="51"/>
      <c r="AE136" s="51"/>
      <c r="AF136" s="51"/>
      <c r="AG136" s="51"/>
    </row>
    <row r="137" spans="1:35" ht="15" customHeight="1">
      <c r="A137" s="372"/>
      <c r="B137" s="373"/>
      <c r="C137" s="695"/>
      <c r="D137" s="696"/>
      <c r="E137" s="696"/>
      <c r="F137" s="696"/>
      <c r="G137" s="696"/>
      <c r="H137" s="696"/>
      <c r="I137" s="696"/>
      <c r="J137" s="697"/>
      <c r="K137" s="373"/>
      <c r="L137" s="411" t="s">
        <v>561</v>
      </c>
      <c r="M137" s="452">
        <v>3</v>
      </c>
      <c r="N137" s="373"/>
      <c r="O137" s="315"/>
      <c r="P137" s="393"/>
      <c r="Q137" s="394"/>
      <c r="R137" s="372"/>
      <c r="S137" s="704"/>
      <c r="T137" s="705"/>
      <c r="U137" s="372"/>
      <c r="V137" s="372"/>
      <c r="W137" s="372"/>
      <c r="X137" s="372"/>
      <c r="Y137" s="372"/>
      <c r="Z137" s="372"/>
      <c r="AA137" s="51"/>
      <c r="AB137" s="51"/>
      <c r="AC137" s="51"/>
      <c r="AD137" s="51"/>
      <c r="AE137" s="51"/>
      <c r="AF137" s="51"/>
      <c r="AG137" s="51"/>
    </row>
    <row r="138" spans="1:35" ht="15" customHeight="1" thickBot="1">
      <c r="A138" s="372"/>
      <c r="B138" s="373"/>
      <c r="C138" s="695"/>
      <c r="D138" s="696"/>
      <c r="E138" s="696"/>
      <c r="F138" s="696"/>
      <c r="G138" s="696"/>
      <c r="H138" s="696"/>
      <c r="I138" s="696"/>
      <c r="J138" s="697"/>
      <c r="K138" s="373"/>
      <c r="L138" s="412" t="s">
        <v>1278</v>
      </c>
      <c r="M138" s="453">
        <v>3</v>
      </c>
      <c r="N138" s="373"/>
      <c r="O138" s="318"/>
      <c r="P138" s="413"/>
      <c r="Q138" s="414"/>
      <c r="R138" s="372"/>
      <c r="S138" s="706"/>
      <c r="T138" s="707"/>
      <c r="U138" s="372"/>
      <c r="V138" s="372"/>
      <c r="W138" s="372"/>
      <c r="X138" s="372"/>
      <c r="Y138" s="372"/>
      <c r="Z138" s="372"/>
      <c r="AA138" s="51"/>
      <c r="AB138" s="51"/>
      <c r="AC138" s="51"/>
      <c r="AD138" s="51"/>
      <c r="AE138" s="51"/>
      <c r="AF138" s="51"/>
      <c r="AG138" s="51"/>
    </row>
    <row r="139" spans="1:35" ht="15.75" thickBot="1">
      <c r="A139" s="292"/>
      <c r="B139" s="293"/>
      <c r="C139" s="695"/>
      <c r="D139" s="696"/>
      <c r="E139" s="696"/>
      <c r="F139" s="696"/>
      <c r="G139" s="696"/>
      <c r="H139" s="696"/>
      <c r="I139" s="696"/>
      <c r="J139" s="697"/>
      <c r="K139" s="293"/>
      <c r="L139" s="300" t="s">
        <v>231</v>
      </c>
      <c r="M139" s="301">
        <v>34</v>
      </c>
      <c r="N139" s="292"/>
      <c r="O139" s="292"/>
      <c r="P139" s="292"/>
      <c r="Q139" s="292"/>
      <c r="R139" s="292"/>
      <c r="S139" s="292"/>
      <c r="T139" s="292"/>
      <c r="U139" s="292"/>
      <c r="V139" s="292"/>
      <c r="W139" s="292"/>
      <c r="X139" s="292"/>
      <c r="Y139" s="292"/>
      <c r="Z139" s="292"/>
      <c r="AA139" s="51"/>
      <c r="AB139" s="51"/>
      <c r="AC139" s="51"/>
      <c r="AD139" s="51"/>
      <c r="AE139" s="51"/>
      <c r="AF139" s="51"/>
      <c r="AG139" s="51"/>
    </row>
    <row r="140" spans="1:35" ht="15.75" thickBot="1">
      <c r="A140" s="372"/>
      <c r="B140" s="373"/>
      <c r="C140" s="698"/>
      <c r="D140" s="699"/>
      <c r="E140" s="699"/>
      <c r="F140" s="699"/>
      <c r="G140" s="699"/>
      <c r="H140" s="699"/>
      <c r="I140" s="699"/>
      <c r="J140" s="700"/>
      <c r="K140" s="373"/>
      <c r="L140" s="373"/>
      <c r="M140" s="373"/>
      <c r="N140" s="373"/>
      <c r="O140" s="373"/>
      <c r="P140" s="373"/>
      <c r="Q140" s="373"/>
      <c r="R140" s="373"/>
      <c r="S140" s="373"/>
      <c r="T140" s="373"/>
      <c r="U140" s="373"/>
      <c r="V140" s="373"/>
      <c r="W140" s="373"/>
      <c r="X140" s="373"/>
      <c r="Y140" s="373"/>
      <c r="Z140" s="373"/>
      <c r="AA140" s="219"/>
      <c r="AB140" s="219"/>
      <c r="AC140" s="219"/>
      <c r="AD140" s="219"/>
      <c r="AE140" s="219"/>
      <c r="AF140" s="219"/>
      <c r="AG140" s="219"/>
      <c r="AH140" s="289"/>
      <c r="AI140" s="289"/>
    </row>
    <row r="141" spans="1:35" ht="24" thickBot="1">
      <c r="A141" s="787" t="s">
        <v>1355</v>
      </c>
      <c r="B141" s="788"/>
      <c r="C141" s="788"/>
      <c r="D141" s="788"/>
      <c r="E141" s="788"/>
      <c r="F141" s="788"/>
      <c r="G141" s="788"/>
      <c r="H141" s="788"/>
      <c r="I141" s="788"/>
      <c r="J141" s="788"/>
      <c r="K141" s="788"/>
      <c r="L141" s="788"/>
      <c r="M141" s="788"/>
      <c r="N141" s="788"/>
      <c r="O141" s="788"/>
      <c r="P141" s="788"/>
      <c r="Q141" s="788"/>
      <c r="R141" s="788"/>
      <c r="S141" s="788"/>
      <c r="T141" s="788"/>
      <c r="U141" s="788"/>
      <c r="V141" s="788"/>
      <c r="W141" s="788"/>
      <c r="X141" s="789"/>
      <c r="Y141" s="372"/>
      <c r="Z141" s="372"/>
      <c r="AA141" s="51"/>
      <c r="AB141" s="51"/>
      <c r="AC141" s="51"/>
      <c r="AD141" s="51"/>
      <c r="AE141" s="51"/>
      <c r="AF141" s="51"/>
      <c r="AG141" s="51"/>
    </row>
    <row r="142" spans="1:35" ht="11.45" customHeight="1" thickBot="1">
      <c r="A142" s="372"/>
      <c r="B142" s="382"/>
      <c r="C142" s="382"/>
      <c r="D142" s="382"/>
      <c r="E142" s="382"/>
      <c r="F142" s="382"/>
      <c r="G142" s="382"/>
      <c r="H142" s="382"/>
      <c r="I142" s="382"/>
      <c r="J142" s="382"/>
      <c r="K142" s="382"/>
      <c r="L142" s="382"/>
      <c r="M142" s="382"/>
      <c r="N142" s="382"/>
      <c r="O142" s="382"/>
      <c r="P142" s="383"/>
      <c r="Q142" s="383"/>
      <c r="R142" s="383"/>
      <c r="S142" s="383"/>
      <c r="T142" s="383"/>
      <c r="U142" s="383"/>
      <c r="V142" s="383"/>
      <c r="W142" s="383"/>
      <c r="X142" s="383"/>
      <c r="Y142" s="372"/>
      <c r="Z142" s="372"/>
      <c r="AA142" s="51"/>
      <c r="AB142" s="51"/>
      <c r="AC142" s="51"/>
      <c r="AD142" s="51"/>
      <c r="AE142" s="51"/>
      <c r="AF142" s="51"/>
      <c r="AG142" s="51"/>
    </row>
    <row r="143" spans="1:35" ht="16.899999999999999" customHeight="1" thickBot="1">
      <c r="A143" s="373"/>
      <c r="B143" s="373"/>
      <c r="C143" s="717" t="s">
        <v>1356</v>
      </c>
      <c r="D143" s="718"/>
      <c r="E143" s="718"/>
      <c r="F143" s="718"/>
      <c r="G143" s="718"/>
      <c r="H143" s="718"/>
      <c r="I143" s="718"/>
      <c r="J143" s="719"/>
      <c r="K143" s="373"/>
      <c r="L143" s="726" t="s">
        <v>1331</v>
      </c>
      <c r="M143" s="727"/>
      <c r="N143" s="373"/>
      <c r="O143" s="728" t="s">
        <v>1335</v>
      </c>
      <c r="P143" s="729"/>
      <c r="Q143" s="730"/>
      <c r="R143" s="373"/>
      <c r="S143" s="731" t="s">
        <v>1336</v>
      </c>
      <c r="T143" s="732"/>
      <c r="U143" s="373"/>
      <c r="V143" s="419" t="s">
        <v>1338</v>
      </c>
      <c r="W143" s="373"/>
      <c r="X143" s="385" t="s">
        <v>1339</v>
      </c>
      <c r="Y143" s="373"/>
      <c r="Z143" s="373"/>
      <c r="AA143" s="219"/>
      <c r="AB143" s="219"/>
      <c r="AC143" s="219"/>
      <c r="AD143" s="219"/>
      <c r="AE143" s="219"/>
      <c r="AF143" s="219"/>
      <c r="AG143" s="219"/>
      <c r="AH143" s="289"/>
      <c r="AI143" s="289"/>
    </row>
    <row r="144" spans="1:35" s="289" customFormat="1" ht="18.600000000000001" customHeight="1" thickBot="1">
      <c r="A144" s="373"/>
      <c r="B144" s="373"/>
      <c r="C144" s="723" t="s">
        <v>1334</v>
      </c>
      <c r="D144" s="724"/>
      <c r="E144" s="724"/>
      <c r="F144" s="724"/>
      <c r="G144" s="724"/>
      <c r="H144" s="724"/>
      <c r="I144" s="724"/>
      <c r="J144" s="725"/>
      <c r="K144" s="373"/>
      <c r="L144" s="421" t="s">
        <v>1274</v>
      </c>
      <c r="M144" s="473">
        <v>1</v>
      </c>
      <c r="N144" s="373"/>
      <c r="O144" s="388"/>
      <c r="P144" s="389"/>
      <c r="Q144" s="390"/>
      <c r="R144" s="373"/>
      <c r="S144" s="708" t="s">
        <v>1357</v>
      </c>
      <c r="T144" s="709"/>
      <c r="U144" s="373"/>
      <c r="V144" s="785"/>
      <c r="W144" s="373"/>
      <c r="X144" s="503"/>
      <c r="Y144" s="373"/>
      <c r="Z144" s="373"/>
      <c r="AA144" s="219"/>
      <c r="AB144" s="219"/>
      <c r="AC144" s="219"/>
      <c r="AD144" s="219"/>
      <c r="AE144" s="219"/>
      <c r="AF144" s="219"/>
      <c r="AG144" s="219"/>
    </row>
    <row r="145" spans="1:44" ht="20.45" customHeight="1" thickBot="1">
      <c r="A145" s="372"/>
      <c r="B145" s="373"/>
      <c r="C145" s="692" t="s">
        <v>1440</v>
      </c>
      <c r="D145" s="693"/>
      <c r="E145" s="693"/>
      <c r="F145" s="693"/>
      <c r="G145" s="693"/>
      <c r="H145" s="693"/>
      <c r="I145" s="693"/>
      <c r="J145" s="694"/>
      <c r="K145" s="373"/>
      <c r="L145" s="474" t="s">
        <v>1349</v>
      </c>
      <c r="M145" s="475">
        <v>3</v>
      </c>
      <c r="N145" s="373"/>
      <c r="O145" s="315"/>
      <c r="P145" s="393"/>
      <c r="Q145" s="394"/>
      <c r="R145" s="372"/>
      <c r="S145" s="710"/>
      <c r="T145" s="711"/>
      <c r="U145" s="372"/>
      <c r="V145" s="786"/>
      <c r="W145" s="372"/>
      <c r="X145" s="298" t="s">
        <v>1488</v>
      </c>
      <c r="Y145" s="372"/>
      <c r="Z145" s="372"/>
      <c r="AA145" s="51"/>
      <c r="AB145" s="51"/>
      <c r="AC145" s="51"/>
      <c r="AD145" s="51"/>
      <c r="AE145" s="51"/>
      <c r="AF145" s="51"/>
      <c r="AG145" s="51"/>
    </row>
    <row r="146" spans="1:44" ht="19.899999999999999" customHeight="1">
      <c r="A146" s="372"/>
      <c r="B146" s="373"/>
      <c r="C146" s="695"/>
      <c r="D146" s="696"/>
      <c r="E146" s="696"/>
      <c r="F146" s="696"/>
      <c r="G146" s="696"/>
      <c r="H146" s="696"/>
      <c r="I146" s="696"/>
      <c r="J146" s="697"/>
      <c r="K146" s="373"/>
      <c r="L146" s="400" t="s">
        <v>507</v>
      </c>
      <c r="M146" s="473">
        <v>1</v>
      </c>
      <c r="N146" s="373"/>
      <c r="O146" s="315"/>
      <c r="P146" s="393"/>
      <c r="Q146" s="394"/>
      <c r="R146" s="372"/>
      <c r="S146" s="710"/>
      <c r="T146" s="711"/>
      <c r="U146" s="372"/>
      <c r="V146" s="786"/>
      <c r="W146" s="372"/>
      <c r="X146" s="298" t="s">
        <v>1489</v>
      </c>
      <c r="Y146" s="372"/>
      <c r="Z146" s="372"/>
      <c r="AA146" s="51"/>
      <c r="AB146" s="51"/>
      <c r="AC146" s="51"/>
      <c r="AD146" s="51"/>
      <c r="AE146" s="51"/>
      <c r="AF146" s="51"/>
      <c r="AG146" s="51"/>
    </row>
    <row r="147" spans="1:44" ht="17.45" customHeight="1">
      <c r="A147" s="372"/>
      <c r="B147" s="373"/>
      <c r="C147" s="695"/>
      <c r="D147" s="696"/>
      <c r="E147" s="696"/>
      <c r="F147" s="696"/>
      <c r="G147" s="696"/>
      <c r="H147" s="696"/>
      <c r="I147" s="696"/>
      <c r="J147" s="697"/>
      <c r="K147" s="373"/>
      <c r="L147" s="400" t="s">
        <v>1275</v>
      </c>
      <c r="M147" s="476">
        <v>2</v>
      </c>
      <c r="N147" s="373"/>
      <c r="O147" s="315"/>
      <c r="P147" s="393"/>
      <c r="Q147" s="394"/>
      <c r="R147" s="372"/>
      <c r="S147" s="710"/>
      <c r="T147" s="711"/>
      <c r="U147" s="372"/>
      <c r="V147" s="398"/>
      <c r="W147" s="372"/>
      <c r="X147" s="399"/>
      <c r="Y147" s="372"/>
      <c r="Z147" s="372"/>
      <c r="AA147" s="51"/>
      <c r="AB147" s="51"/>
      <c r="AC147" s="51"/>
      <c r="AD147" s="51"/>
      <c r="AE147" s="51"/>
      <c r="AF147" s="51"/>
      <c r="AG147" s="51"/>
    </row>
    <row r="148" spans="1:44" ht="14.45" customHeight="1" thickBot="1">
      <c r="A148" s="372"/>
      <c r="B148" s="373"/>
      <c r="C148" s="695"/>
      <c r="D148" s="696"/>
      <c r="E148" s="696"/>
      <c r="F148" s="696"/>
      <c r="G148" s="696"/>
      <c r="H148" s="696"/>
      <c r="I148" s="696"/>
      <c r="J148" s="697"/>
      <c r="K148" s="373"/>
      <c r="L148" s="400" t="s">
        <v>566</v>
      </c>
      <c r="M148" s="476">
        <v>1</v>
      </c>
      <c r="N148" s="373"/>
      <c r="O148" s="318"/>
      <c r="P148" s="413"/>
      <c r="Q148" s="414"/>
      <c r="R148" s="372"/>
      <c r="S148" s="710"/>
      <c r="T148" s="711"/>
      <c r="U148" s="372"/>
      <c r="V148" s="442"/>
      <c r="W148" s="372"/>
      <c r="X148" s="404"/>
      <c r="Y148" s="372"/>
      <c r="Z148" s="372"/>
      <c r="AA148" s="51"/>
      <c r="AB148" s="51"/>
      <c r="AC148" s="51"/>
      <c r="AD148" s="51"/>
      <c r="AE148" s="51"/>
      <c r="AF148" s="51"/>
      <c r="AG148" s="51"/>
    </row>
    <row r="149" spans="1:44" ht="14.45" customHeight="1">
      <c r="A149" s="372"/>
      <c r="B149" s="373"/>
      <c r="C149" s="695"/>
      <c r="D149" s="696"/>
      <c r="E149" s="696"/>
      <c r="F149" s="696"/>
      <c r="G149" s="696"/>
      <c r="H149" s="696"/>
      <c r="I149" s="696"/>
      <c r="J149" s="697"/>
      <c r="K149" s="373"/>
      <c r="L149" s="400" t="s">
        <v>567</v>
      </c>
      <c r="M149" s="476">
        <v>1</v>
      </c>
      <c r="N149" s="373"/>
      <c r="O149" s="373"/>
      <c r="P149" s="373"/>
      <c r="Q149" s="373"/>
      <c r="R149" s="372"/>
      <c r="S149" s="710"/>
      <c r="T149" s="711"/>
      <c r="U149" s="372"/>
      <c r="V149" s="373"/>
      <c r="W149" s="372"/>
      <c r="X149" s="372"/>
      <c r="Y149" s="372"/>
      <c r="Z149" s="372"/>
      <c r="AA149" s="51"/>
      <c r="AB149" s="51"/>
      <c r="AC149" s="51"/>
      <c r="AD149" s="51"/>
      <c r="AE149" s="51"/>
      <c r="AF149" s="51"/>
      <c r="AG149" s="51"/>
    </row>
    <row r="150" spans="1:44" ht="14.45" customHeight="1">
      <c r="A150" s="372"/>
      <c r="B150" s="373"/>
      <c r="C150" s="695"/>
      <c r="D150" s="696"/>
      <c r="E150" s="696"/>
      <c r="F150" s="696"/>
      <c r="G150" s="696"/>
      <c r="H150" s="696"/>
      <c r="I150" s="696"/>
      <c r="J150" s="697"/>
      <c r="K150" s="373"/>
      <c r="L150" s="400" t="s">
        <v>565</v>
      </c>
      <c r="M150" s="476">
        <v>2</v>
      </c>
      <c r="N150" s="373"/>
      <c r="O150" s="373"/>
      <c r="P150" s="373"/>
      <c r="Q150" s="373"/>
      <c r="R150" s="372"/>
      <c r="S150" s="710"/>
      <c r="T150" s="711"/>
      <c r="U150" s="372"/>
      <c r="V150" s="373"/>
      <c r="W150" s="372"/>
      <c r="X150" s="372"/>
      <c r="Y150" s="372"/>
      <c r="Z150" s="372"/>
      <c r="AA150" s="51"/>
      <c r="AB150" s="51"/>
      <c r="AC150" s="51"/>
      <c r="AD150" s="51"/>
      <c r="AE150" s="51"/>
      <c r="AF150" s="51"/>
      <c r="AG150" s="51"/>
    </row>
    <row r="151" spans="1:44" ht="14.45" customHeight="1">
      <c r="A151" s="372"/>
      <c r="B151" s="373"/>
      <c r="C151" s="695"/>
      <c r="D151" s="696"/>
      <c r="E151" s="696"/>
      <c r="F151" s="696"/>
      <c r="G151" s="696"/>
      <c r="H151" s="696"/>
      <c r="I151" s="696"/>
      <c r="J151" s="697"/>
      <c r="K151" s="373"/>
      <c r="L151" s="400" t="s">
        <v>1228</v>
      </c>
      <c r="M151" s="476">
        <v>1</v>
      </c>
      <c r="N151" s="373"/>
      <c r="O151" s="373"/>
      <c r="P151" s="373"/>
      <c r="Q151" s="373"/>
      <c r="R151" s="372"/>
      <c r="S151" s="710"/>
      <c r="T151" s="711"/>
      <c r="U151" s="372"/>
      <c r="V151" s="373"/>
      <c r="W151" s="372"/>
      <c r="X151" s="372"/>
      <c r="Y151" s="372"/>
      <c r="Z151" s="372"/>
      <c r="AA151" s="51"/>
      <c r="AB151" s="51"/>
      <c r="AC151" s="51"/>
      <c r="AD151" s="51"/>
      <c r="AE151" s="51"/>
      <c r="AF151" s="51"/>
      <c r="AG151" s="51"/>
    </row>
    <row r="152" spans="1:44" ht="14.45" customHeight="1">
      <c r="A152" s="372"/>
      <c r="B152" s="373"/>
      <c r="C152" s="695"/>
      <c r="D152" s="696"/>
      <c r="E152" s="696"/>
      <c r="F152" s="696"/>
      <c r="G152" s="696"/>
      <c r="H152" s="696"/>
      <c r="I152" s="696"/>
      <c r="J152" s="697"/>
      <c r="K152" s="373"/>
      <c r="L152" s="408" t="s">
        <v>508</v>
      </c>
      <c r="M152" s="476">
        <v>1</v>
      </c>
      <c r="N152" s="373"/>
      <c r="O152" s="373"/>
      <c r="P152" s="373"/>
      <c r="Q152" s="373"/>
      <c r="R152" s="372"/>
      <c r="S152" s="710"/>
      <c r="T152" s="711"/>
      <c r="U152" s="372"/>
      <c r="V152" s="373"/>
      <c r="W152" s="372"/>
      <c r="X152" s="372"/>
      <c r="Y152" s="372"/>
      <c r="Z152" s="372"/>
      <c r="AA152" s="51"/>
      <c r="AB152" s="51"/>
      <c r="AC152" s="51"/>
      <c r="AD152" s="51"/>
      <c r="AE152" s="51"/>
      <c r="AF152" s="51"/>
      <c r="AG152" s="51"/>
    </row>
    <row r="153" spans="1:44" ht="15" customHeight="1">
      <c r="A153" s="372"/>
      <c r="B153" s="373"/>
      <c r="C153" s="695"/>
      <c r="D153" s="696"/>
      <c r="E153" s="696"/>
      <c r="F153" s="696"/>
      <c r="G153" s="696"/>
      <c r="H153" s="696"/>
      <c r="I153" s="696"/>
      <c r="J153" s="697"/>
      <c r="K153" s="373"/>
      <c r="L153" s="400" t="s">
        <v>1276</v>
      </c>
      <c r="M153" s="476">
        <v>1</v>
      </c>
      <c r="N153" s="373"/>
      <c r="O153" s="373"/>
      <c r="P153" s="373"/>
      <c r="Q153" s="373"/>
      <c r="R153" s="372"/>
      <c r="S153" s="710"/>
      <c r="T153" s="711"/>
      <c r="U153" s="372"/>
      <c r="V153" s="373"/>
      <c r="W153" s="372"/>
      <c r="X153" s="372"/>
      <c r="Y153" s="372"/>
      <c r="Z153" s="372"/>
      <c r="AA153" s="51"/>
      <c r="AB153" s="51"/>
      <c r="AC153" s="51"/>
      <c r="AD153" s="51"/>
      <c r="AE153" s="51"/>
      <c r="AF153" s="51"/>
      <c r="AG153" s="51"/>
    </row>
    <row r="154" spans="1:44" ht="15" customHeight="1" thickBot="1">
      <c r="A154" s="372"/>
      <c r="B154" s="373"/>
      <c r="C154" s="695"/>
      <c r="D154" s="696"/>
      <c r="E154" s="696"/>
      <c r="F154" s="696"/>
      <c r="G154" s="696"/>
      <c r="H154" s="696"/>
      <c r="I154" s="696"/>
      <c r="J154" s="697"/>
      <c r="K154" s="373"/>
      <c r="L154" s="408" t="s">
        <v>1343</v>
      </c>
      <c r="M154" s="477">
        <v>1</v>
      </c>
      <c r="N154" s="373"/>
      <c r="O154" s="373"/>
      <c r="P154" s="373"/>
      <c r="Q154" s="373"/>
      <c r="R154" s="372"/>
      <c r="S154" s="712"/>
      <c r="T154" s="713"/>
      <c r="U154" s="372"/>
      <c r="V154" s="373"/>
      <c r="W154" s="372"/>
      <c r="X154" s="372"/>
      <c r="Y154" s="372"/>
      <c r="Z154" s="372"/>
      <c r="AA154" s="51"/>
      <c r="AB154" s="51"/>
      <c r="AC154" s="51"/>
      <c r="AD154" s="51"/>
      <c r="AE154" s="51"/>
      <c r="AF154" s="51"/>
      <c r="AG154" s="51"/>
    </row>
    <row r="155" spans="1:44" ht="15" customHeight="1">
      <c r="A155" s="372"/>
      <c r="B155" s="373"/>
      <c r="C155" s="695"/>
      <c r="D155" s="696"/>
      <c r="E155" s="696"/>
      <c r="F155" s="696"/>
      <c r="G155" s="696"/>
      <c r="H155" s="696"/>
      <c r="I155" s="696"/>
      <c r="J155" s="697"/>
      <c r="K155" s="373"/>
      <c r="L155" s="429" t="s">
        <v>561</v>
      </c>
      <c r="M155" s="476">
        <v>1</v>
      </c>
      <c r="N155" s="373"/>
      <c r="O155" s="373"/>
      <c r="P155" s="373"/>
      <c r="Q155" s="373"/>
      <c r="R155" s="372"/>
      <c r="S155" s="373"/>
      <c r="T155" s="373"/>
      <c r="U155" s="372"/>
      <c r="V155" s="373"/>
      <c r="W155" s="372"/>
      <c r="X155" s="372"/>
      <c r="Y155" s="372"/>
      <c r="Z155" s="372"/>
      <c r="AA155" s="51"/>
      <c r="AB155" s="51"/>
      <c r="AC155" s="51"/>
      <c r="AD155" s="51"/>
      <c r="AE155" s="51"/>
      <c r="AF155" s="51"/>
      <c r="AG155" s="51"/>
    </row>
    <row r="156" spans="1:44" ht="15" customHeight="1" thickBot="1">
      <c r="A156" s="372"/>
      <c r="B156" s="373"/>
      <c r="C156" s="695"/>
      <c r="D156" s="696"/>
      <c r="E156" s="696"/>
      <c r="F156" s="696"/>
      <c r="G156" s="696"/>
      <c r="H156" s="696"/>
      <c r="I156" s="696"/>
      <c r="J156" s="697"/>
      <c r="K156" s="373"/>
      <c r="L156" s="430" t="s">
        <v>1278</v>
      </c>
      <c r="M156" s="476">
        <v>1</v>
      </c>
      <c r="N156" s="373"/>
      <c r="O156" s="373"/>
      <c r="P156" s="373"/>
      <c r="Q156" s="373"/>
      <c r="R156" s="372"/>
      <c r="S156" s="373"/>
      <c r="T156" s="373"/>
      <c r="U156" s="372"/>
      <c r="V156" s="373"/>
      <c r="W156" s="372"/>
      <c r="X156" s="372"/>
      <c r="Y156" s="372"/>
      <c r="Z156" s="372"/>
      <c r="AA156" s="51"/>
      <c r="AB156" s="51"/>
      <c r="AC156" s="51"/>
      <c r="AD156" s="51"/>
      <c r="AE156" s="51"/>
      <c r="AF156" s="51"/>
      <c r="AG156" s="51"/>
    </row>
    <row r="157" spans="1:44" ht="15" customHeight="1" thickBot="1">
      <c r="A157" s="372"/>
      <c r="B157" s="373"/>
      <c r="C157" s="695"/>
      <c r="D157" s="696"/>
      <c r="E157" s="696"/>
      <c r="F157" s="696"/>
      <c r="G157" s="696"/>
      <c r="H157" s="696"/>
      <c r="I157" s="696"/>
      <c r="J157" s="697"/>
      <c r="K157" s="373"/>
      <c r="L157" s="415" t="s">
        <v>231</v>
      </c>
      <c r="M157" s="416">
        <f>SUM(M144:M156)</f>
        <v>17</v>
      </c>
      <c r="N157" s="373"/>
      <c r="O157" s="373"/>
      <c r="P157" s="373"/>
      <c r="Q157" s="373"/>
      <c r="R157" s="373"/>
      <c r="S157" s="373"/>
      <c r="T157" s="373"/>
      <c r="U157" s="373"/>
      <c r="V157" s="373"/>
      <c r="W157" s="373"/>
      <c r="X157" s="373"/>
      <c r="Y157" s="373"/>
      <c r="Z157" s="373"/>
      <c r="AA157" s="219"/>
      <c r="AB157" s="219"/>
      <c r="AC157" s="219"/>
      <c r="AD157" s="219"/>
      <c r="AE157" s="219"/>
      <c r="AF157" s="219"/>
      <c r="AG157" s="219"/>
      <c r="AH157" s="289"/>
      <c r="AI157" s="289"/>
      <c r="AJ157" s="289"/>
      <c r="AK157" s="289"/>
      <c r="AL157" s="289"/>
      <c r="AM157" s="289"/>
      <c r="AN157" s="289"/>
      <c r="AO157" s="289"/>
      <c r="AP157" s="289"/>
      <c r="AQ157" s="289"/>
      <c r="AR157" s="289"/>
    </row>
    <row r="158" spans="1:44" ht="15" customHeight="1">
      <c r="A158" s="372"/>
      <c r="B158" s="373"/>
      <c r="C158" s="695"/>
      <c r="D158" s="696"/>
      <c r="E158" s="696"/>
      <c r="F158" s="696"/>
      <c r="G158" s="696"/>
      <c r="H158" s="696"/>
      <c r="I158" s="696"/>
      <c r="J158" s="697"/>
      <c r="K158" s="373"/>
      <c r="L158" s="373"/>
      <c r="M158" s="373"/>
      <c r="N158" s="373"/>
      <c r="O158" s="373"/>
      <c r="P158" s="373"/>
      <c r="Q158" s="373"/>
      <c r="R158" s="373"/>
      <c r="S158" s="373"/>
      <c r="T158" s="373"/>
      <c r="U158" s="373"/>
      <c r="V158" s="373"/>
      <c r="W158" s="373"/>
      <c r="X158" s="373"/>
      <c r="Y158" s="373"/>
      <c r="Z158" s="373"/>
      <c r="AA158" s="219"/>
      <c r="AB158" s="219"/>
      <c r="AC158" s="219"/>
      <c r="AD158" s="219"/>
      <c r="AE158" s="219"/>
      <c r="AF158" s="219"/>
      <c r="AG158" s="219"/>
      <c r="AH158" s="289"/>
      <c r="AI158" s="289"/>
      <c r="AJ158" s="289"/>
      <c r="AK158" s="289"/>
      <c r="AL158" s="289"/>
      <c r="AM158" s="289"/>
      <c r="AN158" s="289"/>
      <c r="AO158" s="289"/>
      <c r="AP158" s="289"/>
      <c r="AQ158" s="289"/>
      <c r="AR158" s="289"/>
    </row>
    <row r="159" spans="1:44" ht="15" customHeight="1">
      <c r="A159" s="372"/>
      <c r="B159" s="373"/>
      <c r="C159" s="695"/>
      <c r="D159" s="696"/>
      <c r="E159" s="696"/>
      <c r="F159" s="696"/>
      <c r="G159" s="696"/>
      <c r="H159" s="696"/>
      <c r="I159" s="696"/>
      <c r="J159" s="697"/>
      <c r="K159" s="373"/>
      <c r="L159" s="373"/>
      <c r="M159" s="373"/>
      <c r="N159" s="373"/>
      <c r="O159" s="373"/>
      <c r="P159" s="373"/>
      <c r="Q159" s="373"/>
      <c r="R159" s="373"/>
      <c r="S159" s="373"/>
      <c r="T159" s="373"/>
      <c r="U159" s="373"/>
      <c r="V159" s="373"/>
      <c r="W159" s="373"/>
      <c r="X159" s="373"/>
      <c r="Y159" s="373"/>
      <c r="Z159" s="373"/>
      <c r="AA159" s="219"/>
      <c r="AB159" s="219"/>
      <c r="AC159" s="219"/>
      <c r="AD159" s="219"/>
      <c r="AE159" s="219"/>
      <c r="AF159" s="219"/>
      <c r="AG159" s="219"/>
      <c r="AH159" s="289"/>
      <c r="AI159" s="289"/>
      <c r="AJ159" s="289"/>
      <c r="AK159" s="289"/>
      <c r="AL159" s="289"/>
      <c r="AM159" s="289"/>
      <c r="AN159" s="289"/>
      <c r="AO159" s="289"/>
      <c r="AP159" s="289"/>
      <c r="AQ159" s="289"/>
      <c r="AR159" s="289"/>
    </row>
    <row r="160" spans="1:44" ht="15" customHeight="1">
      <c r="A160" s="372"/>
      <c r="B160" s="373"/>
      <c r="C160" s="695"/>
      <c r="D160" s="696"/>
      <c r="E160" s="696"/>
      <c r="F160" s="696"/>
      <c r="G160" s="696"/>
      <c r="H160" s="696"/>
      <c r="I160" s="696"/>
      <c r="J160" s="697"/>
      <c r="K160" s="373"/>
      <c r="L160" s="373"/>
      <c r="M160" s="373"/>
      <c r="N160" s="373"/>
      <c r="O160" s="373"/>
      <c r="P160" s="373"/>
      <c r="Q160" s="373"/>
      <c r="R160" s="373"/>
      <c r="S160" s="373"/>
      <c r="T160" s="373"/>
      <c r="U160" s="373"/>
      <c r="V160" s="373"/>
      <c r="W160" s="373"/>
      <c r="X160" s="373"/>
      <c r="Y160" s="373"/>
      <c r="Z160" s="373"/>
      <c r="AA160" s="219"/>
      <c r="AB160" s="219"/>
      <c r="AC160" s="219"/>
      <c r="AD160" s="219"/>
      <c r="AE160" s="219"/>
      <c r="AF160" s="219"/>
      <c r="AG160" s="219"/>
      <c r="AH160" s="289"/>
      <c r="AI160" s="289"/>
      <c r="AJ160" s="289"/>
      <c r="AK160" s="289"/>
      <c r="AL160" s="289"/>
      <c r="AM160" s="289"/>
      <c r="AN160" s="289"/>
      <c r="AO160" s="289"/>
      <c r="AP160" s="289"/>
      <c r="AQ160" s="289"/>
      <c r="AR160" s="289"/>
    </row>
    <row r="161" spans="1:44" ht="15" customHeight="1">
      <c r="A161" s="372"/>
      <c r="B161" s="373"/>
      <c r="C161" s="695"/>
      <c r="D161" s="696"/>
      <c r="E161" s="696"/>
      <c r="F161" s="696"/>
      <c r="G161" s="696"/>
      <c r="H161" s="696"/>
      <c r="I161" s="696"/>
      <c r="J161" s="697"/>
      <c r="K161" s="373"/>
      <c r="L161" s="373"/>
      <c r="M161" s="373"/>
      <c r="N161" s="373"/>
      <c r="O161" s="373"/>
      <c r="P161" s="373"/>
      <c r="Q161" s="373"/>
      <c r="R161" s="373"/>
      <c r="S161" s="373"/>
      <c r="T161" s="373"/>
      <c r="U161" s="373"/>
      <c r="V161" s="373"/>
      <c r="W161" s="373"/>
      <c r="X161" s="373"/>
      <c r="Y161" s="373"/>
      <c r="Z161" s="373"/>
      <c r="AA161" s="219"/>
      <c r="AB161" s="219"/>
      <c r="AC161" s="219"/>
      <c r="AD161" s="219"/>
      <c r="AE161" s="219"/>
      <c r="AF161" s="219"/>
      <c r="AG161" s="219"/>
      <c r="AH161" s="289"/>
      <c r="AI161" s="289"/>
      <c r="AJ161" s="289"/>
      <c r="AK161" s="289"/>
      <c r="AL161" s="289"/>
      <c r="AM161" s="289"/>
      <c r="AN161" s="289"/>
      <c r="AO161" s="289"/>
      <c r="AP161" s="289"/>
      <c r="AQ161" s="289"/>
      <c r="AR161" s="289"/>
    </row>
    <row r="162" spans="1:44" ht="15" customHeight="1">
      <c r="A162" s="372"/>
      <c r="B162" s="373"/>
      <c r="C162" s="695"/>
      <c r="D162" s="696"/>
      <c r="E162" s="696"/>
      <c r="F162" s="696"/>
      <c r="G162" s="696"/>
      <c r="H162" s="696"/>
      <c r="I162" s="696"/>
      <c r="J162" s="697"/>
      <c r="K162" s="373"/>
      <c r="L162" s="373"/>
      <c r="M162" s="373"/>
      <c r="N162" s="373"/>
      <c r="O162" s="373"/>
      <c r="P162" s="373"/>
      <c r="Q162" s="373"/>
      <c r="R162" s="373"/>
      <c r="S162" s="373"/>
      <c r="T162" s="373"/>
      <c r="U162" s="373"/>
      <c r="V162" s="373"/>
      <c r="W162" s="373"/>
      <c r="X162" s="373"/>
      <c r="Y162" s="373"/>
      <c r="Z162" s="373"/>
      <c r="AA162" s="219"/>
      <c r="AB162" s="219"/>
      <c r="AC162" s="219"/>
      <c r="AD162" s="219"/>
      <c r="AE162" s="219"/>
      <c r="AF162" s="219"/>
      <c r="AG162" s="219"/>
      <c r="AH162" s="289"/>
      <c r="AI162" s="289"/>
      <c r="AJ162" s="289"/>
      <c r="AK162" s="289"/>
      <c r="AL162" s="289"/>
      <c r="AM162" s="289"/>
      <c r="AN162" s="289"/>
      <c r="AO162" s="289"/>
      <c r="AP162" s="289"/>
      <c r="AQ162" s="289"/>
      <c r="AR162" s="289"/>
    </row>
    <row r="163" spans="1:44" ht="15" customHeight="1">
      <c r="A163" s="372"/>
      <c r="B163" s="373"/>
      <c r="C163" s="695"/>
      <c r="D163" s="696"/>
      <c r="E163" s="696"/>
      <c r="F163" s="696"/>
      <c r="G163" s="696"/>
      <c r="H163" s="696"/>
      <c r="I163" s="696"/>
      <c r="J163" s="697"/>
      <c r="K163" s="373"/>
      <c r="L163" s="373"/>
      <c r="M163" s="373"/>
      <c r="N163" s="373"/>
      <c r="O163" s="373"/>
      <c r="P163" s="373"/>
      <c r="Q163" s="373"/>
      <c r="R163" s="373"/>
      <c r="S163" s="373"/>
      <c r="T163" s="373"/>
      <c r="U163" s="373"/>
      <c r="V163" s="373"/>
      <c r="W163" s="373"/>
      <c r="X163" s="373"/>
      <c r="Y163" s="373"/>
      <c r="Z163" s="373"/>
      <c r="AA163" s="219"/>
      <c r="AB163" s="219"/>
      <c r="AC163" s="219"/>
      <c r="AD163" s="219"/>
      <c r="AE163" s="219"/>
      <c r="AF163" s="219"/>
      <c r="AG163" s="219"/>
      <c r="AH163" s="289"/>
      <c r="AI163" s="289"/>
      <c r="AJ163" s="289"/>
      <c r="AK163" s="289"/>
      <c r="AL163" s="289"/>
      <c r="AM163" s="289"/>
      <c r="AN163" s="289"/>
      <c r="AO163" s="289"/>
      <c r="AP163" s="289"/>
      <c r="AQ163" s="289"/>
      <c r="AR163" s="289"/>
    </row>
    <row r="164" spans="1:44" ht="15" customHeight="1">
      <c r="A164" s="372"/>
      <c r="B164" s="373"/>
      <c r="C164" s="695"/>
      <c r="D164" s="696"/>
      <c r="E164" s="696"/>
      <c r="F164" s="696"/>
      <c r="G164" s="696"/>
      <c r="H164" s="696"/>
      <c r="I164" s="696"/>
      <c r="J164" s="697"/>
      <c r="K164" s="373"/>
      <c r="L164" s="478"/>
      <c r="M164" s="373"/>
      <c r="N164" s="373"/>
      <c r="O164" s="373"/>
      <c r="P164" s="373"/>
      <c r="Q164" s="373"/>
      <c r="R164" s="373"/>
      <c r="S164" s="373"/>
      <c r="T164" s="373"/>
      <c r="U164" s="373"/>
      <c r="V164" s="373"/>
      <c r="W164" s="373"/>
      <c r="X164" s="373"/>
      <c r="Y164" s="373"/>
      <c r="Z164" s="373"/>
      <c r="AA164" s="219"/>
      <c r="AB164" s="219"/>
      <c r="AC164" s="219"/>
      <c r="AD164" s="219"/>
      <c r="AE164" s="219"/>
      <c r="AF164" s="219"/>
      <c r="AG164" s="219"/>
      <c r="AH164" s="289"/>
      <c r="AI164" s="289"/>
      <c r="AJ164" s="289"/>
      <c r="AK164" s="289"/>
      <c r="AL164" s="289"/>
      <c r="AM164" s="289"/>
      <c r="AN164" s="289"/>
      <c r="AO164" s="289"/>
      <c r="AP164" s="289"/>
      <c r="AQ164" s="289"/>
      <c r="AR164" s="289"/>
    </row>
    <row r="165" spans="1:44" ht="15" customHeight="1" thickBot="1">
      <c r="A165" s="372"/>
      <c r="B165" s="373"/>
      <c r="C165" s="698"/>
      <c r="D165" s="699"/>
      <c r="E165" s="699"/>
      <c r="F165" s="699"/>
      <c r="G165" s="699"/>
      <c r="H165" s="699"/>
      <c r="I165" s="699"/>
      <c r="J165" s="700"/>
      <c r="K165" s="373"/>
      <c r="L165" s="373"/>
      <c r="M165" s="373"/>
      <c r="N165" s="373"/>
      <c r="O165" s="373"/>
      <c r="P165" s="373"/>
      <c r="Q165" s="373"/>
      <c r="R165" s="373"/>
      <c r="S165" s="373"/>
      <c r="T165" s="373"/>
      <c r="U165" s="373"/>
      <c r="V165" s="373"/>
      <c r="W165" s="373"/>
      <c r="X165" s="373"/>
      <c r="Y165" s="373"/>
      <c r="Z165" s="373"/>
      <c r="AA165" s="219"/>
      <c r="AB165" s="219"/>
      <c r="AC165" s="219"/>
      <c r="AD165" s="219"/>
      <c r="AE165" s="219"/>
      <c r="AF165" s="219"/>
      <c r="AG165" s="219"/>
      <c r="AH165" s="289"/>
      <c r="AI165" s="289"/>
      <c r="AJ165" s="289"/>
      <c r="AK165" s="289"/>
      <c r="AL165" s="289"/>
      <c r="AM165" s="289"/>
      <c r="AN165" s="289"/>
      <c r="AO165" s="289"/>
      <c r="AP165" s="289"/>
      <c r="AQ165" s="289"/>
      <c r="AR165" s="289"/>
    </row>
    <row r="166" spans="1:44" ht="15.75" thickBot="1">
      <c r="A166" s="417"/>
      <c r="B166" s="417"/>
      <c r="C166" s="417"/>
      <c r="D166" s="417"/>
      <c r="E166" s="417"/>
      <c r="F166" s="417"/>
      <c r="G166" s="417"/>
      <c r="H166" s="417"/>
      <c r="I166" s="417"/>
      <c r="J166" s="417"/>
      <c r="K166" s="417"/>
      <c r="L166" s="418"/>
      <c r="M166" s="418"/>
      <c r="N166" s="417"/>
      <c r="O166" s="417"/>
      <c r="P166" s="418"/>
      <c r="Q166" s="418"/>
      <c r="R166" s="418"/>
      <c r="S166" s="418"/>
      <c r="T166" s="418"/>
      <c r="U166" s="418"/>
      <c r="V166" s="418"/>
      <c r="W166" s="418"/>
      <c r="X166" s="418"/>
      <c r="Y166" s="418"/>
      <c r="Z166" s="418"/>
      <c r="AA166" s="218"/>
      <c r="AB166" s="218"/>
      <c r="AC166" s="218"/>
      <c r="AD166" s="218"/>
      <c r="AE166" s="218"/>
      <c r="AF166" s="218"/>
      <c r="AG166" s="218"/>
    </row>
    <row r="167" spans="1:44" ht="21.6" customHeight="1" thickBot="1">
      <c r="A167" s="373"/>
      <c r="B167" s="373"/>
      <c r="C167" s="717" t="s">
        <v>1358</v>
      </c>
      <c r="D167" s="718"/>
      <c r="E167" s="718"/>
      <c r="F167" s="718"/>
      <c r="G167" s="718"/>
      <c r="H167" s="718"/>
      <c r="I167" s="718"/>
      <c r="J167" s="719"/>
      <c r="K167" s="373"/>
      <c r="L167" s="726" t="s">
        <v>1331</v>
      </c>
      <c r="M167" s="727"/>
      <c r="N167" s="373"/>
      <c r="O167" s="728" t="s">
        <v>1335</v>
      </c>
      <c r="P167" s="729"/>
      <c r="Q167" s="730"/>
      <c r="R167" s="373"/>
      <c r="S167" s="731" t="s">
        <v>1336</v>
      </c>
      <c r="T167" s="732"/>
      <c r="U167" s="373"/>
      <c r="V167" s="419" t="s">
        <v>1338</v>
      </c>
      <c r="W167" s="373"/>
      <c r="X167" s="385" t="s">
        <v>1339</v>
      </c>
      <c r="Y167" s="373"/>
      <c r="Z167" s="373"/>
      <c r="AA167" s="219"/>
      <c r="AB167" s="219"/>
      <c r="AC167" s="219"/>
      <c r="AD167" s="219"/>
      <c r="AE167" s="219"/>
      <c r="AF167" s="219"/>
      <c r="AG167" s="219"/>
      <c r="AH167" s="289"/>
      <c r="AI167" s="289"/>
    </row>
    <row r="168" spans="1:44" s="289" customFormat="1" ht="24" customHeight="1" thickBot="1">
      <c r="A168" s="373"/>
      <c r="B168" s="373"/>
      <c r="C168" s="720" t="s">
        <v>1334</v>
      </c>
      <c r="D168" s="721"/>
      <c r="E168" s="721"/>
      <c r="F168" s="721"/>
      <c r="G168" s="721"/>
      <c r="H168" s="721"/>
      <c r="I168" s="721"/>
      <c r="J168" s="722"/>
      <c r="K168" s="373"/>
      <c r="L168" s="386" t="s">
        <v>1274</v>
      </c>
      <c r="M168" s="479">
        <v>3</v>
      </c>
      <c r="N168" s="373"/>
      <c r="O168" s="388"/>
      <c r="P168" s="389"/>
      <c r="Q168" s="390"/>
      <c r="R168" s="373"/>
      <c r="S168" s="702" t="s">
        <v>1443</v>
      </c>
      <c r="T168" s="703"/>
      <c r="U168" s="373"/>
      <c r="V168" s="769" t="s">
        <v>1484</v>
      </c>
      <c r="W168" s="373"/>
      <c r="X168" s="296" t="s">
        <v>1485</v>
      </c>
      <c r="Y168" s="373"/>
      <c r="Z168" s="373"/>
      <c r="AA168" s="219"/>
      <c r="AB168" s="219"/>
      <c r="AC168" s="219"/>
      <c r="AD168" s="219"/>
      <c r="AE168" s="219"/>
      <c r="AF168" s="219"/>
      <c r="AG168" s="219"/>
    </row>
    <row r="169" spans="1:44" ht="23.45" customHeight="1" thickBot="1">
      <c r="A169" s="372"/>
      <c r="B169" s="373"/>
      <c r="C169" s="692" t="s">
        <v>1441</v>
      </c>
      <c r="D169" s="693"/>
      <c r="E169" s="693"/>
      <c r="F169" s="693"/>
      <c r="G169" s="693"/>
      <c r="H169" s="693"/>
      <c r="I169" s="693"/>
      <c r="J169" s="694"/>
      <c r="K169" s="373"/>
      <c r="L169" s="391" t="s">
        <v>1349</v>
      </c>
      <c r="M169" s="477">
        <v>1</v>
      </c>
      <c r="N169" s="373"/>
      <c r="O169" s="315"/>
      <c r="P169" s="393"/>
      <c r="Q169" s="394"/>
      <c r="R169" s="372"/>
      <c r="S169" s="706"/>
      <c r="T169" s="707"/>
      <c r="U169" s="372"/>
      <c r="V169" s="751"/>
      <c r="W169" s="372"/>
      <c r="X169" s="298" t="s">
        <v>1486</v>
      </c>
      <c r="Y169" s="372"/>
      <c r="Z169" s="372"/>
      <c r="AA169" s="51"/>
      <c r="AB169" s="51"/>
      <c r="AC169" s="51"/>
      <c r="AD169" s="51"/>
      <c r="AE169" s="51"/>
      <c r="AF169" s="51"/>
      <c r="AG169" s="51"/>
    </row>
    <row r="170" spans="1:44" ht="19.899999999999999" customHeight="1">
      <c r="A170" s="372"/>
      <c r="B170" s="373"/>
      <c r="C170" s="695"/>
      <c r="D170" s="696"/>
      <c r="E170" s="696"/>
      <c r="F170" s="696"/>
      <c r="G170" s="696"/>
      <c r="H170" s="696"/>
      <c r="I170" s="696"/>
      <c r="J170" s="697"/>
      <c r="K170" s="373"/>
      <c r="L170" s="400" t="s">
        <v>507</v>
      </c>
      <c r="M170" s="476">
        <v>2</v>
      </c>
      <c r="N170" s="373"/>
      <c r="O170" s="315"/>
      <c r="P170" s="393"/>
      <c r="Q170" s="394"/>
      <c r="R170" s="372"/>
      <c r="S170" s="702" t="s">
        <v>1361</v>
      </c>
      <c r="T170" s="703"/>
      <c r="U170" s="372"/>
      <c r="V170" s="751"/>
      <c r="W170" s="372"/>
      <c r="X170" s="298" t="s">
        <v>1487</v>
      </c>
      <c r="Y170" s="372"/>
      <c r="Z170" s="372"/>
      <c r="AA170" s="51"/>
      <c r="AB170" s="51"/>
      <c r="AC170" s="51"/>
      <c r="AD170" s="51"/>
      <c r="AE170" s="51"/>
      <c r="AF170" s="51"/>
      <c r="AG170" s="51"/>
    </row>
    <row r="171" spans="1:44" ht="17.45" customHeight="1" thickBot="1">
      <c r="A171" s="372"/>
      <c r="B171" s="373"/>
      <c r="C171" s="695"/>
      <c r="D171" s="696"/>
      <c r="E171" s="696"/>
      <c r="F171" s="696"/>
      <c r="G171" s="696"/>
      <c r="H171" s="696"/>
      <c r="I171" s="696"/>
      <c r="J171" s="697"/>
      <c r="K171" s="373"/>
      <c r="L171" s="400" t="s">
        <v>1275</v>
      </c>
      <c r="M171" s="476">
        <v>1</v>
      </c>
      <c r="N171" s="373"/>
      <c r="O171" s="318"/>
      <c r="P171" s="413"/>
      <c r="Q171" s="414"/>
      <c r="R171" s="372"/>
      <c r="S171" s="706"/>
      <c r="T171" s="707"/>
      <c r="U171" s="372"/>
      <c r="V171" s="398"/>
      <c r="W171" s="372"/>
      <c r="X171" s="399"/>
      <c r="Y171" s="372"/>
      <c r="Z171" s="372"/>
      <c r="AA171" s="51"/>
      <c r="AB171" s="51"/>
      <c r="AC171" s="51"/>
      <c r="AD171" s="51"/>
      <c r="AE171" s="51"/>
      <c r="AF171" s="51"/>
      <c r="AG171" s="51"/>
    </row>
    <row r="172" spans="1:44" ht="14.45" customHeight="1" thickBot="1">
      <c r="A172" s="372"/>
      <c r="B172" s="373"/>
      <c r="C172" s="695"/>
      <c r="D172" s="696"/>
      <c r="E172" s="696"/>
      <c r="F172" s="696"/>
      <c r="G172" s="696"/>
      <c r="H172" s="696"/>
      <c r="I172" s="696"/>
      <c r="J172" s="697"/>
      <c r="K172" s="373"/>
      <c r="L172" s="400" t="s">
        <v>566</v>
      </c>
      <c r="M172" s="476">
        <v>1</v>
      </c>
      <c r="N172" s="373"/>
      <c r="O172" s="373"/>
      <c r="P172" s="373"/>
      <c r="Q172" s="373"/>
      <c r="R172" s="372"/>
      <c r="S172" s="702" t="s">
        <v>1360</v>
      </c>
      <c r="T172" s="703"/>
      <c r="U172" s="372"/>
      <c r="V172" s="442"/>
      <c r="W172" s="372"/>
      <c r="X172" s="404"/>
      <c r="Y172" s="372"/>
      <c r="Z172" s="372"/>
      <c r="AA172" s="51"/>
      <c r="AB172" s="51"/>
      <c r="AC172" s="51"/>
      <c r="AD172" s="51"/>
      <c r="AE172" s="51"/>
      <c r="AF172" s="51"/>
      <c r="AG172" s="51"/>
    </row>
    <row r="173" spans="1:44" ht="14.45" customHeight="1">
      <c r="A173" s="372"/>
      <c r="B173" s="373"/>
      <c r="C173" s="695"/>
      <c r="D173" s="696"/>
      <c r="E173" s="696"/>
      <c r="F173" s="696"/>
      <c r="G173" s="696"/>
      <c r="H173" s="696"/>
      <c r="I173" s="696"/>
      <c r="J173" s="697"/>
      <c r="K173" s="373"/>
      <c r="L173" s="400" t="s">
        <v>567</v>
      </c>
      <c r="M173" s="476">
        <v>1</v>
      </c>
      <c r="N173" s="373"/>
      <c r="O173" s="373"/>
      <c r="P173" s="373"/>
      <c r="Q173" s="373"/>
      <c r="R173" s="372"/>
      <c r="S173" s="704"/>
      <c r="T173" s="705"/>
      <c r="U173" s="372"/>
      <c r="V173" s="372"/>
      <c r="W173" s="372"/>
      <c r="X173" s="372"/>
      <c r="Y173" s="372"/>
      <c r="Z173" s="372"/>
      <c r="AA173" s="51"/>
      <c r="AB173" s="51"/>
      <c r="AC173" s="51"/>
      <c r="AD173" s="51"/>
      <c r="AE173" s="51"/>
      <c r="AF173" s="51"/>
      <c r="AG173" s="51"/>
    </row>
    <row r="174" spans="1:44" ht="14.45" customHeight="1">
      <c r="A174" s="372"/>
      <c r="B174" s="373"/>
      <c r="C174" s="695"/>
      <c r="D174" s="696"/>
      <c r="E174" s="696"/>
      <c r="F174" s="696"/>
      <c r="G174" s="696"/>
      <c r="H174" s="696"/>
      <c r="I174" s="696"/>
      <c r="J174" s="697"/>
      <c r="K174" s="373"/>
      <c r="L174" s="400" t="s">
        <v>565</v>
      </c>
      <c r="M174" s="476">
        <v>1</v>
      </c>
      <c r="N174" s="373"/>
      <c r="O174" s="373"/>
      <c r="P174" s="373"/>
      <c r="Q174" s="373"/>
      <c r="R174" s="372"/>
      <c r="S174" s="704"/>
      <c r="T174" s="705"/>
      <c r="U174" s="372"/>
      <c r="V174" s="372"/>
      <c r="W174" s="372"/>
      <c r="X174" s="372"/>
      <c r="Y174" s="372"/>
      <c r="Z174" s="372"/>
      <c r="AA174" s="51"/>
      <c r="AB174" s="51"/>
      <c r="AC174" s="51"/>
      <c r="AD174" s="51"/>
      <c r="AE174" s="51"/>
      <c r="AF174" s="51"/>
      <c r="AG174" s="51"/>
    </row>
    <row r="175" spans="1:44" ht="14.45" customHeight="1" thickBot="1">
      <c r="A175" s="372"/>
      <c r="B175" s="373"/>
      <c r="C175" s="695"/>
      <c r="D175" s="696"/>
      <c r="E175" s="696"/>
      <c r="F175" s="696"/>
      <c r="G175" s="696"/>
      <c r="H175" s="696"/>
      <c r="I175" s="696"/>
      <c r="J175" s="697"/>
      <c r="K175" s="373"/>
      <c r="L175" s="400" t="s">
        <v>1228</v>
      </c>
      <c r="M175" s="476">
        <v>1</v>
      </c>
      <c r="N175" s="373"/>
      <c r="O175" s="373"/>
      <c r="P175" s="373"/>
      <c r="Q175" s="373"/>
      <c r="R175" s="372"/>
      <c r="S175" s="706"/>
      <c r="T175" s="707"/>
      <c r="U175" s="372"/>
      <c r="V175" s="372"/>
      <c r="W175" s="372"/>
      <c r="X175" s="372"/>
      <c r="Y175" s="372"/>
      <c r="Z175" s="372"/>
      <c r="AA175" s="51"/>
      <c r="AB175" s="51"/>
      <c r="AC175" s="51"/>
      <c r="AD175" s="51"/>
      <c r="AE175" s="51"/>
      <c r="AF175" s="51"/>
      <c r="AG175" s="51"/>
    </row>
    <row r="176" spans="1:44" ht="14.45" customHeight="1">
      <c r="A176" s="372"/>
      <c r="B176" s="373"/>
      <c r="C176" s="695"/>
      <c r="D176" s="696"/>
      <c r="E176" s="696"/>
      <c r="F176" s="696"/>
      <c r="G176" s="696"/>
      <c r="H176" s="696"/>
      <c r="I176" s="696"/>
      <c r="J176" s="697"/>
      <c r="K176" s="373"/>
      <c r="L176" s="408" t="s">
        <v>508</v>
      </c>
      <c r="M176" s="476">
        <v>2</v>
      </c>
      <c r="N176" s="373"/>
      <c r="O176" s="373"/>
      <c r="P176" s="373"/>
      <c r="Q176" s="373"/>
      <c r="R176" s="372"/>
      <c r="S176" s="702" t="s">
        <v>1359</v>
      </c>
      <c r="T176" s="703"/>
      <c r="U176" s="372"/>
      <c r="V176" s="372"/>
      <c r="W176" s="372"/>
      <c r="X176" s="372"/>
      <c r="Y176" s="372"/>
      <c r="Z176" s="372"/>
      <c r="AA176" s="51"/>
      <c r="AB176" s="51"/>
      <c r="AC176" s="51"/>
      <c r="AD176" s="51"/>
      <c r="AE176" s="51"/>
      <c r="AF176" s="51"/>
      <c r="AG176" s="51"/>
    </row>
    <row r="177" spans="1:46" ht="15" customHeight="1">
      <c r="A177" s="372"/>
      <c r="B177" s="373"/>
      <c r="C177" s="695"/>
      <c r="D177" s="696"/>
      <c r="E177" s="696"/>
      <c r="F177" s="696"/>
      <c r="G177" s="696"/>
      <c r="H177" s="696"/>
      <c r="I177" s="696"/>
      <c r="J177" s="697"/>
      <c r="K177" s="373"/>
      <c r="L177" s="400" t="s">
        <v>1276</v>
      </c>
      <c r="M177" s="476">
        <v>1</v>
      </c>
      <c r="N177" s="373"/>
      <c r="O177" s="373"/>
      <c r="P177" s="373"/>
      <c r="Q177" s="373"/>
      <c r="R177" s="372"/>
      <c r="S177" s="704"/>
      <c r="T177" s="705"/>
      <c r="U177" s="372"/>
      <c r="V177" s="372"/>
      <c r="W177" s="372"/>
      <c r="X177" s="372"/>
      <c r="Y177" s="372"/>
      <c r="Z177" s="372"/>
      <c r="AA177" s="51"/>
      <c r="AB177" s="51"/>
      <c r="AC177" s="51"/>
      <c r="AD177" s="51"/>
      <c r="AE177" s="51"/>
      <c r="AF177" s="51"/>
      <c r="AG177" s="51"/>
    </row>
    <row r="178" spans="1:46" ht="15" customHeight="1" thickBot="1">
      <c r="A178" s="372"/>
      <c r="B178" s="373"/>
      <c r="C178" s="695"/>
      <c r="D178" s="696"/>
      <c r="E178" s="696"/>
      <c r="F178" s="696"/>
      <c r="G178" s="696"/>
      <c r="H178" s="696"/>
      <c r="I178" s="696"/>
      <c r="J178" s="697"/>
      <c r="K178" s="373"/>
      <c r="L178" s="408" t="s">
        <v>1343</v>
      </c>
      <c r="M178" s="476">
        <v>1</v>
      </c>
      <c r="N178" s="373"/>
      <c r="O178" s="373"/>
      <c r="P178" s="373"/>
      <c r="Q178" s="373"/>
      <c r="R178" s="372"/>
      <c r="S178" s="704"/>
      <c r="T178" s="705"/>
      <c r="U178" s="372"/>
      <c r="V178" s="372"/>
      <c r="W178" s="372"/>
      <c r="X178" s="372"/>
      <c r="Y178" s="372"/>
      <c r="Z178" s="372"/>
      <c r="AA178" s="51"/>
      <c r="AB178" s="51"/>
      <c r="AC178" s="51"/>
      <c r="AD178" s="51"/>
      <c r="AE178" s="51"/>
      <c r="AF178" s="51"/>
      <c r="AG178" s="51"/>
    </row>
    <row r="179" spans="1:46" ht="15" customHeight="1">
      <c r="A179" s="372"/>
      <c r="B179" s="373"/>
      <c r="C179" s="695"/>
      <c r="D179" s="696"/>
      <c r="E179" s="696"/>
      <c r="F179" s="696"/>
      <c r="G179" s="696"/>
      <c r="H179" s="696"/>
      <c r="I179" s="696"/>
      <c r="J179" s="697"/>
      <c r="K179" s="373"/>
      <c r="L179" s="429" t="s">
        <v>561</v>
      </c>
      <c r="M179" s="473">
        <v>1</v>
      </c>
      <c r="N179" s="373"/>
      <c r="O179" s="373"/>
      <c r="P179" s="373"/>
      <c r="Q179" s="373"/>
      <c r="R179" s="372"/>
      <c r="S179" s="704"/>
      <c r="T179" s="705"/>
      <c r="U179" s="372"/>
      <c r="V179" s="372"/>
      <c r="W179" s="372"/>
      <c r="X179" s="372"/>
      <c r="Y179" s="372"/>
      <c r="Z179" s="372"/>
      <c r="AA179" s="51"/>
      <c r="AB179" s="51"/>
      <c r="AC179" s="51"/>
      <c r="AD179" s="51"/>
      <c r="AE179" s="51"/>
      <c r="AF179" s="51"/>
      <c r="AG179" s="51"/>
    </row>
    <row r="180" spans="1:46" ht="15" customHeight="1" thickBot="1">
      <c r="A180" s="372"/>
      <c r="B180" s="373"/>
      <c r="C180" s="695"/>
      <c r="D180" s="696"/>
      <c r="E180" s="696"/>
      <c r="F180" s="696"/>
      <c r="G180" s="696"/>
      <c r="H180" s="696"/>
      <c r="I180" s="696"/>
      <c r="J180" s="697"/>
      <c r="K180" s="373"/>
      <c r="L180" s="430" t="s">
        <v>1278</v>
      </c>
      <c r="M180" s="477">
        <v>1</v>
      </c>
      <c r="N180" s="373"/>
      <c r="O180" s="373"/>
      <c r="P180" s="373"/>
      <c r="Q180" s="373"/>
      <c r="R180" s="372"/>
      <c r="S180" s="706"/>
      <c r="T180" s="707"/>
      <c r="U180" s="372"/>
      <c r="V180" s="372"/>
      <c r="W180" s="372"/>
      <c r="X180" s="372"/>
      <c r="Y180" s="372"/>
      <c r="Z180" s="372"/>
      <c r="AA180" s="51"/>
      <c r="AB180" s="51"/>
      <c r="AC180" s="51"/>
      <c r="AD180" s="51"/>
      <c r="AE180" s="51"/>
      <c r="AF180" s="51"/>
      <c r="AG180" s="51"/>
    </row>
    <row r="181" spans="1:46" ht="15" customHeight="1" thickBot="1">
      <c r="A181" s="372"/>
      <c r="B181" s="373"/>
      <c r="C181" s="698"/>
      <c r="D181" s="699"/>
      <c r="E181" s="699"/>
      <c r="F181" s="699"/>
      <c r="G181" s="699"/>
      <c r="H181" s="699"/>
      <c r="I181" s="699"/>
      <c r="J181" s="700"/>
      <c r="K181" s="373"/>
      <c r="L181" s="415" t="s">
        <v>231</v>
      </c>
      <c r="M181" s="416">
        <f>SUM(M168:M180)</f>
        <v>17</v>
      </c>
      <c r="N181" s="373"/>
      <c r="O181" s="373"/>
      <c r="P181" s="373"/>
      <c r="Q181" s="373"/>
      <c r="R181" s="373"/>
      <c r="S181" s="373"/>
      <c r="T181" s="373"/>
      <c r="U181" s="373"/>
      <c r="V181" s="373"/>
      <c r="W181" s="373"/>
      <c r="X181" s="373"/>
      <c r="Y181" s="373"/>
      <c r="Z181" s="373"/>
      <c r="AA181" s="219"/>
      <c r="AB181" s="219"/>
      <c r="AC181" s="219"/>
      <c r="AD181" s="219"/>
      <c r="AE181" s="219"/>
      <c r="AF181" s="219"/>
      <c r="AG181" s="219"/>
      <c r="AH181" s="289"/>
      <c r="AI181" s="289"/>
      <c r="AJ181" s="289"/>
      <c r="AK181" s="289"/>
      <c r="AL181" s="289"/>
      <c r="AM181" s="289"/>
      <c r="AN181" s="289"/>
      <c r="AO181" s="289"/>
      <c r="AP181" s="289"/>
      <c r="AQ181" s="289"/>
      <c r="AR181" s="289"/>
      <c r="AS181" s="289"/>
      <c r="AT181" s="289"/>
    </row>
    <row r="182" spans="1:46" ht="14.45" customHeight="1" thickBot="1">
      <c r="A182" s="372"/>
      <c r="B182" s="373"/>
      <c r="C182" s="373"/>
      <c r="D182" s="373"/>
      <c r="E182" s="373"/>
      <c r="F182" s="373"/>
      <c r="G182" s="373"/>
      <c r="H182" s="373"/>
      <c r="I182" s="373"/>
      <c r="J182" s="373"/>
      <c r="K182" s="373"/>
      <c r="L182" s="373"/>
      <c r="M182" s="373"/>
      <c r="N182" s="373"/>
      <c r="O182" s="373"/>
      <c r="P182" s="373"/>
      <c r="Q182" s="373"/>
      <c r="R182" s="373"/>
      <c r="S182" s="373"/>
      <c r="T182" s="373"/>
      <c r="U182" s="373"/>
      <c r="V182" s="373"/>
      <c r="W182" s="373"/>
      <c r="X182" s="373"/>
      <c r="Y182" s="373"/>
      <c r="Z182" s="373"/>
      <c r="AA182" s="219"/>
      <c r="AB182" s="219"/>
      <c r="AC182" s="219"/>
      <c r="AD182" s="219"/>
      <c r="AE182" s="219"/>
      <c r="AF182" s="219"/>
      <c r="AG182" s="219"/>
      <c r="AH182" s="289"/>
      <c r="AI182" s="289"/>
      <c r="AJ182" s="289"/>
      <c r="AK182" s="289"/>
      <c r="AL182" s="289"/>
      <c r="AM182" s="289"/>
      <c r="AN182" s="289"/>
      <c r="AO182" s="289"/>
      <c r="AP182" s="289"/>
      <c r="AQ182" s="289"/>
      <c r="AR182" s="289"/>
      <c r="AS182" s="289"/>
      <c r="AT182" s="289"/>
    </row>
    <row r="183" spans="1:46" ht="22.9" customHeight="1" thickBot="1">
      <c r="A183" s="770" t="s">
        <v>1362</v>
      </c>
      <c r="B183" s="771"/>
      <c r="C183" s="771"/>
      <c r="D183" s="771"/>
      <c r="E183" s="771"/>
      <c r="F183" s="771"/>
      <c r="G183" s="771"/>
      <c r="H183" s="771"/>
      <c r="I183" s="771"/>
      <c r="J183" s="771"/>
      <c r="K183" s="771"/>
      <c r="L183" s="771"/>
      <c r="M183" s="771"/>
      <c r="N183" s="771"/>
      <c r="O183" s="771"/>
      <c r="P183" s="771"/>
      <c r="Q183" s="771"/>
      <c r="R183" s="771"/>
      <c r="S183" s="771"/>
      <c r="T183" s="771"/>
      <c r="U183" s="771"/>
      <c r="V183" s="771"/>
      <c r="W183" s="771"/>
      <c r="X183" s="772"/>
      <c r="Y183" s="373"/>
      <c r="Z183" s="373"/>
      <c r="AA183" s="219"/>
      <c r="AB183" s="219"/>
      <c r="AC183" s="219"/>
      <c r="AD183" s="219"/>
      <c r="AE183" s="219"/>
      <c r="AF183" s="219"/>
      <c r="AG183" s="219"/>
      <c r="AH183" s="289"/>
      <c r="AI183" s="289"/>
      <c r="AJ183" s="289"/>
      <c r="AK183" s="289"/>
      <c r="AL183" s="289"/>
      <c r="AM183" s="289"/>
      <c r="AN183" s="289"/>
      <c r="AO183" s="289"/>
      <c r="AP183" s="289"/>
      <c r="AQ183" s="289"/>
      <c r="AR183" s="289"/>
      <c r="AS183" s="289"/>
      <c r="AT183" s="289"/>
    </row>
    <row r="184" spans="1:46" ht="7.9" customHeight="1" thickBot="1">
      <c r="A184" s="372"/>
      <c r="B184" s="382"/>
      <c r="C184" s="382"/>
      <c r="D184" s="382"/>
      <c r="E184" s="382"/>
      <c r="F184" s="382"/>
      <c r="G184" s="382"/>
      <c r="H184" s="382"/>
      <c r="I184" s="382"/>
      <c r="J184" s="382"/>
      <c r="K184" s="382"/>
      <c r="L184" s="382"/>
      <c r="M184" s="382"/>
      <c r="N184" s="382"/>
      <c r="O184" s="382"/>
      <c r="P184" s="383"/>
      <c r="Q184" s="383"/>
      <c r="R184" s="383"/>
      <c r="S184" s="383"/>
      <c r="T184" s="383"/>
      <c r="U184" s="383"/>
      <c r="V184" s="383"/>
      <c r="W184" s="383"/>
      <c r="X184" s="383"/>
      <c r="Y184" s="372"/>
      <c r="Z184" s="372"/>
      <c r="AA184" s="51"/>
      <c r="AB184" s="51"/>
      <c r="AC184" s="51"/>
      <c r="AD184" s="51"/>
      <c r="AE184" s="51"/>
      <c r="AF184" s="51"/>
      <c r="AG184" s="51"/>
    </row>
    <row r="185" spans="1:46" ht="18" thickBot="1">
      <c r="A185" s="373"/>
      <c r="B185" s="373"/>
      <c r="C185" s="373"/>
      <c r="D185" s="373"/>
      <c r="E185" s="373"/>
      <c r="F185" s="373"/>
      <c r="G185" s="373"/>
      <c r="H185" s="373"/>
      <c r="I185" s="373"/>
      <c r="J185" s="373"/>
      <c r="K185" s="373"/>
      <c r="L185" s="726" t="s">
        <v>1331</v>
      </c>
      <c r="M185" s="727"/>
      <c r="N185" s="373"/>
      <c r="O185" s="728" t="s">
        <v>1335</v>
      </c>
      <c r="P185" s="729"/>
      <c r="Q185" s="730"/>
      <c r="R185" s="373"/>
      <c r="S185" s="731" t="s">
        <v>1336</v>
      </c>
      <c r="T185" s="732"/>
      <c r="U185" s="373"/>
      <c r="V185" s="419" t="s">
        <v>1338</v>
      </c>
      <c r="W185" s="373"/>
      <c r="X185" s="385" t="s">
        <v>1339</v>
      </c>
      <c r="Y185" s="373"/>
      <c r="Z185" s="373"/>
      <c r="AA185" s="219"/>
      <c r="AB185" s="219"/>
      <c r="AC185" s="219"/>
      <c r="AD185" s="219"/>
      <c r="AE185" s="219"/>
      <c r="AF185" s="219"/>
      <c r="AG185" s="219"/>
      <c r="AH185" s="289"/>
      <c r="AI185" s="289"/>
    </row>
    <row r="186" spans="1:46" s="289" customFormat="1" ht="24.6" customHeight="1" thickBot="1">
      <c r="A186" s="373"/>
      <c r="B186" s="373"/>
      <c r="C186" s="753" t="s">
        <v>1342</v>
      </c>
      <c r="D186" s="754"/>
      <c r="E186" s="754"/>
      <c r="F186" s="754"/>
      <c r="G186" s="754"/>
      <c r="H186" s="754"/>
      <c r="I186" s="754"/>
      <c r="J186" s="755"/>
      <c r="K186" s="373"/>
      <c r="L186" s="454" t="s">
        <v>1274</v>
      </c>
      <c r="M186" s="480">
        <v>2</v>
      </c>
      <c r="N186" s="373"/>
      <c r="O186" s="388"/>
      <c r="P186" s="389"/>
      <c r="Q186" s="390"/>
      <c r="R186" s="373"/>
      <c r="S186" s="702" t="s">
        <v>1340</v>
      </c>
      <c r="T186" s="703"/>
      <c r="U186" s="373"/>
      <c r="V186" s="769" t="s">
        <v>1490</v>
      </c>
      <c r="W186" s="373"/>
      <c r="X186" s="296" t="s">
        <v>1493</v>
      </c>
      <c r="Y186" s="373"/>
      <c r="Z186" s="373"/>
      <c r="AA186" s="219"/>
      <c r="AB186" s="219"/>
      <c r="AC186" s="219"/>
      <c r="AD186" s="219"/>
      <c r="AE186" s="219"/>
      <c r="AF186" s="219"/>
      <c r="AG186" s="219"/>
    </row>
    <row r="187" spans="1:46" ht="18.600000000000001" customHeight="1" thickBot="1">
      <c r="A187" s="372"/>
      <c r="B187" s="373"/>
      <c r="C187" s="756" t="s">
        <v>1334</v>
      </c>
      <c r="D187" s="757"/>
      <c r="E187" s="757"/>
      <c r="F187" s="757"/>
      <c r="G187" s="757"/>
      <c r="H187" s="757"/>
      <c r="I187" s="757"/>
      <c r="J187" s="758"/>
      <c r="K187" s="373"/>
      <c r="L187" s="425" t="s">
        <v>507</v>
      </c>
      <c r="M187" s="426">
        <v>3</v>
      </c>
      <c r="N187" s="373"/>
      <c r="O187" s="315"/>
      <c r="P187" s="393"/>
      <c r="Q187" s="394"/>
      <c r="R187" s="372"/>
      <c r="S187" s="704"/>
      <c r="T187" s="705"/>
      <c r="U187" s="372"/>
      <c r="V187" s="751"/>
      <c r="W187" s="372"/>
      <c r="X187" s="299" t="s">
        <v>1494</v>
      </c>
      <c r="Y187" s="372"/>
      <c r="Z187" s="372"/>
      <c r="AA187" s="51"/>
      <c r="AB187" s="51"/>
      <c r="AC187" s="51"/>
      <c r="AD187" s="51"/>
      <c r="AE187" s="51"/>
      <c r="AF187" s="51"/>
      <c r="AG187" s="51"/>
    </row>
    <row r="188" spans="1:46" ht="19.899999999999999" customHeight="1">
      <c r="A188" s="372"/>
      <c r="B188" s="373"/>
      <c r="C188" s="692" t="s">
        <v>1436</v>
      </c>
      <c r="D188" s="693"/>
      <c r="E188" s="693"/>
      <c r="F188" s="693"/>
      <c r="G188" s="693"/>
      <c r="H188" s="693"/>
      <c r="I188" s="693"/>
      <c r="J188" s="694"/>
      <c r="K188" s="373"/>
      <c r="L188" s="425" t="s">
        <v>1275</v>
      </c>
      <c r="M188" s="426">
        <v>2</v>
      </c>
      <c r="N188" s="373"/>
      <c r="O188" s="315"/>
      <c r="P188" s="393"/>
      <c r="Q188" s="394"/>
      <c r="R188" s="372"/>
      <c r="S188" s="704"/>
      <c r="T188" s="705"/>
      <c r="U188" s="372"/>
      <c r="V188" s="299" t="s">
        <v>1491</v>
      </c>
      <c r="W188" s="372"/>
      <c r="X188" s="299" t="s">
        <v>1495</v>
      </c>
      <c r="Y188" s="372"/>
      <c r="Z188" s="372"/>
      <c r="AA188" s="51"/>
      <c r="AB188" s="51"/>
      <c r="AC188" s="51"/>
      <c r="AD188" s="51"/>
      <c r="AE188" s="51"/>
      <c r="AF188" s="51"/>
      <c r="AG188" s="51"/>
    </row>
    <row r="189" spans="1:46" ht="17.45" customHeight="1">
      <c r="A189" s="372"/>
      <c r="B189" s="373"/>
      <c r="C189" s="695"/>
      <c r="D189" s="696"/>
      <c r="E189" s="696"/>
      <c r="F189" s="696"/>
      <c r="G189" s="696"/>
      <c r="H189" s="696"/>
      <c r="I189" s="696"/>
      <c r="J189" s="697"/>
      <c r="K189" s="373"/>
      <c r="L189" s="428" t="s">
        <v>1332</v>
      </c>
      <c r="M189" s="424">
        <v>3</v>
      </c>
      <c r="N189" s="373"/>
      <c r="O189" s="315"/>
      <c r="P189" s="393"/>
      <c r="Q189" s="394"/>
      <c r="R189" s="372"/>
      <c r="S189" s="704"/>
      <c r="T189" s="705"/>
      <c r="U189" s="372"/>
      <c r="V189" s="481"/>
      <c r="W189" s="372"/>
      <c r="X189" s="399"/>
      <c r="Y189" s="372"/>
      <c r="Z189" s="372"/>
      <c r="AA189" s="51"/>
      <c r="AB189" s="51"/>
      <c r="AC189" s="51"/>
      <c r="AD189" s="51"/>
      <c r="AE189" s="51"/>
      <c r="AF189" s="51"/>
      <c r="AG189" s="51"/>
    </row>
    <row r="190" spans="1:46" ht="14.45" customHeight="1" thickBot="1">
      <c r="A190" s="372"/>
      <c r="B190" s="373"/>
      <c r="C190" s="695"/>
      <c r="D190" s="696"/>
      <c r="E190" s="696"/>
      <c r="F190" s="696"/>
      <c r="G190" s="696"/>
      <c r="H190" s="696"/>
      <c r="I190" s="696"/>
      <c r="J190" s="697"/>
      <c r="K190" s="373"/>
      <c r="L190" s="423" t="s">
        <v>566</v>
      </c>
      <c r="M190" s="424">
        <v>3</v>
      </c>
      <c r="N190" s="373"/>
      <c r="O190" s="315"/>
      <c r="P190" s="393"/>
      <c r="Q190" s="394"/>
      <c r="R190" s="372"/>
      <c r="S190" s="704"/>
      <c r="T190" s="705"/>
      <c r="U190" s="372"/>
      <c r="V190" s="402" t="s">
        <v>1492</v>
      </c>
      <c r="W190" s="372"/>
      <c r="X190" s="404"/>
      <c r="Y190" s="372"/>
      <c r="Z190" s="372"/>
      <c r="AA190" s="51"/>
      <c r="AB190" s="51"/>
      <c r="AC190" s="51"/>
      <c r="AD190" s="51"/>
      <c r="AE190" s="51"/>
      <c r="AF190" s="51"/>
      <c r="AG190" s="51"/>
    </row>
    <row r="191" spans="1:46" ht="14.45" customHeight="1" thickBot="1">
      <c r="A191" s="372"/>
      <c r="B191" s="373"/>
      <c r="C191" s="695"/>
      <c r="D191" s="696"/>
      <c r="E191" s="696"/>
      <c r="F191" s="696"/>
      <c r="G191" s="696"/>
      <c r="H191" s="696"/>
      <c r="I191" s="696"/>
      <c r="J191" s="697"/>
      <c r="K191" s="373"/>
      <c r="L191" s="423" t="s">
        <v>567</v>
      </c>
      <c r="M191" s="424">
        <v>3</v>
      </c>
      <c r="N191" s="373"/>
      <c r="O191" s="315"/>
      <c r="P191" s="393"/>
      <c r="Q191" s="394"/>
      <c r="R191" s="372"/>
      <c r="S191" s="706"/>
      <c r="T191" s="707"/>
      <c r="U191" s="372"/>
      <c r="V191" s="403"/>
      <c r="W191" s="372"/>
      <c r="X191" s="372"/>
      <c r="Y191" s="372"/>
      <c r="Z191" s="372"/>
      <c r="AA191" s="51"/>
      <c r="AB191" s="51"/>
      <c r="AC191" s="51"/>
      <c r="AD191" s="51"/>
      <c r="AE191" s="51"/>
      <c r="AF191" s="51"/>
      <c r="AG191" s="51"/>
    </row>
    <row r="192" spans="1:46" ht="14.45" customHeight="1">
      <c r="A192" s="372"/>
      <c r="B192" s="373"/>
      <c r="C192" s="695"/>
      <c r="D192" s="696"/>
      <c r="E192" s="696"/>
      <c r="F192" s="696"/>
      <c r="G192" s="696"/>
      <c r="H192" s="696"/>
      <c r="I192" s="696"/>
      <c r="J192" s="697"/>
      <c r="K192" s="373"/>
      <c r="L192" s="425" t="s">
        <v>565</v>
      </c>
      <c r="M192" s="426">
        <v>1</v>
      </c>
      <c r="N192" s="373"/>
      <c r="O192" s="315"/>
      <c r="P192" s="393"/>
      <c r="Q192" s="394"/>
      <c r="R192" s="372"/>
      <c r="S192" s="372"/>
      <c r="T192" s="372"/>
      <c r="U192" s="372"/>
      <c r="V192" s="372"/>
      <c r="W192" s="372"/>
      <c r="X192" s="372"/>
      <c r="Y192" s="372"/>
      <c r="Z192" s="372"/>
      <c r="AA192" s="51"/>
      <c r="AB192" s="51"/>
      <c r="AC192" s="51"/>
      <c r="AD192" s="51"/>
      <c r="AE192" s="51"/>
      <c r="AF192" s="51"/>
      <c r="AG192" s="51"/>
    </row>
    <row r="193" spans="1:33" ht="14.45" customHeight="1">
      <c r="A193" s="372"/>
      <c r="B193" s="373"/>
      <c r="C193" s="695"/>
      <c r="D193" s="696"/>
      <c r="E193" s="696"/>
      <c r="F193" s="696"/>
      <c r="G193" s="696"/>
      <c r="H193" s="696"/>
      <c r="I193" s="696"/>
      <c r="J193" s="697"/>
      <c r="K193" s="373"/>
      <c r="L193" s="427" t="s">
        <v>508</v>
      </c>
      <c r="M193" s="426">
        <v>1</v>
      </c>
      <c r="N193" s="373"/>
      <c r="O193" s="315"/>
      <c r="P193" s="393"/>
      <c r="Q193" s="394"/>
      <c r="R193" s="372"/>
      <c r="S193" s="372"/>
      <c r="T193" s="372"/>
      <c r="U193" s="372"/>
      <c r="V193" s="372"/>
      <c r="W193" s="372"/>
      <c r="X193" s="372"/>
      <c r="Y193" s="372"/>
      <c r="Z193" s="372"/>
      <c r="AA193" s="51"/>
      <c r="AB193" s="51"/>
      <c r="AC193" s="51"/>
      <c r="AD193" s="51"/>
      <c r="AE193" s="51"/>
      <c r="AF193" s="51"/>
      <c r="AG193" s="51"/>
    </row>
    <row r="194" spans="1:33" ht="14.45" customHeight="1">
      <c r="A194" s="372"/>
      <c r="B194" s="373"/>
      <c r="C194" s="695"/>
      <c r="D194" s="696"/>
      <c r="E194" s="696"/>
      <c r="F194" s="696"/>
      <c r="G194" s="696"/>
      <c r="H194" s="696"/>
      <c r="I194" s="696"/>
      <c r="J194" s="697"/>
      <c r="K194" s="373"/>
      <c r="L194" s="423" t="s">
        <v>1276</v>
      </c>
      <c r="M194" s="424">
        <v>3</v>
      </c>
      <c r="N194" s="373"/>
      <c r="O194" s="315"/>
      <c r="P194" s="393"/>
      <c r="Q194" s="394"/>
      <c r="R194" s="372"/>
      <c r="S194" s="372"/>
      <c r="T194" s="372"/>
      <c r="U194" s="372"/>
      <c r="V194" s="372"/>
      <c r="W194" s="372"/>
      <c r="X194" s="372"/>
      <c r="Y194" s="372"/>
      <c r="Z194" s="372"/>
      <c r="AA194" s="51"/>
      <c r="AB194" s="51"/>
      <c r="AC194" s="51"/>
      <c r="AD194" s="51"/>
      <c r="AE194" s="51"/>
      <c r="AF194" s="51"/>
      <c r="AG194" s="51"/>
    </row>
    <row r="195" spans="1:33" ht="15" customHeight="1">
      <c r="A195" s="372"/>
      <c r="B195" s="373"/>
      <c r="C195" s="695"/>
      <c r="D195" s="696"/>
      <c r="E195" s="696"/>
      <c r="F195" s="696"/>
      <c r="G195" s="696"/>
      <c r="H195" s="696"/>
      <c r="I195" s="696"/>
      <c r="J195" s="697"/>
      <c r="K195" s="373"/>
      <c r="L195" s="427" t="s">
        <v>1333</v>
      </c>
      <c r="M195" s="426">
        <v>1</v>
      </c>
      <c r="N195" s="373"/>
      <c r="O195" s="315"/>
      <c r="P195" s="393"/>
      <c r="Q195" s="394"/>
      <c r="R195" s="372"/>
      <c r="S195" s="372"/>
      <c r="T195" s="372"/>
      <c r="U195" s="372"/>
      <c r="V195" s="372"/>
      <c r="W195" s="372"/>
      <c r="X195" s="372"/>
      <c r="Y195" s="372"/>
      <c r="Z195" s="372"/>
      <c r="AA195" s="51"/>
      <c r="AB195" s="51"/>
      <c r="AC195" s="51"/>
      <c r="AD195" s="51"/>
      <c r="AE195" s="51"/>
      <c r="AF195" s="51"/>
      <c r="AG195" s="51"/>
    </row>
    <row r="196" spans="1:33" ht="15" customHeight="1" thickBot="1">
      <c r="A196" s="372"/>
      <c r="B196" s="373"/>
      <c r="C196" s="695"/>
      <c r="D196" s="696"/>
      <c r="E196" s="696"/>
      <c r="F196" s="696"/>
      <c r="G196" s="696"/>
      <c r="H196" s="696"/>
      <c r="I196" s="696"/>
      <c r="J196" s="697"/>
      <c r="K196" s="373"/>
      <c r="L196" s="468" t="s">
        <v>506</v>
      </c>
      <c r="M196" s="482">
        <v>3</v>
      </c>
      <c r="N196" s="373"/>
      <c r="O196" s="315"/>
      <c r="P196" s="393"/>
      <c r="Q196" s="394"/>
      <c r="R196" s="372"/>
      <c r="S196" s="372"/>
      <c r="T196" s="372"/>
      <c r="U196" s="372"/>
      <c r="V196" s="372"/>
      <c r="W196" s="372"/>
      <c r="X196" s="372"/>
      <c r="Y196" s="372"/>
      <c r="Z196" s="372"/>
      <c r="AA196" s="51"/>
      <c r="AB196" s="51"/>
      <c r="AC196" s="51"/>
      <c r="AD196" s="51"/>
      <c r="AE196" s="51"/>
      <c r="AF196" s="51"/>
      <c r="AG196" s="51"/>
    </row>
    <row r="197" spans="1:33" ht="15" customHeight="1" thickBot="1">
      <c r="A197" s="372"/>
      <c r="B197" s="373"/>
      <c r="C197" s="695"/>
      <c r="D197" s="696"/>
      <c r="E197" s="696"/>
      <c r="F197" s="696"/>
      <c r="G197" s="696"/>
      <c r="H197" s="696"/>
      <c r="I197" s="696"/>
      <c r="J197" s="697"/>
      <c r="K197" s="373"/>
      <c r="L197" s="470" t="s">
        <v>1278</v>
      </c>
      <c r="M197" s="483">
        <v>3</v>
      </c>
      <c r="N197" s="373"/>
      <c r="O197" s="315"/>
      <c r="P197" s="393"/>
      <c r="Q197" s="394"/>
      <c r="R197" s="372"/>
      <c r="S197" s="372"/>
      <c r="T197" s="372"/>
      <c r="U197" s="372"/>
      <c r="V197" s="372"/>
      <c r="W197" s="372"/>
      <c r="X197" s="372"/>
      <c r="Y197" s="372"/>
      <c r="Z197" s="372"/>
      <c r="AA197" s="51"/>
      <c r="AB197" s="51"/>
      <c r="AC197" s="51"/>
      <c r="AD197" s="51"/>
      <c r="AE197" s="51"/>
      <c r="AF197" s="51"/>
      <c r="AG197" s="51"/>
    </row>
    <row r="198" spans="1:33" ht="15" customHeight="1" thickBot="1">
      <c r="A198" s="372"/>
      <c r="B198" s="373"/>
      <c r="C198" s="698"/>
      <c r="D198" s="699"/>
      <c r="E198" s="699"/>
      <c r="F198" s="699"/>
      <c r="G198" s="699"/>
      <c r="H198" s="699"/>
      <c r="I198" s="699"/>
      <c r="J198" s="700"/>
      <c r="K198" s="373"/>
      <c r="L198" s="432" t="s">
        <v>231</v>
      </c>
      <c r="M198" s="433">
        <v>28</v>
      </c>
      <c r="N198" s="373"/>
      <c r="O198" s="318"/>
      <c r="P198" s="413"/>
      <c r="Q198" s="414"/>
      <c r="R198" s="372"/>
      <c r="S198" s="372"/>
      <c r="T198" s="372"/>
      <c r="U198" s="372"/>
      <c r="V198" s="372"/>
      <c r="W198" s="372"/>
      <c r="X198" s="372"/>
      <c r="Y198" s="372"/>
      <c r="Z198" s="372"/>
      <c r="AA198" s="51"/>
      <c r="AB198" s="51"/>
      <c r="AC198" s="51"/>
      <c r="AD198" s="51"/>
      <c r="AE198" s="51"/>
      <c r="AF198" s="51"/>
      <c r="AG198" s="51"/>
    </row>
    <row r="199" spans="1:33" ht="15.75" thickBot="1">
      <c r="A199" s="417"/>
      <c r="B199" s="417"/>
      <c r="C199" s="417"/>
      <c r="D199" s="417"/>
      <c r="E199" s="417"/>
      <c r="F199" s="417"/>
      <c r="G199" s="417"/>
      <c r="H199" s="417"/>
      <c r="I199" s="417"/>
      <c r="J199" s="417"/>
      <c r="K199" s="417"/>
      <c r="L199" s="418"/>
      <c r="M199" s="418"/>
      <c r="N199" s="417"/>
      <c r="O199" s="417"/>
      <c r="P199" s="418"/>
      <c r="Q199" s="418"/>
      <c r="R199" s="418"/>
      <c r="S199" s="418"/>
      <c r="T199" s="418"/>
      <c r="U199" s="418"/>
      <c r="V199" s="418"/>
      <c r="W199" s="418"/>
      <c r="X199" s="418"/>
      <c r="Y199" s="418"/>
      <c r="Z199" s="418"/>
      <c r="AA199" s="218"/>
      <c r="AB199" s="218"/>
      <c r="AC199" s="218"/>
      <c r="AD199" s="218"/>
      <c r="AE199" s="218"/>
      <c r="AF199" s="218"/>
      <c r="AG199" s="218"/>
    </row>
    <row r="200" spans="1:33" ht="18" thickBot="1">
      <c r="A200" s="372"/>
      <c r="B200" s="373"/>
      <c r="C200" s="373"/>
      <c r="D200" s="373"/>
      <c r="E200" s="373"/>
      <c r="F200" s="373"/>
      <c r="G200" s="373"/>
      <c r="H200" s="373"/>
      <c r="I200" s="373"/>
      <c r="J200" s="373"/>
      <c r="K200" s="373"/>
      <c r="L200" s="726" t="s">
        <v>1331</v>
      </c>
      <c r="M200" s="727"/>
      <c r="N200" s="373"/>
      <c r="O200" s="728" t="s">
        <v>1335</v>
      </c>
      <c r="P200" s="729"/>
      <c r="Q200" s="730"/>
      <c r="R200" s="373"/>
      <c r="S200" s="731" t="s">
        <v>1336</v>
      </c>
      <c r="T200" s="732"/>
      <c r="U200" s="373"/>
      <c r="V200" s="419" t="s">
        <v>1338</v>
      </c>
      <c r="W200" s="373"/>
      <c r="X200" s="420" t="s">
        <v>1339</v>
      </c>
      <c r="Y200" s="372"/>
      <c r="Z200" s="372"/>
      <c r="AA200" s="51"/>
      <c r="AB200" s="51"/>
      <c r="AC200" s="51"/>
      <c r="AD200" s="51"/>
      <c r="AE200" s="51"/>
      <c r="AF200" s="51"/>
      <c r="AG200" s="51"/>
    </row>
    <row r="201" spans="1:33" ht="21.6" customHeight="1" thickBot="1">
      <c r="A201" s="372"/>
      <c r="B201" s="373"/>
      <c r="C201" s="753" t="s">
        <v>1363</v>
      </c>
      <c r="D201" s="754"/>
      <c r="E201" s="754"/>
      <c r="F201" s="754"/>
      <c r="G201" s="754"/>
      <c r="H201" s="754"/>
      <c r="I201" s="754"/>
      <c r="J201" s="755"/>
      <c r="K201" s="373"/>
      <c r="L201" s="454" t="s">
        <v>1274</v>
      </c>
      <c r="M201" s="455">
        <v>1</v>
      </c>
      <c r="N201" s="373"/>
      <c r="O201" s="388"/>
      <c r="P201" s="389"/>
      <c r="Q201" s="390"/>
      <c r="R201" s="373"/>
      <c r="S201" s="702" t="s">
        <v>1346</v>
      </c>
      <c r="T201" s="703"/>
      <c r="U201" s="373"/>
      <c r="V201" s="502"/>
      <c r="W201" s="373"/>
      <c r="X201" s="303" t="s">
        <v>1464</v>
      </c>
      <c r="Y201" s="372"/>
      <c r="Z201" s="372"/>
      <c r="AA201" s="51"/>
      <c r="AB201" s="51"/>
      <c r="AC201" s="51"/>
      <c r="AD201" s="51"/>
      <c r="AE201" s="51"/>
      <c r="AF201" s="51"/>
      <c r="AG201" s="51"/>
    </row>
    <row r="202" spans="1:33" ht="18" customHeight="1" thickBot="1">
      <c r="A202" s="372"/>
      <c r="B202" s="373"/>
      <c r="C202" s="756" t="s">
        <v>1334</v>
      </c>
      <c r="D202" s="757"/>
      <c r="E202" s="757"/>
      <c r="F202" s="757"/>
      <c r="G202" s="757"/>
      <c r="H202" s="757"/>
      <c r="I202" s="757"/>
      <c r="J202" s="758"/>
      <c r="K202" s="373"/>
      <c r="L202" s="423" t="s">
        <v>507</v>
      </c>
      <c r="M202" s="466">
        <v>3</v>
      </c>
      <c r="N202" s="373"/>
      <c r="O202" s="315"/>
      <c r="P202" s="393"/>
      <c r="Q202" s="394"/>
      <c r="R202" s="372"/>
      <c r="S202" s="704"/>
      <c r="T202" s="705"/>
      <c r="U202" s="372"/>
      <c r="V202" s="297" t="s">
        <v>1497</v>
      </c>
      <c r="W202" s="372"/>
      <c r="X202" s="299" t="s">
        <v>1496</v>
      </c>
      <c r="Y202" s="372"/>
      <c r="Z202" s="372"/>
      <c r="AA202" s="51"/>
      <c r="AB202" s="51"/>
      <c r="AC202" s="51"/>
      <c r="AD202" s="51"/>
      <c r="AE202" s="51"/>
      <c r="AF202" s="51"/>
      <c r="AG202" s="51"/>
    </row>
    <row r="203" spans="1:33" ht="14.45" customHeight="1">
      <c r="A203" s="372"/>
      <c r="B203" s="373"/>
      <c r="C203" s="692" t="s">
        <v>1437</v>
      </c>
      <c r="D203" s="693"/>
      <c r="E203" s="693"/>
      <c r="F203" s="693"/>
      <c r="G203" s="693"/>
      <c r="H203" s="693"/>
      <c r="I203" s="693"/>
      <c r="J203" s="694"/>
      <c r="K203" s="373"/>
      <c r="L203" s="425" t="s">
        <v>1275</v>
      </c>
      <c r="M203" s="457">
        <v>2</v>
      </c>
      <c r="N203" s="373"/>
      <c r="O203" s="315"/>
      <c r="P203" s="393"/>
      <c r="Q203" s="394"/>
      <c r="R203" s="372"/>
      <c r="S203" s="704"/>
      <c r="T203" s="705"/>
      <c r="U203" s="372"/>
      <c r="V203" s="299" t="s">
        <v>1498</v>
      </c>
      <c r="W203" s="372"/>
      <c r="X203" s="299" t="s">
        <v>1494</v>
      </c>
      <c r="Y203" s="372"/>
      <c r="Z203" s="372"/>
      <c r="AA203" s="51"/>
      <c r="AB203" s="51"/>
      <c r="AC203" s="51"/>
      <c r="AD203" s="51"/>
      <c r="AE203" s="51"/>
      <c r="AF203" s="51"/>
      <c r="AG203" s="51"/>
    </row>
    <row r="204" spans="1:33" ht="14.45" customHeight="1">
      <c r="A204" s="372"/>
      <c r="B204" s="373"/>
      <c r="C204" s="695"/>
      <c r="D204" s="696"/>
      <c r="E204" s="696"/>
      <c r="F204" s="696"/>
      <c r="G204" s="696"/>
      <c r="H204" s="696"/>
      <c r="I204" s="696"/>
      <c r="J204" s="697"/>
      <c r="K204" s="373"/>
      <c r="L204" s="428" t="s">
        <v>1332</v>
      </c>
      <c r="M204" s="466">
        <v>3</v>
      </c>
      <c r="N204" s="373"/>
      <c r="O204" s="315"/>
      <c r="P204" s="393"/>
      <c r="Q204" s="394"/>
      <c r="R204" s="372"/>
      <c r="S204" s="704"/>
      <c r="T204" s="705"/>
      <c r="U204" s="372"/>
      <c r="V204" s="507"/>
      <c r="W204" s="372"/>
      <c r="X204" s="299" t="s">
        <v>1495</v>
      </c>
      <c r="Y204" s="372"/>
      <c r="Z204" s="372"/>
      <c r="AA204" s="51"/>
      <c r="AB204" s="51"/>
      <c r="AC204" s="51"/>
      <c r="AD204" s="51"/>
      <c r="AE204" s="51"/>
      <c r="AF204" s="51"/>
      <c r="AG204" s="51"/>
    </row>
    <row r="205" spans="1:33" ht="14.45" customHeight="1" thickBot="1">
      <c r="A205" s="372"/>
      <c r="B205" s="373"/>
      <c r="C205" s="695"/>
      <c r="D205" s="696"/>
      <c r="E205" s="696"/>
      <c r="F205" s="696"/>
      <c r="G205" s="696"/>
      <c r="H205" s="696"/>
      <c r="I205" s="696"/>
      <c r="J205" s="697"/>
      <c r="K205" s="373"/>
      <c r="L205" s="425" t="s">
        <v>566</v>
      </c>
      <c r="M205" s="457">
        <v>2</v>
      </c>
      <c r="N205" s="373"/>
      <c r="O205" s="315"/>
      <c r="P205" s="393"/>
      <c r="Q205" s="394"/>
      <c r="R205" s="372"/>
      <c r="S205" s="706"/>
      <c r="T205" s="707"/>
      <c r="U205" s="372"/>
      <c r="V205" s="403"/>
      <c r="W205" s="372"/>
      <c r="X205" s="403"/>
      <c r="Y205" s="372"/>
      <c r="Z205" s="372"/>
      <c r="AA205" s="51"/>
      <c r="AB205" s="51"/>
      <c r="AC205" s="51"/>
      <c r="AD205" s="51"/>
      <c r="AE205" s="51"/>
      <c r="AF205" s="51"/>
      <c r="AG205" s="51"/>
    </row>
    <row r="206" spans="1:33" ht="15" customHeight="1">
      <c r="A206" s="372"/>
      <c r="B206" s="373"/>
      <c r="C206" s="695"/>
      <c r="D206" s="696"/>
      <c r="E206" s="696"/>
      <c r="F206" s="696"/>
      <c r="G206" s="696"/>
      <c r="H206" s="696"/>
      <c r="I206" s="696"/>
      <c r="J206" s="697"/>
      <c r="K206" s="373"/>
      <c r="L206" s="423" t="s">
        <v>567</v>
      </c>
      <c r="M206" s="466">
        <v>3</v>
      </c>
      <c r="N206" s="373"/>
      <c r="O206" s="315"/>
      <c r="P206" s="393"/>
      <c r="Q206" s="394"/>
      <c r="R206" s="372"/>
      <c r="S206" s="702" t="s">
        <v>1347</v>
      </c>
      <c r="T206" s="703"/>
      <c r="U206" s="372"/>
      <c r="V206" s="372"/>
      <c r="W206" s="372"/>
      <c r="X206" s="372"/>
      <c r="Y206" s="372"/>
      <c r="Z206" s="372"/>
      <c r="AA206" s="51"/>
      <c r="AB206" s="51"/>
      <c r="AC206" s="51"/>
      <c r="AD206" s="51"/>
      <c r="AE206" s="51"/>
      <c r="AF206" s="51"/>
      <c r="AG206" s="51"/>
    </row>
    <row r="207" spans="1:33" ht="15.6" customHeight="1">
      <c r="A207" s="372"/>
      <c r="B207" s="373"/>
      <c r="C207" s="695"/>
      <c r="D207" s="696"/>
      <c r="E207" s="696"/>
      <c r="F207" s="696"/>
      <c r="G207" s="696"/>
      <c r="H207" s="696"/>
      <c r="I207" s="696"/>
      <c r="J207" s="697"/>
      <c r="K207" s="373"/>
      <c r="L207" s="425" t="s">
        <v>565</v>
      </c>
      <c r="M207" s="457">
        <v>1</v>
      </c>
      <c r="N207" s="373"/>
      <c r="O207" s="315"/>
      <c r="P207" s="393"/>
      <c r="Q207" s="394"/>
      <c r="R207" s="372"/>
      <c r="S207" s="704"/>
      <c r="T207" s="705"/>
      <c r="U207" s="372"/>
      <c r="V207" s="372"/>
      <c r="W207" s="372"/>
      <c r="X207" s="372"/>
      <c r="Y207" s="372"/>
      <c r="Z207" s="372"/>
      <c r="AA207" s="51"/>
      <c r="AB207" s="51"/>
      <c r="AC207" s="51"/>
      <c r="AD207" s="51"/>
      <c r="AE207" s="51"/>
      <c r="AF207" s="51"/>
      <c r="AG207" s="51"/>
    </row>
    <row r="208" spans="1:33" ht="14.45" customHeight="1">
      <c r="A208" s="372"/>
      <c r="B208" s="373"/>
      <c r="C208" s="695"/>
      <c r="D208" s="696"/>
      <c r="E208" s="696"/>
      <c r="F208" s="696"/>
      <c r="G208" s="696"/>
      <c r="H208" s="696"/>
      <c r="I208" s="696"/>
      <c r="J208" s="697"/>
      <c r="K208" s="373"/>
      <c r="L208" s="427" t="s">
        <v>508</v>
      </c>
      <c r="M208" s="457">
        <v>2</v>
      </c>
      <c r="N208" s="373"/>
      <c r="O208" s="315"/>
      <c r="P208" s="393"/>
      <c r="Q208" s="394"/>
      <c r="R208" s="372"/>
      <c r="S208" s="704"/>
      <c r="T208" s="705"/>
      <c r="U208" s="372"/>
      <c r="V208" s="372"/>
      <c r="W208" s="372"/>
      <c r="X208" s="372"/>
      <c r="Y208" s="372"/>
      <c r="Z208" s="372"/>
      <c r="AA208" s="51"/>
      <c r="AB208" s="51"/>
      <c r="AC208" s="51"/>
      <c r="AD208" s="51"/>
      <c r="AE208" s="51"/>
      <c r="AF208" s="51"/>
      <c r="AG208" s="51"/>
    </row>
    <row r="209" spans="1:33" ht="14.45" customHeight="1" thickBot="1">
      <c r="A209" s="372"/>
      <c r="B209" s="373"/>
      <c r="C209" s="695"/>
      <c r="D209" s="696"/>
      <c r="E209" s="696"/>
      <c r="F209" s="696"/>
      <c r="G209" s="696"/>
      <c r="H209" s="696"/>
      <c r="I209" s="696"/>
      <c r="J209" s="697"/>
      <c r="K209" s="373"/>
      <c r="L209" s="423" t="s">
        <v>1276</v>
      </c>
      <c r="M209" s="466">
        <v>3</v>
      </c>
      <c r="N209" s="373"/>
      <c r="O209" s="315"/>
      <c r="P209" s="393"/>
      <c r="Q209" s="394"/>
      <c r="R209" s="372"/>
      <c r="S209" s="706"/>
      <c r="T209" s="707"/>
      <c r="U209" s="372"/>
      <c r="V209" s="372"/>
      <c r="W209" s="372"/>
      <c r="X209" s="372"/>
      <c r="Y209" s="372"/>
      <c r="Z209" s="372"/>
      <c r="AA209" s="51"/>
      <c r="AB209" s="51"/>
      <c r="AC209" s="51"/>
      <c r="AD209" s="51"/>
      <c r="AE209" s="51"/>
      <c r="AF209" s="51"/>
      <c r="AG209" s="51"/>
    </row>
    <row r="210" spans="1:33" ht="15" customHeight="1">
      <c r="A210" s="372"/>
      <c r="B210" s="373"/>
      <c r="C210" s="695"/>
      <c r="D210" s="696"/>
      <c r="E210" s="696"/>
      <c r="F210" s="696"/>
      <c r="G210" s="696"/>
      <c r="H210" s="696"/>
      <c r="I210" s="696"/>
      <c r="J210" s="697"/>
      <c r="K210" s="373"/>
      <c r="L210" s="427" t="s">
        <v>1333</v>
      </c>
      <c r="M210" s="457">
        <v>1</v>
      </c>
      <c r="N210" s="373"/>
      <c r="O210" s="315"/>
      <c r="P210" s="393"/>
      <c r="Q210" s="394"/>
      <c r="R210" s="372"/>
      <c r="S210" s="372"/>
      <c r="T210" s="372"/>
      <c r="U210" s="372"/>
      <c r="V210" s="372"/>
      <c r="W210" s="372"/>
      <c r="X210" s="372"/>
      <c r="Y210" s="372"/>
      <c r="Z210" s="372"/>
      <c r="AA210" s="51"/>
      <c r="AB210" s="51"/>
      <c r="AC210" s="51"/>
      <c r="AD210" s="51"/>
      <c r="AE210" s="51"/>
      <c r="AF210" s="51"/>
      <c r="AG210" s="51"/>
    </row>
    <row r="211" spans="1:33" ht="14.45" customHeight="1" thickBot="1">
      <c r="A211" s="372"/>
      <c r="B211" s="373"/>
      <c r="C211" s="695"/>
      <c r="D211" s="696"/>
      <c r="E211" s="696"/>
      <c r="F211" s="696"/>
      <c r="G211" s="696"/>
      <c r="H211" s="696"/>
      <c r="I211" s="696"/>
      <c r="J211" s="697"/>
      <c r="K211" s="373"/>
      <c r="L211" s="468" t="s">
        <v>506</v>
      </c>
      <c r="M211" s="466">
        <v>3</v>
      </c>
      <c r="N211" s="373"/>
      <c r="O211" s="315"/>
      <c r="P211" s="393"/>
      <c r="Q211" s="394"/>
      <c r="R211" s="372"/>
      <c r="S211" s="372"/>
      <c r="T211" s="372"/>
      <c r="U211" s="372"/>
      <c r="V211" s="372"/>
      <c r="W211" s="372"/>
      <c r="X211" s="372"/>
      <c r="Y211" s="372"/>
      <c r="Z211" s="372"/>
      <c r="AA211" s="51"/>
      <c r="AB211" s="51"/>
      <c r="AC211" s="51"/>
      <c r="AD211" s="51"/>
      <c r="AE211" s="51"/>
      <c r="AF211" s="51"/>
      <c r="AG211" s="51"/>
    </row>
    <row r="212" spans="1:33" ht="15" customHeight="1" thickBot="1">
      <c r="A212" s="372"/>
      <c r="B212" s="373"/>
      <c r="C212" s="695"/>
      <c r="D212" s="696"/>
      <c r="E212" s="696"/>
      <c r="F212" s="696"/>
      <c r="G212" s="696"/>
      <c r="H212" s="696"/>
      <c r="I212" s="696"/>
      <c r="J212" s="697"/>
      <c r="K212" s="373"/>
      <c r="L212" s="470" t="s">
        <v>1278</v>
      </c>
      <c r="M212" s="471">
        <v>3</v>
      </c>
      <c r="N212" s="373"/>
      <c r="O212" s="315"/>
      <c r="P212" s="393"/>
      <c r="Q212" s="394"/>
      <c r="R212" s="372"/>
      <c r="S212" s="372"/>
      <c r="T212" s="372"/>
      <c r="U212" s="372"/>
      <c r="V212" s="372"/>
      <c r="W212" s="372"/>
      <c r="X212" s="372"/>
      <c r="Y212" s="372"/>
      <c r="Z212" s="372"/>
      <c r="AA212" s="51"/>
      <c r="AB212" s="51"/>
      <c r="AC212" s="51"/>
      <c r="AD212" s="51"/>
      <c r="AE212" s="51"/>
      <c r="AF212" s="51"/>
      <c r="AG212" s="51"/>
    </row>
    <row r="213" spans="1:33" ht="15" customHeight="1" thickBot="1">
      <c r="A213" s="372"/>
      <c r="B213" s="373"/>
      <c r="C213" s="698"/>
      <c r="D213" s="699"/>
      <c r="E213" s="699"/>
      <c r="F213" s="699"/>
      <c r="G213" s="699"/>
      <c r="H213" s="699"/>
      <c r="I213" s="699"/>
      <c r="J213" s="700"/>
      <c r="K213" s="373"/>
      <c r="L213" s="432" t="s">
        <v>231</v>
      </c>
      <c r="M213" s="463">
        <v>27</v>
      </c>
      <c r="N213" s="373"/>
      <c r="O213" s="318"/>
      <c r="P213" s="413"/>
      <c r="Q213" s="414"/>
      <c r="R213" s="372"/>
      <c r="S213" s="372"/>
      <c r="T213" s="372"/>
      <c r="U213" s="372"/>
      <c r="V213" s="372"/>
      <c r="W213" s="372"/>
      <c r="X213" s="372"/>
      <c r="Y213" s="372"/>
      <c r="Z213" s="372"/>
      <c r="AA213" s="51"/>
      <c r="AB213" s="51"/>
      <c r="AC213" s="51"/>
      <c r="AD213" s="51"/>
      <c r="AE213" s="51"/>
      <c r="AF213" s="51"/>
      <c r="AG213" s="51"/>
    </row>
    <row r="214" spans="1:33" ht="15.75" thickBot="1">
      <c r="A214" s="417"/>
      <c r="B214" s="417"/>
      <c r="C214" s="417"/>
      <c r="D214" s="417"/>
      <c r="E214" s="417"/>
      <c r="F214" s="417"/>
      <c r="G214" s="417"/>
      <c r="H214" s="417"/>
      <c r="I214" s="417"/>
      <c r="J214" s="417"/>
      <c r="K214" s="417"/>
      <c r="L214" s="418"/>
      <c r="M214" s="418"/>
      <c r="N214" s="417"/>
      <c r="O214" s="417"/>
      <c r="P214" s="418"/>
      <c r="Q214" s="418"/>
      <c r="R214" s="418"/>
      <c r="S214" s="418"/>
      <c r="T214" s="418"/>
      <c r="U214" s="418"/>
      <c r="V214" s="418"/>
      <c r="W214" s="418"/>
      <c r="X214" s="418"/>
      <c r="Y214" s="418"/>
      <c r="Z214" s="418"/>
      <c r="AA214" s="218"/>
      <c r="AB214" s="218"/>
      <c r="AC214" s="218"/>
      <c r="AD214" s="218"/>
      <c r="AE214" s="218"/>
      <c r="AF214" s="218"/>
      <c r="AG214" s="218"/>
    </row>
    <row r="215" spans="1:33" ht="18" customHeight="1" thickBot="1">
      <c r="A215" s="372"/>
      <c r="B215" s="373"/>
      <c r="C215" s="753" t="s">
        <v>1368</v>
      </c>
      <c r="D215" s="754"/>
      <c r="E215" s="754"/>
      <c r="F215" s="754"/>
      <c r="G215" s="754"/>
      <c r="H215" s="754"/>
      <c r="I215" s="754"/>
      <c r="J215" s="755"/>
      <c r="K215" s="373"/>
      <c r="L215" s="726" t="s">
        <v>1331</v>
      </c>
      <c r="M215" s="727"/>
      <c r="N215" s="373"/>
      <c r="O215" s="728" t="s">
        <v>1335</v>
      </c>
      <c r="P215" s="729"/>
      <c r="Q215" s="730"/>
      <c r="R215" s="373"/>
      <c r="S215" s="731" t="s">
        <v>1336</v>
      </c>
      <c r="T215" s="732"/>
      <c r="U215" s="373"/>
      <c r="V215" s="419" t="s">
        <v>1338</v>
      </c>
      <c r="W215" s="373"/>
      <c r="X215" s="420" t="s">
        <v>1339</v>
      </c>
      <c r="Y215" s="372"/>
      <c r="Z215" s="372"/>
      <c r="AA215" s="51"/>
      <c r="AB215" s="51"/>
      <c r="AC215" s="51"/>
      <c r="AD215" s="51"/>
      <c r="AE215" s="51"/>
      <c r="AF215" s="51"/>
      <c r="AG215" s="51"/>
    </row>
    <row r="216" spans="1:33" ht="18" customHeight="1" thickBot="1">
      <c r="A216" s="372"/>
      <c r="B216" s="373"/>
      <c r="C216" s="756" t="s">
        <v>1334</v>
      </c>
      <c r="D216" s="757"/>
      <c r="E216" s="757"/>
      <c r="F216" s="757"/>
      <c r="G216" s="757"/>
      <c r="H216" s="757"/>
      <c r="I216" s="757"/>
      <c r="J216" s="758"/>
      <c r="K216" s="373"/>
      <c r="L216" s="759" t="s">
        <v>1392</v>
      </c>
      <c r="M216" s="760"/>
      <c r="N216" s="372"/>
      <c r="O216" s="736"/>
      <c r="P216" s="737"/>
      <c r="Q216" s="738"/>
      <c r="R216" s="373"/>
      <c r="S216" s="702" t="s">
        <v>1393</v>
      </c>
      <c r="T216" s="703"/>
      <c r="U216" s="373"/>
      <c r="V216" s="749" t="s">
        <v>1499</v>
      </c>
      <c r="W216" s="373"/>
      <c r="X216" s="299" t="s">
        <v>1501</v>
      </c>
      <c r="Y216" s="372"/>
      <c r="Z216" s="372"/>
      <c r="AA216" s="51"/>
      <c r="AB216" s="51"/>
      <c r="AC216" s="51"/>
      <c r="AD216" s="51"/>
      <c r="AE216" s="51"/>
      <c r="AF216" s="51"/>
      <c r="AG216" s="51"/>
    </row>
    <row r="217" spans="1:33" ht="18" customHeight="1" thickBot="1">
      <c r="A217" s="372"/>
      <c r="B217" s="373"/>
      <c r="C217" s="701" t="s">
        <v>1457</v>
      </c>
      <c r="D217" s="801"/>
      <c r="E217" s="801"/>
      <c r="F217" s="801"/>
      <c r="G217" s="801"/>
      <c r="H217" s="801"/>
      <c r="I217" s="801"/>
      <c r="J217" s="802"/>
      <c r="K217" s="373"/>
      <c r="L217" s="454" t="s">
        <v>1274</v>
      </c>
      <c r="M217" s="484" t="s">
        <v>1385</v>
      </c>
      <c r="N217" s="373"/>
      <c r="O217" s="739"/>
      <c r="P217" s="740"/>
      <c r="Q217" s="741"/>
      <c r="R217" s="372"/>
      <c r="S217" s="704"/>
      <c r="T217" s="705"/>
      <c r="U217" s="372"/>
      <c r="V217" s="735"/>
      <c r="W217" s="372"/>
      <c r="X217" s="299" t="s">
        <v>1502</v>
      </c>
      <c r="Y217" s="372"/>
      <c r="Z217" s="372"/>
      <c r="AA217" s="51"/>
      <c r="AB217" s="51"/>
      <c r="AC217" s="51"/>
      <c r="AD217" s="51"/>
      <c r="AE217" s="51"/>
      <c r="AF217" s="51"/>
      <c r="AG217" s="51"/>
    </row>
    <row r="218" spans="1:33" ht="14.45" customHeight="1">
      <c r="A218" s="372"/>
      <c r="B218" s="373"/>
      <c r="C218" s="803"/>
      <c r="D218" s="804"/>
      <c r="E218" s="804"/>
      <c r="F218" s="804"/>
      <c r="G218" s="804"/>
      <c r="H218" s="804"/>
      <c r="I218" s="804"/>
      <c r="J218" s="805"/>
      <c r="K218" s="373"/>
      <c r="L218" s="423" t="s">
        <v>507</v>
      </c>
      <c r="M218" s="485" t="s">
        <v>1386</v>
      </c>
      <c r="N218" s="373"/>
      <c r="O218" s="739"/>
      <c r="P218" s="740"/>
      <c r="Q218" s="741"/>
      <c r="R218" s="372"/>
      <c r="S218" s="704"/>
      <c r="T218" s="705"/>
      <c r="U218" s="372"/>
      <c r="V218" s="735" t="s">
        <v>1500</v>
      </c>
      <c r="W218" s="372"/>
      <c r="X218" s="299" t="s">
        <v>1503</v>
      </c>
      <c r="Y218" s="372"/>
      <c r="Z218" s="372"/>
      <c r="AA218" s="51"/>
      <c r="AB218" s="51"/>
      <c r="AC218" s="51"/>
      <c r="AD218" s="51"/>
      <c r="AE218" s="51"/>
      <c r="AF218" s="51"/>
      <c r="AG218" s="51"/>
    </row>
    <row r="219" spans="1:33" ht="14.45" customHeight="1">
      <c r="A219" s="372"/>
      <c r="B219" s="373"/>
      <c r="C219" s="803"/>
      <c r="D219" s="804"/>
      <c r="E219" s="804"/>
      <c r="F219" s="804"/>
      <c r="G219" s="804"/>
      <c r="H219" s="804"/>
      <c r="I219" s="804"/>
      <c r="J219" s="805"/>
      <c r="K219" s="373"/>
      <c r="L219" s="423" t="s">
        <v>1275</v>
      </c>
      <c r="M219" s="485" t="s">
        <v>1387</v>
      </c>
      <c r="N219" s="373"/>
      <c r="O219" s="739"/>
      <c r="P219" s="740"/>
      <c r="Q219" s="741"/>
      <c r="R219" s="372"/>
      <c r="S219" s="704"/>
      <c r="T219" s="705"/>
      <c r="U219" s="372"/>
      <c r="V219" s="735"/>
      <c r="W219" s="372"/>
      <c r="X219" s="399"/>
      <c r="Y219" s="372"/>
      <c r="Z219" s="372"/>
      <c r="AA219" s="51"/>
      <c r="AB219" s="51"/>
      <c r="AC219" s="51"/>
      <c r="AD219" s="51"/>
      <c r="AE219" s="51"/>
      <c r="AF219" s="51"/>
      <c r="AG219" s="51"/>
    </row>
    <row r="220" spans="1:33" ht="14.45" customHeight="1" thickBot="1">
      <c r="A220" s="372"/>
      <c r="B220" s="373"/>
      <c r="C220" s="803"/>
      <c r="D220" s="804"/>
      <c r="E220" s="804"/>
      <c r="F220" s="804"/>
      <c r="G220" s="804"/>
      <c r="H220" s="804"/>
      <c r="I220" s="804"/>
      <c r="J220" s="805"/>
      <c r="K220" s="373"/>
      <c r="L220" s="427" t="s">
        <v>1332</v>
      </c>
      <c r="M220" s="486" t="s">
        <v>1388</v>
      </c>
      <c r="N220" s="373"/>
      <c r="O220" s="739"/>
      <c r="P220" s="740"/>
      <c r="Q220" s="741"/>
      <c r="R220" s="372"/>
      <c r="S220" s="706"/>
      <c r="T220" s="707"/>
      <c r="U220" s="372"/>
      <c r="V220" s="304"/>
      <c r="W220" s="372"/>
      <c r="X220" s="404"/>
      <c r="Y220" s="372"/>
      <c r="Z220" s="372"/>
      <c r="AA220" s="51"/>
      <c r="AB220" s="51"/>
      <c r="AC220" s="51"/>
      <c r="AD220" s="51"/>
      <c r="AE220" s="51"/>
      <c r="AF220" s="51"/>
      <c r="AG220" s="51"/>
    </row>
    <row r="221" spans="1:33" ht="15" customHeight="1">
      <c r="A221" s="372"/>
      <c r="B221" s="373"/>
      <c r="C221" s="803"/>
      <c r="D221" s="804"/>
      <c r="E221" s="804"/>
      <c r="F221" s="804"/>
      <c r="G221" s="804"/>
      <c r="H221" s="804"/>
      <c r="I221" s="804"/>
      <c r="J221" s="805"/>
      <c r="K221" s="373"/>
      <c r="L221" s="423" t="s">
        <v>566</v>
      </c>
      <c r="M221" s="485" t="s">
        <v>1389</v>
      </c>
      <c r="N221" s="373"/>
      <c r="O221" s="739"/>
      <c r="P221" s="740"/>
      <c r="Q221" s="741"/>
      <c r="R221" s="372"/>
      <c r="S221" s="773" t="s">
        <v>1394</v>
      </c>
      <c r="T221" s="774"/>
      <c r="U221" s="372"/>
      <c r="V221" s="372"/>
      <c r="W221" s="372"/>
      <c r="X221" s="372"/>
      <c r="Y221" s="372"/>
      <c r="Z221" s="372"/>
      <c r="AA221" s="51"/>
      <c r="AB221" s="51"/>
      <c r="AC221" s="51"/>
      <c r="AD221" s="51"/>
      <c r="AE221" s="51"/>
      <c r="AF221" s="51"/>
      <c r="AG221" s="51"/>
    </row>
    <row r="222" spans="1:33" ht="15.6" customHeight="1">
      <c r="A222" s="372"/>
      <c r="B222" s="373"/>
      <c r="C222" s="803"/>
      <c r="D222" s="804"/>
      <c r="E222" s="804"/>
      <c r="F222" s="804"/>
      <c r="G222" s="804"/>
      <c r="H222" s="804"/>
      <c r="I222" s="804"/>
      <c r="J222" s="805"/>
      <c r="K222" s="373"/>
      <c r="L222" s="423" t="s">
        <v>567</v>
      </c>
      <c r="M222" s="485" t="s">
        <v>1389</v>
      </c>
      <c r="N222" s="373"/>
      <c r="O222" s="739"/>
      <c r="P222" s="740"/>
      <c r="Q222" s="741"/>
      <c r="R222" s="372"/>
      <c r="S222" s="775"/>
      <c r="T222" s="776"/>
      <c r="U222" s="372"/>
      <c r="V222" s="372"/>
      <c r="W222" s="372"/>
      <c r="X222" s="372"/>
      <c r="Y222" s="372"/>
      <c r="Z222" s="372"/>
      <c r="AA222" s="51"/>
      <c r="AB222" s="51"/>
      <c r="AC222" s="51"/>
      <c r="AD222" s="51"/>
      <c r="AE222" s="51"/>
      <c r="AF222" s="51"/>
      <c r="AG222" s="51"/>
    </row>
    <row r="223" spans="1:33" ht="14.45" customHeight="1">
      <c r="A223" s="372"/>
      <c r="B223" s="373"/>
      <c r="C223" s="803"/>
      <c r="D223" s="804"/>
      <c r="E223" s="804"/>
      <c r="F223" s="804"/>
      <c r="G223" s="804"/>
      <c r="H223" s="804"/>
      <c r="I223" s="804"/>
      <c r="J223" s="805"/>
      <c r="K223" s="373"/>
      <c r="L223" s="423" t="s">
        <v>565</v>
      </c>
      <c r="M223" s="485" t="s">
        <v>1390</v>
      </c>
      <c r="N223" s="373"/>
      <c r="O223" s="739"/>
      <c r="P223" s="740"/>
      <c r="Q223" s="741"/>
      <c r="R223" s="372"/>
      <c r="S223" s="775"/>
      <c r="T223" s="776"/>
      <c r="U223" s="372"/>
      <c r="V223" s="372"/>
      <c r="W223" s="372"/>
      <c r="X223" s="372"/>
      <c r="Y223" s="372"/>
      <c r="Z223" s="372"/>
      <c r="AA223" s="51"/>
      <c r="AB223" s="51"/>
      <c r="AC223" s="51"/>
      <c r="AD223" s="51"/>
      <c r="AE223" s="51"/>
      <c r="AF223" s="51"/>
      <c r="AG223" s="51"/>
    </row>
    <row r="224" spans="1:33" ht="14.45" customHeight="1">
      <c r="A224" s="372"/>
      <c r="B224" s="373"/>
      <c r="C224" s="803"/>
      <c r="D224" s="804"/>
      <c r="E224" s="804"/>
      <c r="F224" s="804"/>
      <c r="G224" s="804"/>
      <c r="H224" s="804"/>
      <c r="I224" s="804"/>
      <c r="J224" s="805"/>
      <c r="K224" s="373"/>
      <c r="L224" s="428" t="s">
        <v>508</v>
      </c>
      <c r="M224" s="485" t="s">
        <v>1389</v>
      </c>
      <c r="N224" s="373"/>
      <c r="O224" s="739"/>
      <c r="P224" s="740"/>
      <c r="Q224" s="741"/>
      <c r="R224" s="372"/>
      <c r="S224" s="775"/>
      <c r="T224" s="776"/>
      <c r="U224" s="372"/>
      <c r="V224" s="372"/>
      <c r="W224" s="372"/>
      <c r="X224" s="372"/>
      <c r="Y224" s="372"/>
      <c r="Z224" s="372"/>
      <c r="AA224" s="51"/>
      <c r="AB224" s="51"/>
      <c r="AC224" s="51"/>
      <c r="AD224" s="51"/>
      <c r="AE224" s="51"/>
      <c r="AF224" s="51"/>
      <c r="AG224" s="51"/>
    </row>
    <row r="225" spans="1:33" ht="15" customHeight="1" thickBot="1">
      <c r="A225" s="372"/>
      <c r="B225" s="373"/>
      <c r="C225" s="803"/>
      <c r="D225" s="804"/>
      <c r="E225" s="804"/>
      <c r="F225" s="804"/>
      <c r="G225" s="804"/>
      <c r="H225" s="804"/>
      <c r="I225" s="804"/>
      <c r="J225" s="805"/>
      <c r="K225" s="373"/>
      <c r="L225" s="423" t="s">
        <v>1276</v>
      </c>
      <c r="M225" s="485" t="s">
        <v>1387</v>
      </c>
      <c r="N225" s="373"/>
      <c r="O225" s="739"/>
      <c r="P225" s="740"/>
      <c r="Q225" s="741"/>
      <c r="R225" s="372"/>
      <c r="S225" s="777"/>
      <c r="T225" s="778"/>
      <c r="U225" s="372"/>
      <c r="V225" s="372"/>
      <c r="W225" s="372"/>
      <c r="X225" s="372"/>
      <c r="Y225" s="372"/>
      <c r="Z225" s="372"/>
      <c r="AA225" s="51"/>
      <c r="AB225" s="51"/>
      <c r="AC225" s="51"/>
      <c r="AD225" s="51"/>
      <c r="AE225" s="51"/>
      <c r="AF225" s="51"/>
      <c r="AG225" s="51"/>
    </row>
    <row r="226" spans="1:33" ht="14.45" customHeight="1">
      <c r="A226" s="372"/>
      <c r="B226" s="373"/>
      <c r="C226" s="803"/>
      <c r="D226" s="804"/>
      <c r="E226" s="804"/>
      <c r="F226" s="804"/>
      <c r="G226" s="804"/>
      <c r="H226" s="804"/>
      <c r="I226" s="804"/>
      <c r="J226" s="805"/>
      <c r="K226" s="373"/>
      <c r="L226" s="428" t="s">
        <v>1333</v>
      </c>
      <c r="M226" s="485" t="s">
        <v>1387</v>
      </c>
      <c r="N226" s="373"/>
      <c r="O226" s="739"/>
      <c r="P226" s="740"/>
      <c r="Q226" s="741"/>
      <c r="R226" s="372"/>
      <c r="S226" s="372"/>
      <c r="T226" s="372"/>
      <c r="U226" s="372"/>
      <c r="V226" s="372"/>
      <c r="W226" s="372"/>
      <c r="X226" s="372"/>
      <c r="Y226" s="372"/>
      <c r="Z226" s="372"/>
      <c r="AA226" s="51"/>
      <c r="AB226" s="51"/>
      <c r="AC226" s="51"/>
      <c r="AD226" s="51"/>
      <c r="AE226" s="51"/>
      <c r="AF226" s="51"/>
      <c r="AG226" s="51"/>
    </row>
    <row r="227" spans="1:33" ht="15" customHeight="1" thickBot="1">
      <c r="A227" s="372"/>
      <c r="B227" s="373"/>
      <c r="C227" s="803"/>
      <c r="D227" s="804"/>
      <c r="E227" s="804"/>
      <c r="F227" s="804"/>
      <c r="G227" s="804"/>
      <c r="H227" s="804"/>
      <c r="I227" s="804"/>
      <c r="J227" s="805"/>
      <c r="K227" s="373"/>
      <c r="L227" s="468" t="s">
        <v>506</v>
      </c>
      <c r="M227" s="485" t="s">
        <v>1389</v>
      </c>
      <c r="N227" s="373"/>
      <c r="O227" s="739"/>
      <c r="P227" s="740"/>
      <c r="Q227" s="741"/>
      <c r="R227" s="372"/>
      <c r="S227" s="372"/>
      <c r="T227" s="372"/>
      <c r="U227" s="372"/>
      <c r="V227" s="372"/>
      <c r="W227" s="372"/>
      <c r="X227" s="372"/>
      <c r="Y227" s="372"/>
      <c r="Z227" s="372"/>
      <c r="AA227" s="51"/>
      <c r="AB227" s="51"/>
      <c r="AC227" s="51"/>
      <c r="AD227" s="51"/>
      <c r="AE227" s="51"/>
      <c r="AF227" s="51"/>
      <c r="AG227" s="51"/>
    </row>
    <row r="228" spans="1:33" ht="15" customHeight="1" thickBot="1">
      <c r="A228" s="372"/>
      <c r="B228" s="373"/>
      <c r="C228" s="803"/>
      <c r="D228" s="804"/>
      <c r="E228" s="804"/>
      <c r="F228" s="804"/>
      <c r="G228" s="804"/>
      <c r="H228" s="804"/>
      <c r="I228" s="804"/>
      <c r="J228" s="805"/>
      <c r="K228" s="373"/>
      <c r="L228" s="470" t="s">
        <v>1278</v>
      </c>
      <c r="M228" s="487" t="s">
        <v>1386</v>
      </c>
      <c r="N228" s="373"/>
      <c r="O228" s="739"/>
      <c r="P228" s="740"/>
      <c r="Q228" s="741"/>
      <c r="R228" s="372"/>
      <c r="S228" s="372"/>
      <c r="T228" s="372"/>
      <c r="U228" s="372"/>
      <c r="V228" s="372"/>
      <c r="W228" s="372"/>
      <c r="X228" s="372"/>
      <c r="Y228" s="372"/>
      <c r="Z228" s="372"/>
      <c r="AA228" s="51"/>
      <c r="AB228" s="51"/>
      <c r="AC228" s="51"/>
      <c r="AD228" s="51"/>
      <c r="AE228" s="51"/>
      <c r="AF228" s="51"/>
      <c r="AG228" s="51"/>
    </row>
    <row r="229" spans="1:33" ht="15" customHeight="1" thickBot="1">
      <c r="A229" s="372"/>
      <c r="B229" s="373"/>
      <c r="C229" s="803"/>
      <c r="D229" s="804"/>
      <c r="E229" s="804"/>
      <c r="F229" s="804"/>
      <c r="G229" s="804"/>
      <c r="H229" s="804"/>
      <c r="I229" s="804"/>
      <c r="J229" s="805"/>
      <c r="K229" s="373"/>
      <c r="L229" s="432" t="s">
        <v>231</v>
      </c>
      <c r="M229" s="488" t="s">
        <v>1391</v>
      </c>
      <c r="N229" s="373"/>
      <c r="O229" s="739"/>
      <c r="P229" s="740"/>
      <c r="Q229" s="741"/>
      <c r="R229" s="372"/>
      <c r="S229" s="373"/>
      <c r="T229" s="373"/>
      <c r="U229" s="372"/>
      <c r="V229" s="372"/>
      <c r="W229" s="372"/>
      <c r="X229" s="372"/>
      <c r="Y229" s="372"/>
      <c r="Z229" s="372"/>
      <c r="AA229" s="51"/>
      <c r="AB229" s="51"/>
      <c r="AC229" s="51"/>
      <c r="AD229" s="51"/>
      <c r="AE229" s="51"/>
      <c r="AF229" s="51"/>
      <c r="AG229" s="51"/>
    </row>
    <row r="230" spans="1:33" ht="15" customHeight="1">
      <c r="A230" s="372"/>
      <c r="B230" s="373"/>
      <c r="C230" s="803"/>
      <c r="D230" s="804"/>
      <c r="E230" s="804"/>
      <c r="F230" s="804"/>
      <c r="G230" s="804"/>
      <c r="H230" s="804"/>
      <c r="I230" s="804"/>
      <c r="J230" s="805"/>
      <c r="K230" s="373"/>
      <c r="L230" s="373"/>
      <c r="M230" s="373"/>
      <c r="N230" s="373"/>
      <c r="O230" s="739"/>
      <c r="P230" s="740"/>
      <c r="Q230" s="741"/>
      <c r="R230" s="373"/>
      <c r="S230" s="373"/>
      <c r="T230" s="373"/>
      <c r="U230" s="372"/>
      <c r="V230" s="372"/>
      <c r="W230" s="372"/>
      <c r="X230" s="372"/>
      <c r="Y230" s="372"/>
      <c r="Z230" s="372"/>
      <c r="AA230" s="51"/>
      <c r="AB230" s="51"/>
      <c r="AC230" s="51"/>
      <c r="AD230" s="51"/>
      <c r="AE230" s="51"/>
      <c r="AF230" s="51"/>
      <c r="AG230" s="51"/>
    </row>
    <row r="231" spans="1:33" ht="15" customHeight="1">
      <c r="A231" s="372"/>
      <c r="B231" s="373"/>
      <c r="C231" s="803"/>
      <c r="D231" s="804"/>
      <c r="E231" s="804"/>
      <c r="F231" s="804"/>
      <c r="G231" s="804"/>
      <c r="H231" s="804"/>
      <c r="I231" s="804"/>
      <c r="J231" s="805"/>
      <c r="K231" s="373"/>
      <c r="L231" s="373"/>
      <c r="M231" s="373"/>
      <c r="N231" s="373"/>
      <c r="O231" s="739"/>
      <c r="P231" s="740"/>
      <c r="Q231" s="741"/>
      <c r="R231" s="373"/>
      <c r="S231" s="373"/>
      <c r="T231" s="373"/>
      <c r="U231" s="372"/>
      <c r="V231" s="372"/>
      <c r="W231" s="372"/>
      <c r="X231" s="372"/>
      <c r="Y231" s="372"/>
      <c r="Z231" s="372"/>
      <c r="AA231" s="51"/>
      <c r="AB231" s="51"/>
      <c r="AC231" s="51"/>
      <c r="AD231" s="51"/>
      <c r="AE231" s="51"/>
      <c r="AF231" s="51"/>
      <c r="AG231" s="51"/>
    </row>
    <row r="232" spans="1:33" ht="15" customHeight="1">
      <c r="A232" s="372"/>
      <c r="B232" s="373"/>
      <c r="C232" s="803"/>
      <c r="D232" s="804"/>
      <c r="E232" s="804"/>
      <c r="F232" s="804"/>
      <c r="G232" s="804"/>
      <c r="H232" s="804"/>
      <c r="I232" s="804"/>
      <c r="J232" s="805"/>
      <c r="K232" s="373"/>
      <c r="L232" s="373"/>
      <c r="M232" s="373"/>
      <c r="N232" s="373"/>
      <c r="O232" s="739"/>
      <c r="P232" s="740"/>
      <c r="Q232" s="741"/>
      <c r="R232" s="373"/>
      <c r="S232" s="373"/>
      <c r="T232" s="373"/>
      <c r="U232" s="372"/>
      <c r="V232" s="372"/>
      <c r="W232" s="372"/>
      <c r="X232" s="372"/>
      <c r="Y232" s="372"/>
      <c r="Z232" s="372"/>
      <c r="AA232" s="51"/>
      <c r="AB232" s="51"/>
      <c r="AC232" s="51"/>
      <c r="AD232" s="51"/>
      <c r="AE232" s="51"/>
      <c r="AF232" s="51"/>
      <c r="AG232" s="51"/>
    </row>
    <row r="233" spans="1:33" ht="15" customHeight="1" thickBot="1">
      <c r="A233" s="372"/>
      <c r="B233" s="373"/>
      <c r="C233" s="803"/>
      <c r="D233" s="804"/>
      <c r="E233" s="804"/>
      <c r="F233" s="804"/>
      <c r="G233" s="804"/>
      <c r="H233" s="804"/>
      <c r="I233" s="804"/>
      <c r="J233" s="805"/>
      <c r="K233" s="373"/>
      <c r="L233" s="373"/>
      <c r="M233" s="373"/>
      <c r="N233" s="373"/>
      <c r="O233" s="742"/>
      <c r="P233" s="743"/>
      <c r="Q233" s="744"/>
      <c r="R233" s="373"/>
      <c r="S233" s="373"/>
      <c r="T233" s="373"/>
      <c r="U233" s="372"/>
      <c r="V233" s="372"/>
      <c r="W233" s="372"/>
      <c r="X233" s="372"/>
      <c r="Y233" s="372"/>
      <c r="Z233" s="372"/>
      <c r="AA233" s="51"/>
      <c r="AB233" s="51"/>
      <c r="AC233" s="51"/>
      <c r="AD233" s="51"/>
      <c r="AE233" s="51"/>
      <c r="AF233" s="51"/>
      <c r="AG233" s="51"/>
    </row>
    <row r="234" spans="1:33" ht="15" customHeight="1">
      <c r="A234" s="372"/>
      <c r="B234" s="373"/>
      <c r="C234" s="803"/>
      <c r="D234" s="804"/>
      <c r="E234" s="804"/>
      <c r="F234" s="804"/>
      <c r="G234" s="804"/>
      <c r="H234" s="804"/>
      <c r="I234" s="804"/>
      <c r="J234" s="805"/>
      <c r="K234" s="373"/>
      <c r="L234" s="373"/>
      <c r="M234" s="373"/>
      <c r="N234" s="373"/>
      <c r="O234" s="373"/>
      <c r="P234" s="373"/>
      <c r="Q234" s="373"/>
      <c r="R234" s="373"/>
      <c r="S234" s="373"/>
      <c r="T234" s="373"/>
      <c r="U234" s="372"/>
      <c r="V234" s="372"/>
      <c r="W234" s="372"/>
      <c r="X234" s="372"/>
      <c r="Y234" s="372"/>
      <c r="Z234" s="372"/>
      <c r="AA234" s="51"/>
      <c r="AB234" s="51"/>
      <c r="AC234" s="51"/>
      <c r="AD234" s="51"/>
      <c r="AE234" s="51"/>
      <c r="AF234" s="51"/>
      <c r="AG234" s="51"/>
    </row>
    <row r="235" spans="1:33" ht="15" customHeight="1">
      <c r="A235" s="372"/>
      <c r="B235" s="373"/>
      <c r="C235" s="803"/>
      <c r="D235" s="804"/>
      <c r="E235" s="804"/>
      <c r="F235" s="804"/>
      <c r="G235" s="804"/>
      <c r="H235" s="804"/>
      <c r="I235" s="804"/>
      <c r="J235" s="805"/>
      <c r="K235" s="373"/>
      <c r="L235" s="373"/>
      <c r="M235" s="373"/>
      <c r="N235" s="373"/>
      <c r="O235" s="373"/>
      <c r="P235" s="373"/>
      <c r="Q235" s="373"/>
      <c r="R235" s="373"/>
      <c r="S235" s="373"/>
      <c r="T235" s="373"/>
      <c r="U235" s="372"/>
      <c r="V235" s="372"/>
      <c r="W235" s="372"/>
      <c r="X235" s="372"/>
      <c r="Y235" s="372"/>
      <c r="Z235" s="372"/>
      <c r="AA235" s="51"/>
      <c r="AB235" s="51"/>
      <c r="AC235" s="51"/>
      <c r="AD235" s="51"/>
      <c r="AE235" s="51"/>
      <c r="AF235" s="51"/>
      <c r="AG235" s="51"/>
    </row>
    <row r="236" spans="1:33" ht="15" customHeight="1">
      <c r="A236" s="372"/>
      <c r="B236" s="373"/>
      <c r="C236" s="803"/>
      <c r="D236" s="804"/>
      <c r="E236" s="804"/>
      <c r="F236" s="804"/>
      <c r="G236" s="804"/>
      <c r="H236" s="804"/>
      <c r="I236" s="804"/>
      <c r="J236" s="805"/>
      <c r="K236" s="373"/>
      <c r="L236" s="373"/>
      <c r="M236" s="373"/>
      <c r="N236" s="373"/>
      <c r="O236" s="373"/>
      <c r="P236" s="373"/>
      <c r="Q236" s="373"/>
      <c r="R236" s="373"/>
      <c r="S236" s="373"/>
      <c r="T236" s="373"/>
      <c r="U236" s="372"/>
      <c r="V236" s="372"/>
      <c r="W236" s="372"/>
      <c r="X236" s="372"/>
      <c r="Y236" s="372"/>
      <c r="Z236" s="372"/>
      <c r="AA236" s="51"/>
      <c r="AB236" s="51"/>
      <c r="AC236" s="51"/>
      <c r="AD236" s="51"/>
      <c r="AE236" s="51"/>
      <c r="AF236" s="51"/>
      <c r="AG236" s="51"/>
    </row>
    <row r="237" spans="1:33" ht="15" customHeight="1">
      <c r="A237" s="372"/>
      <c r="B237" s="373"/>
      <c r="C237" s="803"/>
      <c r="D237" s="804"/>
      <c r="E237" s="804"/>
      <c r="F237" s="804"/>
      <c r="G237" s="804"/>
      <c r="H237" s="804"/>
      <c r="I237" s="804"/>
      <c r="J237" s="805"/>
      <c r="K237" s="373"/>
      <c r="L237" s="373"/>
      <c r="M237" s="373"/>
      <c r="N237" s="373"/>
      <c r="O237" s="373"/>
      <c r="P237" s="373"/>
      <c r="Q237" s="373"/>
      <c r="R237" s="373"/>
      <c r="S237" s="373"/>
      <c r="T237" s="373"/>
      <c r="U237" s="372"/>
      <c r="V237" s="372"/>
      <c r="W237" s="372"/>
      <c r="X237" s="372"/>
      <c r="Y237" s="372"/>
      <c r="Z237" s="372"/>
      <c r="AA237" s="51"/>
      <c r="AB237" s="51"/>
      <c r="AC237" s="51"/>
      <c r="AD237" s="51"/>
      <c r="AE237" s="51"/>
      <c r="AF237" s="51"/>
      <c r="AG237" s="51"/>
    </row>
    <row r="238" spans="1:33" ht="15" customHeight="1">
      <c r="A238" s="372"/>
      <c r="B238" s="373"/>
      <c r="C238" s="803"/>
      <c r="D238" s="804"/>
      <c r="E238" s="804"/>
      <c r="F238" s="804"/>
      <c r="G238" s="804"/>
      <c r="H238" s="804"/>
      <c r="I238" s="804"/>
      <c r="J238" s="805"/>
      <c r="K238" s="373"/>
      <c r="L238" s="373"/>
      <c r="M238" s="373"/>
      <c r="N238" s="373"/>
      <c r="O238" s="373"/>
      <c r="P238" s="373"/>
      <c r="Q238" s="373"/>
      <c r="R238" s="373"/>
      <c r="S238" s="373"/>
      <c r="T238" s="373"/>
      <c r="U238" s="372"/>
      <c r="V238" s="372"/>
      <c r="W238" s="372"/>
      <c r="X238" s="372"/>
      <c r="Y238" s="372"/>
      <c r="Z238" s="372"/>
      <c r="AA238" s="51"/>
      <c r="AB238" s="51"/>
      <c r="AC238" s="51"/>
      <c r="AD238" s="51"/>
      <c r="AE238" s="51"/>
      <c r="AF238" s="51"/>
      <c r="AG238" s="51"/>
    </row>
    <row r="239" spans="1:33" ht="15" customHeight="1">
      <c r="A239" s="372"/>
      <c r="B239" s="373"/>
      <c r="C239" s="803"/>
      <c r="D239" s="804"/>
      <c r="E239" s="804"/>
      <c r="F239" s="804"/>
      <c r="G239" s="804"/>
      <c r="H239" s="804"/>
      <c r="I239" s="804"/>
      <c r="J239" s="805"/>
      <c r="K239" s="373"/>
      <c r="L239" s="373"/>
      <c r="M239" s="373"/>
      <c r="N239" s="373"/>
      <c r="O239" s="373"/>
      <c r="P239" s="373"/>
      <c r="Q239" s="373"/>
      <c r="R239" s="373"/>
      <c r="S239" s="373"/>
      <c r="T239" s="373"/>
      <c r="U239" s="372"/>
      <c r="V239" s="372"/>
      <c r="W239" s="372"/>
      <c r="X239" s="372"/>
      <c r="Y239" s="372"/>
      <c r="Z239" s="372"/>
      <c r="AA239" s="51"/>
      <c r="AB239" s="51"/>
      <c r="AC239" s="51"/>
      <c r="AD239" s="51"/>
      <c r="AE239" s="51"/>
      <c r="AF239" s="51"/>
      <c r="AG239" s="51"/>
    </row>
    <row r="240" spans="1:33" ht="15" customHeight="1">
      <c r="A240" s="372"/>
      <c r="B240" s="373"/>
      <c r="C240" s="803"/>
      <c r="D240" s="804"/>
      <c r="E240" s="804"/>
      <c r="F240" s="804"/>
      <c r="G240" s="804"/>
      <c r="H240" s="804"/>
      <c r="I240" s="804"/>
      <c r="J240" s="805"/>
      <c r="K240" s="373"/>
      <c r="L240" s="373"/>
      <c r="M240" s="373"/>
      <c r="N240" s="373"/>
      <c r="O240" s="373"/>
      <c r="P240" s="373"/>
      <c r="Q240" s="373"/>
      <c r="R240" s="373"/>
      <c r="S240" s="373"/>
      <c r="T240" s="373"/>
      <c r="U240" s="372"/>
      <c r="V240" s="372"/>
      <c r="W240" s="372"/>
      <c r="X240" s="372"/>
      <c r="Y240" s="372"/>
      <c r="Z240" s="372"/>
      <c r="AA240" s="51"/>
      <c r="AB240" s="51"/>
      <c r="AC240" s="51"/>
      <c r="AD240" s="51"/>
      <c r="AE240" s="51"/>
      <c r="AF240" s="51"/>
      <c r="AG240" s="51"/>
    </row>
    <row r="241" spans="1:33" ht="15" customHeight="1">
      <c r="A241" s="372"/>
      <c r="B241" s="373"/>
      <c r="C241" s="803"/>
      <c r="D241" s="804"/>
      <c r="E241" s="804"/>
      <c r="F241" s="804"/>
      <c r="G241" s="804"/>
      <c r="H241" s="804"/>
      <c r="I241" s="804"/>
      <c r="J241" s="805"/>
      <c r="K241" s="373"/>
      <c r="L241" s="373"/>
      <c r="M241" s="373"/>
      <c r="N241" s="373"/>
      <c r="O241" s="373"/>
      <c r="P241" s="373"/>
      <c r="Q241" s="373"/>
      <c r="R241" s="373"/>
      <c r="S241" s="373"/>
      <c r="T241" s="373"/>
      <c r="U241" s="372"/>
      <c r="V241" s="372"/>
      <c r="W241" s="372"/>
      <c r="X241" s="372"/>
      <c r="Y241" s="372"/>
      <c r="Z241" s="372"/>
      <c r="AA241" s="51"/>
      <c r="AB241" s="51"/>
      <c r="AC241" s="51"/>
      <c r="AD241" s="51"/>
      <c r="AE241" s="51"/>
      <c r="AF241" s="51"/>
      <c r="AG241" s="51"/>
    </row>
    <row r="242" spans="1:33" ht="15" customHeight="1">
      <c r="A242" s="372"/>
      <c r="B242" s="373"/>
      <c r="C242" s="803"/>
      <c r="D242" s="804"/>
      <c r="E242" s="804"/>
      <c r="F242" s="804"/>
      <c r="G242" s="804"/>
      <c r="H242" s="804"/>
      <c r="I242" s="804"/>
      <c r="J242" s="805"/>
      <c r="K242" s="373"/>
      <c r="L242" s="373"/>
      <c r="M242" s="373"/>
      <c r="N242" s="373"/>
      <c r="O242" s="373"/>
      <c r="P242" s="373"/>
      <c r="Q242" s="373"/>
      <c r="R242" s="373"/>
      <c r="S242" s="373"/>
      <c r="T242" s="373"/>
      <c r="U242" s="372"/>
      <c r="V242" s="372"/>
      <c r="W242" s="372"/>
      <c r="X242" s="372"/>
      <c r="Y242" s="372"/>
      <c r="Z242" s="372"/>
      <c r="AA242" s="51"/>
      <c r="AB242" s="51"/>
      <c r="AC242" s="51"/>
      <c r="AD242" s="51"/>
      <c r="AE242" s="51"/>
      <c r="AF242" s="51"/>
      <c r="AG242" s="51"/>
    </row>
    <row r="243" spans="1:33" ht="15" customHeight="1">
      <c r="A243" s="372"/>
      <c r="B243" s="373"/>
      <c r="C243" s="803"/>
      <c r="D243" s="804"/>
      <c r="E243" s="804"/>
      <c r="F243" s="804"/>
      <c r="G243" s="804"/>
      <c r="H243" s="804"/>
      <c r="I243" s="804"/>
      <c r="J243" s="805"/>
      <c r="K243" s="373"/>
      <c r="L243" s="373"/>
      <c r="M243" s="373"/>
      <c r="N243" s="373"/>
      <c r="O243" s="373"/>
      <c r="P243" s="373"/>
      <c r="Q243" s="373"/>
      <c r="R243" s="373"/>
      <c r="S243" s="373"/>
      <c r="T243" s="373"/>
      <c r="U243" s="372"/>
      <c r="V243" s="372"/>
      <c r="W243" s="372"/>
      <c r="X243" s="372"/>
      <c r="Y243" s="372"/>
      <c r="Z243" s="372"/>
      <c r="AA243" s="51"/>
      <c r="AB243" s="51"/>
      <c r="AC243" s="51"/>
      <c r="AD243" s="51"/>
      <c r="AE243" s="51"/>
      <c r="AF243" s="51"/>
      <c r="AG243" s="51"/>
    </row>
    <row r="244" spans="1:33" ht="15" customHeight="1">
      <c r="A244" s="372"/>
      <c r="B244" s="373"/>
      <c r="C244" s="803"/>
      <c r="D244" s="804"/>
      <c r="E244" s="804"/>
      <c r="F244" s="804"/>
      <c r="G244" s="804"/>
      <c r="H244" s="804"/>
      <c r="I244" s="804"/>
      <c r="J244" s="805"/>
      <c r="K244" s="373"/>
      <c r="L244" s="373"/>
      <c r="M244" s="373"/>
      <c r="N244" s="373"/>
      <c r="O244" s="373"/>
      <c r="P244" s="373"/>
      <c r="Q244" s="373"/>
      <c r="R244" s="373"/>
      <c r="S244" s="373"/>
      <c r="T244" s="373"/>
      <c r="U244" s="372"/>
      <c r="V244" s="372"/>
      <c r="W244" s="372"/>
      <c r="X244" s="372"/>
      <c r="Y244" s="372"/>
      <c r="Z244" s="372"/>
      <c r="AA244" s="51"/>
      <c r="AB244" s="51"/>
      <c r="AC244" s="51"/>
      <c r="AD244" s="51"/>
      <c r="AE244" s="51"/>
      <c r="AF244" s="51"/>
      <c r="AG244" s="51"/>
    </row>
    <row r="245" spans="1:33" ht="15" customHeight="1">
      <c r="A245" s="372"/>
      <c r="B245" s="373"/>
      <c r="C245" s="803"/>
      <c r="D245" s="804"/>
      <c r="E245" s="804"/>
      <c r="F245" s="804"/>
      <c r="G245" s="804"/>
      <c r="H245" s="804"/>
      <c r="I245" s="804"/>
      <c r="J245" s="805"/>
      <c r="K245" s="373"/>
      <c r="L245" s="373"/>
      <c r="M245" s="373"/>
      <c r="N245" s="373"/>
      <c r="O245" s="373"/>
      <c r="P245" s="373"/>
      <c r="Q245" s="373"/>
      <c r="R245" s="373"/>
      <c r="S245" s="373"/>
      <c r="T245" s="373"/>
      <c r="U245" s="372"/>
      <c r="V245" s="372"/>
      <c r="W245" s="372"/>
      <c r="X245" s="372"/>
      <c r="Y245" s="372"/>
      <c r="Z245" s="372"/>
      <c r="AA245" s="51"/>
      <c r="AB245" s="51"/>
      <c r="AC245" s="51"/>
      <c r="AD245" s="51"/>
      <c r="AE245" s="51"/>
      <c r="AF245" s="51"/>
      <c r="AG245" s="51"/>
    </row>
    <row r="246" spans="1:33" ht="15" customHeight="1">
      <c r="A246" s="372"/>
      <c r="B246" s="373"/>
      <c r="C246" s="803"/>
      <c r="D246" s="804"/>
      <c r="E246" s="804"/>
      <c r="F246" s="804"/>
      <c r="G246" s="804"/>
      <c r="H246" s="804"/>
      <c r="I246" s="804"/>
      <c r="J246" s="805"/>
      <c r="K246" s="373"/>
      <c r="L246" s="373"/>
      <c r="M246" s="373"/>
      <c r="N246" s="373"/>
      <c r="O246" s="373"/>
      <c r="P246" s="373"/>
      <c r="Q246" s="373"/>
      <c r="R246" s="373"/>
      <c r="S246" s="373"/>
      <c r="T246" s="373"/>
      <c r="U246" s="372"/>
      <c r="V246" s="372"/>
      <c r="W246" s="372"/>
      <c r="X246" s="372"/>
      <c r="Y246" s="372"/>
      <c r="Z246" s="372"/>
      <c r="AA246" s="51"/>
      <c r="AB246" s="51"/>
      <c r="AC246" s="51"/>
      <c r="AD246" s="51"/>
      <c r="AE246" s="51"/>
      <c r="AF246" s="51"/>
      <c r="AG246" s="51"/>
    </row>
    <row r="247" spans="1:33" ht="15" customHeight="1">
      <c r="A247" s="372"/>
      <c r="B247" s="373"/>
      <c r="C247" s="803"/>
      <c r="D247" s="804"/>
      <c r="E247" s="804"/>
      <c r="F247" s="804"/>
      <c r="G247" s="804"/>
      <c r="H247" s="804"/>
      <c r="I247" s="804"/>
      <c r="J247" s="805"/>
      <c r="K247" s="373"/>
      <c r="L247" s="373"/>
      <c r="M247" s="373"/>
      <c r="N247" s="373"/>
      <c r="O247" s="373"/>
      <c r="P247" s="373"/>
      <c r="Q247" s="373"/>
      <c r="R247" s="373"/>
      <c r="S247" s="373"/>
      <c r="T247" s="373"/>
      <c r="U247" s="372"/>
      <c r="V247" s="372"/>
      <c r="W247" s="372"/>
      <c r="X247" s="372"/>
      <c r="Y247" s="372"/>
      <c r="Z247" s="372"/>
      <c r="AA247" s="51"/>
      <c r="AB247" s="51"/>
      <c r="AC247" s="51"/>
      <c r="AD247" s="51"/>
      <c r="AE247" s="51"/>
      <c r="AF247" s="51"/>
      <c r="AG247" s="51"/>
    </row>
    <row r="248" spans="1:33" ht="15" customHeight="1">
      <c r="A248" s="372"/>
      <c r="B248" s="373"/>
      <c r="C248" s="803"/>
      <c r="D248" s="804"/>
      <c r="E248" s="804"/>
      <c r="F248" s="804"/>
      <c r="G248" s="804"/>
      <c r="H248" s="804"/>
      <c r="I248" s="804"/>
      <c r="J248" s="805"/>
      <c r="K248" s="373"/>
      <c r="L248" s="373"/>
      <c r="M248" s="373"/>
      <c r="N248" s="373"/>
      <c r="O248" s="373"/>
      <c r="P248" s="373"/>
      <c r="Q248" s="373"/>
      <c r="R248" s="373"/>
      <c r="S248" s="373"/>
      <c r="T248" s="373"/>
      <c r="U248" s="372"/>
      <c r="V248" s="372"/>
      <c r="W248" s="372"/>
      <c r="X248" s="372"/>
      <c r="Y248" s="372"/>
      <c r="Z248" s="372"/>
      <c r="AA248" s="51"/>
      <c r="AB248" s="51"/>
      <c r="AC248" s="51"/>
      <c r="AD248" s="51"/>
      <c r="AE248" s="51"/>
      <c r="AF248" s="51"/>
      <c r="AG248" s="51"/>
    </row>
    <row r="249" spans="1:33" ht="15" customHeight="1">
      <c r="A249" s="372"/>
      <c r="B249" s="373"/>
      <c r="C249" s="803"/>
      <c r="D249" s="804"/>
      <c r="E249" s="804"/>
      <c r="F249" s="804"/>
      <c r="G249" s="804"/>
      <c r="H249" s="804"/>
      <c r="I249" s="804"/>
      <c r="J249" s="805"/>
      <c r="K249" s="373"/>
      <c r="L249" s="373"/>
      <c r="M249" s="373"/>
      <c r="N249" s="373"/>
      <c r="O249" s="373"/>
      <c r="P249" s="373"/>
      <c r="Q249" s="373"/>
      <c r="R249" s="373"/>
      <c r="S249" s="373"/>
      <c r="T249" s="373"/>
      <c r="U249" s="372"/>
      <c r="V249" s="372"/>
      <c r="W249" s="372"/>
      <c r="X249" s="372"/>
      <c r="Y249" s="372"/>
      <c r="Z249" s="372"/>
      <c r="AA249" s="51"/>
      <c r="AB249" s="51"/>
      <c r="AC249" s="51"/>
      <c r="AD249" s="51"/>
      <c r="AE249" s="51"/>
      <c r="AF249" s="51"/>
      <c r="AG249" s="51"/>
    </row>
    <row r="250" spans="1:33" ht="15" customHeight="1">
      <c r="A250" s="372"/>
      <c r="B250" s="373"/>
      <c r="C250" s="803"/>
      <c r="D250" s="804"/>
      <c r="E250" s="804"/>
      <c r="F250" s="804"/>
      <c r="G250" s="804"/>
      <c r="H250" s="804"/>
      <c r="I250" s="804"/>
      <c r="J250" s="805"/>
      <c r="K250" s="373"/>
      <c r="L250" s="373"/>
      <c r="M250" s="373"/>
      <c r="N250" s="373"/>
      <c r="O250" s="373"/>
      <c r="P250" s="373"/>
      <c r="Q250" s="373"/>
      <c r="R250" s="373"/>
      <c r="S250" s="373"/>
      <c r="T250" s="373"/>
      <c r="U250" s="372"/>
      <c r="V250" s="372"/>
      <c r="W250" s="372"/>
      <c r="X250" s="372"/>
      <c r="Y250" s="372"/>
      <c r="Z250" s="372"/>
      <c r="AA250" s="51"/>
      <c r="AB250" s="51"/>
      <c r="AC250" s="51"/>
      <c r="AD250" s="51"/>
      <c r="AE250" s="51"/>
      <c r="AF250" s="51"/>
      <c r="AG250" s="51"/>
    </row>
    <row r="251" spans="1:33" ht="15" customHeight="1">
      <c r="A251" s="372"/>
      <c r="B251" s="373"/>
      <c r="C251" s="803"/>
      <c r="D251" s="804"/>
      <c r="E251" s="804"/>
      <c r="F251" s="804"/>
      <c r="G251" s="804"/>
      <c r="H251" s="804"/>
      <c r="I251" s="804"/>
      <c r="J251" s="805"/>
      <c r="K251" s="373"/>
      <c r="L251" s="373"/>
      <c r="M251" s="373"/>
      <c r="N251" s="373"/>
      <c r="O251" s="373"/>
      <c r="P251" s="373"/>
      <c r="Q251" s="373"/>
      <c r="R251" s="373"/>
      <c r="S251" s="373"/>
      <c r="T251" s="373"/>
      <c r="U251" s="372"/>
      <c r="V251" s="372"/>
      <c r="W251" s="372"/>
      <c r="X251" s="372"/>
      <c r="Y251" s="372"/>
      <c r="Z251" s="372"/>
      <c r="AA251" s="51"/>
      <c r="AB251" s="51"/>
      <c r="AC251" s="51"/>
      <c r="AD251" s="51"/>
      <c r="AE251" s="51"/>
      <c r="AF251" s="51"/>
      <c r="AG251" s="51"/>
    </row>
    <row r="252" spans="1:33" ht="14.45" customHeight="1" thickBot="1">
      <c r="A252" s="372"/>
      <c r="B252" s="373"/>
      <c r="C252" s="806"/>
      <c r="D252" s="807"/>
      <c r="E252" s="807"/>
      <c r="F252" s="807"/>
      <c r="G252" s="807"/>
      <c r="H252" s="807"/>
      <c r="I252" s="807"/>
      <c r="J252" s="808"/>
      <c r="K252" s="373"/>
      <c r="L252" s="373"/>
      <c r="M252" s="373"/>
      <c r="N252" s="373"/>
      <c r="O252" s="373"/>
      <c r="P252" s="373"/>
      <c r="Q252" s="373"/>
      <c r="R252" s="373"/>
      <c r="S252" s="373"/>
      <c r="T252" s="373"/>
      <c r="U252" s="372"/>
      <c r="V252" s="372"/>
      <c r="W252" s="372"/>
      <c r="X252" s="372"/>
      <c r="Y252" s="372"/>
      <c r="Z252" s="372"/>
      <c r="AA252" s="51"/>
      <c r="AB252" s="51"/>
      <c r="AC252" s="51"/>
      <c r="AD252" s="51"/>
      <c r="AE252" s="51"/>
      <c r="AF252" s="51"/>
      <c r="AG252" s="51"/>
    </row>
    <row r="253" spans="1:33" ht="15.75" thickBot="1">
      <c r="A253" s="417"/>
      <c r="B253" s="417"/>
      <c r="C253" s="417"/>
      <c r="D253" s="417"/>
      <c r="E253" s="417"/>
      <c r="F253" s="417"/>
      <c r="G253" s="417"/>
      <c r="H253" s="417"/>
      <c r="I253" s="417"/>
      <c r="J253" s="417"/>
      <c r="K253" s="417"/>
      <c r="L253" s="418"/>
      <c r="M253" s="418"/>
      <c r="N253" s="417"/>
      <c r="O253" s="417"/>
      <c r="P253" s="418"/>
      <c r="Q253" s="418"/>
      <c r="R253" s="418"/>
      <c r="S253" s="418"/>
      <c r="T253" s="418"/>
      <c r="U253" s="418"/>
      <c r="V253" s="418"/>
      <c r="W253" s="418"/>
      <c r="X253" s="418"/>
      <c r="Y253" s="418"/>
      <c r="Z253" s="418"/>
      <c r="AA253" s="218"/>
      <c r="AB253" s="218"/>
      <c r="AC253" s="218"/>
      <c r="AD253" s="218"/>
      <c r="AE253" s="218"/>
      <c r="AF253" s="218"/>
      <c r="AG253" s="218"/>
    </row>
    <row r="254" spans="1:33" ht="18" thickBot="1">
      <c r="A254" s="372"/>
      <c r="B254" s="373"/>
      <c r="C254" s="373"/>
      <c r="D254" s="373"/>
      <c r="E254" s="373"/>
      <c r="F254" s="373"/>
      <c r="G254" s="373"/>
      <c r="H254" s="373"/>
      <c r="I254" s="373"/>
      <c r="J254" s="373"/>
      <c r="K254" s="373"/>
      <c r="L254" s="726" t="s">
        <v>1331</v>
      </c>
      <c r="M254" s="727"/>
      <c r="N254" s="373"/>
      <c r="O254" s="746" t="s">
        <v>1335</v>
      </c>
      <c r="P254" s="747"/>
      <c r="Q254" s="748"/>
      <c r="R254" s="373"/>
      <c r="S254" s="731" t="s">
        <v>1336</v>
      </c>
      <c r="T254" s="732"/>
      <c r="U254" s="373"/>
      <c r="V254" s="419" t="s">
        <v>1338</v>
      </c>
      <c r="W254" s="373"/>
      <c r="X254" s="489" t="s">
        <v>1339</v>
      </c>
      <c r="Y254" s="372"/>
      <c r="Z254" s="372"/>
      <c r="AA254" s="51"/>
      <c r="AB254" s="51"/>
      <c r="AC254" s="51"/>
      <c r="AD254" s="51"/>
      <c r="AE254" s="51"/>
      <c r="AF254" s="51"/>
      <c r="AG254" s="51"/>
    </row>
    <row r="255" spans="1:33" ht="21.6" customHeight="1" thickBot="1">
      <c r="A255" s="372"/>
      <c r="B255" s="373"/>
      <c r="C255" s="753" t="s">
        <v>1364</v>
      </c>
      <c r="D255" s="754"/>
      <c r="E255" s="754"/>
      <c r="F255" s="754"/>
      <c r="G255" s="754"/>
      <c r="H255" s="754"/>
      <c r="I255" s="754"/>
      <c r="J255" s="755"/>
      <c r="K255" s="373"/>
      <c r="L255" s="454" t="s">
        <v>1274</v>
      </c>
      <c r="M255" s="455">
        <v>1</v>
      </c>
      <c r="N255" s="373"/>
      <c r="O255" s="388"/>
      <c r="P255" s="389"/>
      <c r="Q255" s="390"/>
      <c r="R255" s="373"/>
      <c r="S255" s="702" t="s">
        <v>1419</v>
      </c>
      <c r="T255" s="703"/>
      <c r="U255" s="373"/>
      <c r="V255" s="502"/>
      <c r="W255" s="373"/>
      <c r="X255" s="502"/>
      <c r="Y255" s="372"/>
      <c r="Z255" s="372"/>
      <c r="AA255" s="51"/>
      <c r="AB255" s="51"/>
      <c r="AC255" s="51"/>
      <c r="AD255" s="51"/>
      <c r="AE255" s="51"/>
      <c r="AF255" s="51"/>
      <c r="AG255" s="51"/>
    </row>
    <row r="256" spans="1:33" ht="18" customHeight="1" thickBot="1">
      <c r="A256" s="372"/>
      <c r="B256" s="373"/>
      <c r="C256" s="756" t="s">
        <v>1334</v>
      </c>
      <c r="D256" s="757"/>
      <c r="E256" s="757"/>
      <c r="F256" s="757"/>
      <c r="G256" s="757"/>
      <c r="H256" s="757"/>
      <c r="I256" s="757"/>
      <c r="J256" s="758"/>
      <c r="K256" s="373"/>
      <c r="L256" s="423" t="s">
        <v>507</v>
      </c>
      <c r="M256" s="466">
        <v>3</v>
      </c>
      <c r="N256" s="373"/>
      <c r="O256" s="315"/>
      <c r="P256" s="393"/>
      <c r="Q256" s="394"/>
      <c r="R256" s="372"/>
      <c r="S256" s="704"/>
      <c r="T256" s="705"/>
      <c r="U256" s="372"/>
      <c r="V256" s="395" t="s">
        <v>1504</v>
      </c>
      <c r="W256" s="372"/>
      <c r="X256" s="398" t="s">
        <v>1494</v>
      </c>
      <c r="Y256" s="372"/>
      <c r="Z256" s="372"/>
      <c r="AA256" s="51"/>
      <c r="AB256" s="51"/>
      <c r="AC256" s="51"/>
      <c r="AD256" s="51"/>
      <c r="AE256" s="51"/>
      <c r="AF256" s="51"/>
      <c r="AG256" s="51"/>
    </row>
    <row r="257" spans="1:33" ht="14.45" customHeight="1">
      <c r="A257" s="372"/>
      <c r="B257" s="373"/>
      <c r="C257" s="692" t="s">
        <v>1442</v>
      </c>
      <c r="D257" s="693"/>
      <c r="E257" s="693"/>
      <c r="F257" s="693"/>
      <c r="G257" s="693"/>
      <c r="H257" s="693"/>
      <c r="I257" s="693"/>
      <c r="J257" s="694"/>
      <c r="K257" s="373"/>
      <c r="L257" s="423" t="s">
        <v>1275</v>
      </c>
      <c r="M257" s="466">
        <v>3</v>
      </c>
      <c r="N257" s="373"/>
      <c r="O257" s="315"/>
      <c r="P257" s="393"/>
      <c r="Q257" s="394"/>
      <c r="R257" s="372"/>
      <c r="S257" s="704"/>
      <c r="T257" s="705"/>
      <c r="U257" s="372"/>
      <c r="V257" s="395" t="s">
        <v>1505</v>
      </c>
      <c r="W257" s="372"/>
      <c r="X257" s="398"/>
      <c r="Y257" s="372"/>
      <c r="Z257" s="372"/>
      <c r="AA257" s="51"/>
      <c r="AB257" s="51"/>
      <c r="AC257" s="51"/>
      <c r="AD257" s="51"/>
      <c r="AE257" s="51"/>
      <c r="AF257" s="51"/>
      <c r="AG257" s="51"/>
    </row>
    <row r="258" spans="1:33" ht="14.45" customHeight="1">
      <c r="A258" s="372"/>
      <c r="B258" s="373"/>
      <c r="C258" s="695"/>
      <c r="D258" s="696"/>
      <c r="E258" s="696"/>
      <c r="F258" s="696"/>
      <c r="G258" s="696"/>
      <c r="H258" s="696"/>
      <c r="I258" s="696"/>
      <c r="J258" s="697"/>
      <c r="K258" s="373"/>
      <c r="L258" s="428" t="s">
        <v>1332</v>
      </c>
      <c r="M258" s="466">
        <v>3</v>
      </c>
      <c r="N258" s="373"/>
      <c r="O258" s="315"/>
      <c r="P258" s="393"/>
      <c r="Q258" s="394"/>
      <c r="R258" s="372"/>
      <c r="S258" s="704"/>
      <c r="T258" s="705"/>
      <c r="U258" s="372"/>
      <c r="V258" s="398" t="s">
        <v>1506</v>
      </c>
      <c r="W258" s="372"/>
      <c r="X258" s="399"/>
      <c r="Y258" s="372"/>
      <c r="Z258" s="372"/>
      <c r="AA258" s="51"/>
      <c r="AB258" s="51"/>
      <c r="AC258" s="51"/>
      <c r="AD258" s="51"/>
      <c r="AE258" s="51"/>
      <c r="AF258" s="51"/>
      <c r="AG258" s="51"/>
    </row>
    <row r="259" spans="1:33" ht="14.45" customHeight="1" thickBot="1">
      <c r="A259" s="372"/>
      <c r="B259" s="373"/>
      <c r="C259" s="695"/>
      <c r="D259" s="696"/>
      <c r="E259" s="696"/>
      <c r="F259" s="696"/>
      <c r="G259" s="696"/>
      <c r="H259" s="696"/>
      <c r="I259" s="696"/>
      <c r="J259" s="697"/>
      <c r="K259" s="373"/>
      <c r="L259" s="423" t="s">
        <v>566</v>
      </c>
      <c r="M259" s="466">
        <v>3</v>
      </c>
      <c r="N259" s="373"/>
      <c r="O259" s="315"/>
      <c r="P259" s="393"/>
      <c r="Q259" s="394"/>
      <c r="R259" s="372"/>
      <c r="S259" s="704"/>
      <c r="T259" s="705"/>
      <c r="U259" s="372"/>
      <c r="V259" s="442"/>
      <c r="W259" s="372"/>
      <c r="X259" s="404"/>
      <c r="Y259" s="372"/>
      <c r="Z259" s="372"/>
      <c r="AA259" s="51"/>
      <c r="AB259" s="51"/>
      <c r="AC259" s="51"/>
      <c r="AD259" s="51"/>
      <c r="AE259" s="51"/>
      <c r="AF259" s="51"/>
      <c r="AG259" s="51"/>
    </row>
    <row r="260" spans="1:33" ht="15" customHeight="1">
      <c r="A260" s="372"/>
      <c r="B260" s="373"/>
      <c r="C260" s="695"/>
      <c r="D260" s="696"/>
      <c r="E260" s="696"/>
      <c r="F260" s="696"/>
      <c r="G260" s="696"/>
      <c r="H260" s="696"/>
      <c r="I260" s="696"/>
      <c r="J260" s="697"/>
      <c r="K260" s="373"/>
      <c r="L260" s="423" t="s">
        <v>567</v>
      </c>
      <c r="M260" s="466">
        <v>3</v>
      </c>
      <c r="N260" s="373"/>
      <c r="O260" s="315"/>
      <c r="P260" s="393"/>
      <c r="Q260" s="394"/>
      <c r="R260" s="372"/>
      <c r="S260" s="704"/>
      <c r="T260" s="705"/>
      <c r="U260" s="372"/>
      <c r="V260" s="372"/>
      <c r="W260" s="372"/>
      <c r="X260" s="372"/>
      <c r="Y260" s="372"/>
      <c r="Z260" s="372"/>
      <c r="AA260" s="51"/>
      <c r="AB260" s="51"/>
      <c r="AC260" s="51"/>
      <c r="AD260" s="51"/>
      <c r="AE260" s="51"/>
      <c r="AF260" s="51"/>
      <c r="AG260" s="51"/>
    </row>
    <row r="261" spans="1:33" ht="15.6" customHeight="1">
      <c r="A261" s="372"/>
      <c r="B261" s="373"/>
      <c r="C261" s="695"/>
      <c r="D261" s="696"/>
      <c r="E261" s="696"/>
      <c r="F261" s="696"/>
      <c r="G261" s="696"/>
      <c r="H261" s="696"/>
      <c r="I261" s="696"/>
      <c r="J261" s="697"/>
      <c r="K261" s="373"/>
      <c r="L261" s="423" t="s">
        <v>565</v>
      </c>
      <c r="M261" s="466">
        <v>2</v>
      </c>
      <c r="N261" s="373"/>
      <c r="O261" s="315"/>
      <c r="P261" s="393"/>
      <c r="Q261" s="394"/>
      <c r="R261" s="372"/>
      <c r="S261" s="704"/>
      <c r="T261" s="705"/>
      <c r="U261" s="372"/>
      <c r="V261" s="372"/>
      <c r="W261" s="372"/>
      <c r="X261" s="372"/>
      <c r="Y261" s="372"/>
      <c r="Z261" s="372"/>
      <c r="AA261" s="51"/>
      <c r="AB261" s="51"/>
      <c r="AC261" s="51"/>
      <c r="AD261" s="51"/>
      <c r="AE261" s="51"/>
      <c r="AF261" s="51"/>
      <c r="AG261" s="51"/>
    </row>
    <row r="262" spans="1:33" ht="14.45" customHeight="1">
      <c r="A262" s="372"/>
      <c r="B262" s="373"/>
      <c r="C262" s="695"/>
      <c r="D262" s="696"/>
      <c r="E262" s="696"/>
      <c r="F262" s="696"/>
      <c r="G262" s="696"/>
      <c r="H262" s="696"/>
      <c r="I262" s="696"/>
      <c r="J262" s="697"/>
      <c r="K262" s="373"/>
      <c r="L262" s="428" t="s">
        <v>508</v>
      </c>
      <c r="M262" s="466">
        <v>3</v>
      </c>
      <c r="N262" s="373"/>
      <c r="O262" s="315"/>
      <c r="P262" s="393"/>
      <c r="Q262" s="394"/>
      <c r="R262" s="372"/>
      <c r="S262" s="704"/>
      <c r="T262" s="705"/>
      <c r="U262" s="372"/>
      <c r="V262" s="372"/>
      <c r="W262" s="372"/>
      <c r="X262" s="372"/>
      <c r="Y262" s="372"/>
      <c r="Z262" s="372"/>
      <c r="AA262" s="51"/>
      <c r="AB262" s="51"/>
      <c r="AC262" s="51"/>
      <c r="AD262" s="51"/>
      <c r="AE262" s="51"/>
      <c r="AF262" s="51"/>
      <c r="AG262" s="51"/>
    </row>
    <row r="263" spans="1:33" ht="14.45" customHeight="1">
      <c r="A263" s="372"/>
      <c r="B263" s="373"/>
      <c r="C263" s="695"/>
      <c r="D263" s="696"/>
      <c r="E263" s="696"/>
      <c r="F263" s="696"/>
      <c r="G263" s="696"/>
      <c r="H263" s="696"/>
      <c r="I263" s="696"/>
      <c r="J263" s="697"/>
      <c r="K263" s="373"/>
      <c r="L263" s="423" t="s">
        <v>1276</v>
      </c>
      <c r="M263" s="466">
        <v>3</v>
      </c>
      <c r="N263" s="373"/>
      <c r="O263" s="315"/>
      <c r="P263" s="393"/>
      <c r="Q263" s="394"/>
      <c r="R263" s="372"/>
      <c r="S263" s="704"/>
      <c r="T263" s="705"/>
      <c r="U263" s="372"/>
      <c r="V263" s="372"/>
      <c r="W263" s="372"/>
      <c r="X263" s="372"/>
      <c r="Y263" s="372"/>
      <c r="Z263" s="372"/>
      <c r="AA263" s="51"/>
      <c r="AB263" s="51"/>
      <c r="AC263" s="51"/>
      <c r="AD263" s="51"/>
      <c r="AE263" s="51"/>
      <c r="AF263" s="51"/>
      <c r="AG263" s="51"/>
    </row>
    <row r="264" spans="1:33" ht="15" customHeight="1" thickBot="1">
      <c r="A264" s="372"/>
      <c r="B264" s="373"/>
      <c r="C264" s="695"/>
      <c r="D264" s="696"/>
      <c r="E264" s="696"/>
      <c r="F264" s="696"/>
      <c r="G264" s="696"/>
      <c r="H264" s="696"/>
      <c r="I264" s="696"/>
      <c r="J264" s="697"/>
      <c r="K264" s="373"/>
      <c r="L264" s="428" t="s">
        <v>1333</v>
      </c>
      <c r="M264" s="466">
        <v>3</v>
      </c>
      <c r="N264" s="373"/>
      <c r="O264" s="315"/>
      <c r="P264" s="393"/>
      <c r="Q264" s="394"/>
      <c r="R264" s="372"/>
      <c r="S264" s="706"/>
      <c r="T264" s="707"/>
      <c r="U264" s="372"/>
      <c r="V264" s="372"/>
      <c r="W264" s="372"/>
      <c r="X264" s="372"/>
      <c r="Y264" s="372"/>
      <c r="Z264" s="372"/>
      <c r="AA264" s="51"/>
      <c r="AB264" s="51"/>
      <c r="AC264" s="51"/>
      <c r="AD264" s="51"/>
      <c r="AE264" s="51"/>
      <c r="AF264" s="51"/>
      <c r="AG264" s="51"/>
    </row>
    <row r="265" spans="1:33" ht="14.45" customHeight="1" thickBot="1">
      <c r="A265" s="372"/>
      <c r="B265" s="373"/>
      <c r="C265" s="695"/>
      <c r="D265" s="696"/>
      <c r="E265" s="696"/>
      <c r="F265" s="696"/>
      <c r="G265" s="696"/>
      <c r="H265" s="696"/>
      <c r="I265" s="696"/>
      <c r="J265" s="697"/>
      <c r="K265" s="373"/>
      <c r="L265" s="468" t="s">
        <v>506</v>
      </c>
      <c r="M265" s="466">
        <v>3</v>
      </c>
      <c r="N265" s="373"/>
      <c r="O265" s="315"/>
      <c r="P265" s="393"/>
      <c r="Q265" s="394"/>
      <c r="R265" s="372"/>
      <c r="S265" s="372"/>
      <c r="T265" s="372"/>
      <c r="U265" s="372"/>
      <c r="V265" s="372"/>
      <c r="W265" s="372"/>
      <c r="X265" s="372"/>
      <c r="Y265" s="372"/>
      <c r="Z265" s="372"/>
      <c r="AA265" s="51"/>
      <c r="AB265" s="51"/>
      <c r="AC265" s="51"/>
      <c r="AD265" s="51"/>
      <c r="AE265" s="51"/>
      <c r="AF265" s="51"/>
      <c r="AG265" s="51"/>
    </row>
    <row r="266" spans="1:33" ht="15" customHeight="1" thickBot="1">
      <c r="A266" s="372"/>
      <c r="B266" s="373"/>
      <c r="C266" s="695"/>
      <c r="D266" s="696"/>
      <c r="E266" s="696"/>
      <c r="F266" s="696"/>
      <c r="G266" s="696"/>
      <c r="H266" s="696"/>
      <c r="I266" s="696"/>
      <c r="J266" s="697"/>
      <c r="K266" s="373"/>
      <c r="L266" s="470" t="s">
        <v>1278</v>
      </c>
      <c r="M266" s="471">
        <v>3</v>
      </c>
      <c r="N266" s="373"/>
      <c r="O266" s="315"/>
      <c r="P266" s="393"/>
      <c r="Q266" s="394"/>
      <c r="R266" s="372"/>
      <c r="S266" s="372"/>
      <c r="T266" s="372"/>
      <c r="U266" s="372"/>
      <c r="V266" s="372"/>
      <c r="W266" s="372"/>
      <c r="X266" s="372"/>
      <c r="Y266" s="372"/>
      <c r="Z266" s="372"/>
      <c r="AA266" s="51"/>
      <c r="AB266" s="51"/>
      <c r="AC266" s="51"/>
      <c r="AD266" s="51"/>
      <c r="AE266" s="51"/>
      <c r="AF266" s="51"/>
      <c r="AG266" s="51"/>
    </row>
    <row r="267" spans="1:33" ht="15" customHeight="1" thickBot="1">
      <c r="A267" s="372"/>
      <c r="B267" s="373"/>
      <c r="C267" s="695"/>
      <c r="D267" s="696"/>
      <c r="E267" s="696"/>
      <c r="F267" s="696"/>
      <c r="G267" s="696"/>
      <c r="H267" s="696"/>
      <c r="I267" s="696"/>
      <c r="J267" s="697"/>
      <c r="K267" s="373"/>
      <c r="L267" s="432" t="s">
        <v>231</v>
      </c>
      <c r="M267" s="463">
        <f t="shared" ref="M267" si="0">SUM(M255:M266)</f>
        <v>33</v>
      </c>
      <c r="N267" s="373"/>
      <c r="O267" s="315"/>
      <c r="P267" s="393"/>
      <c r="Q267" s="394"/>
      <c r="R267" s="372"/>
      <c r="S267" s="372"/>
      <c r="T267" s="372"/>
      <c r="U267" s="372"/>
      <c r="V267" s="372"/>
      <c r="W267" s="372"/>
      <c r="X267" s="372"/>
      <c r="Y267" s="372"/>
      <c r="Z267" s="372"/>
      <c r="AA267" s="51"/>
      <c r="AB267" s="51"/>
      <c r="AC267" s="51"/>
      <c r="AD267" s="51"/>
      <c r="AE267" s="51"/>
      <c r="AF267" s="51"/>
      <c r="AG267" s="51"/>
    </row>
    <row r="268" spans="1:33" ht="15" customHeight="1">
      <c r="A268" s="372"/>
      <c r="B268" s="373"/>
      <c r="C268" s="695"/>
      <c r="D268" s="696"/>
      <c r="E268" s="696"/>
      <c r="F268" s="696"/>
      <c r="G268" s="696"/>
      <c r="H268" s="696"/>
      <c r="I268" s="696"/>
      <c r="J268" s="697"/>
      <c r="K268" s="373"/>
      <c r="L268" s="373"/>
      <c r="M268" s="373"/>
      <c r="N268" s="373"/>
      <c r="O268" s="315"/>
      <c r="P268" s="393"/>
      <c r="Q268" s="394"/>
      <c r="R268" s="372"/>
      <c r="S268" s="372"/>
      <c r="T268" s="372"/>
      <c r="U268" s="372"/>
      <c r="V268" s="372"/>
      <c r="W268" s="372"/>
      <c r="X268" s="372"/>
      <c r="Y268" s="372"/>
      <c r="Z268" s="372"/>
      <c r="AA268" s="51"/>
      <c r="AB268" s="51"/>
      <c r="AC268" s="51"/>
      <c r="AD268" s="51"/>
      <c r="AE268" s="51"/>
      <c r="AF268" s="51"/>
      <c r="AG268" s="51"/>
    </row>
    <row r="269" spans="1:33" ht="15" customHeight="1">
      <c r="A269" s="372"/>
      <c r="B269" s="373"/>
      <c r="C269" s="695"/>
      <c r="D269" s="696"/>
      <c r="E269" s="696"/>
      <c r="F269" s="696"/>
      <c r="G269" s="696"/>
      <c r="H269" s="696"/>
      <c r="I269" s="696"/>
      <c r="J269" s="697"/>
      <c r="K269" s="373"/>
      <c r="L269" s="373"/>
      <c r="M269" s="373"/>
      <c r="N269" s="373"/>
      <c r="O269" s="315"/>
      <c r="P269" s="393"/>
      <c r="Q269" s="394"/>
      <c r="R269" s="372"/>
      <c r="S269" s="372"/>
      <c r="T269" s="372"/>
      <c r="U269" s="372"/>
      <c r="V269" s="372"/>
      <c r="W269" s="372"/>
      <c r="X269" s="372"/>
      <c r="Y269" s="372"/>
      <c r="Z269" s="372"/>
      <c r="AA269" s="51"/>
      <c r="AB269" s="51"/>
      <c r="AC269" s="51"/>
      <c r="AD269" s="51"/>
      <c r="AE269" s="51"/>
      <c r="AF269" s="51"/>
      <c r="AG269" s="51"/>
    </row>
    <row r="270" spans="1:33" ht="15" customHeight="1">
      <c r="A270" s="372"/>
      <c r="B270" s="373"/>
      <c r="C270" s="695"/>
      <c r="D270" s="696"/>
      <c r="E270" s="696"/>
      <c r="F270" s="696"/>
      <c r="G270" s="696"/>
      <c r="H270" s="696"/>
      <c r="I270" s="696"/>
      <c r="J270" s="697"/>
      <c r="K270" s="373"/>
      <c r="L270" s="373"/>
      <c r="M270" s="373"/>
      <c r="N270" s="373"/>
      <c r="O270" s="315"/>
      <c r="P270" s="393"/>
      <c r="Q270" s="394"/>
      <c r="R270" s="372"/>
      <c r="S270" s="372"/>
      <c r="T270" s="372"/>
      <c r="U270" s="372"/>
      <c r="V270" s="372"/>
      <c r="W270" s="372"/>
      <c r="X270" s="372"/>
      <c r="Y270" s="372"/>
      <c r="Z270" s="372"/>
      <c r="AA270" s="51"/>
      <c r="AB270" s="51"/>
      <c r="AC270" s="51"/>
      <c r="AD270" s="51"/>
      <c r="AE270" s="51"/>
      <c r="AF270" s="51"/>
      <c r="AG270" s="51"/>
    </row>
    <row r="271" spans="1:33" ht="15" customHeight="1" thickBot="1">
      <c r="A271" s="372"/>
      <c r="B271" s="373"/>
      <c r="C271" s="698"/>
      <c r="D271" s="699"/>
      <c r="E271" s="699"/>
      <c r="F271" s="699"/>
      <c r="G271" s="699"/>
      <c r="H271" s="699"/>
      <c r="I271" s="699"/>
      <c r="J271" s="700"/>
      <c r="K271" s="373"/>
      <c r="L271" s="373"/>
      <c r="M271" s="373"/>
      <c r="N271" s="373"/>
      <c r="O271" s="318"/>
      <c r="P271" s="413"/>
      <c r="Q271" s="414"/>
      <c r="R271" s="372"/>
      <c r="S271" s="372"/>
      <c r="T271" s="372"/>
      <c r="U271" s="372"/>
      <c r="V271" s="372"/>
      <c r="W271" s="372"/>
      <c r="X271" s="372"/>
      <c r="Y271" s="372"/>
      <c r="Z271" s="372"/>
      <c r="AA271" s="51"/>
      <c r="AB271" s="51"/>
      <c r="AC271" s="51"/>
      <c r="AD271" s="51"/>
      <c r="AE271" s="51"/>
      <c r="AF271" s="51"/>
      <c r="AG271" s="51"/>
    </row>
    <row r="272" spans="1:33" ht="15.75" thickBot="1">
      <c r="A272" s="417"/>
      <c r="B272" s="417"/>
      <c r="C272" s="417"/>
      <c r="D272" s="417"/>
      <c r="E272" s="417"/>
      <c r="F272" s="417"/>
      <c r="G272" s="417"/>
      <c r="H272" s="417"/>
      <c r="I272" s="417"/>
      <c r="J272" s="417"/>
      <c r="K272" s="417"/>
      <c r="L272" s="418"/>
      <c r="M272" s="418"/>
      <c r="N272" s="417"/>
      <c r="O272" s="417"/>
      <c r="P272" s="418"/>
      <c r="Q272" s="418"/>
      <c r="R272" s="418"/>
      <c r="S272" s="418"/>
      <c r="T272" s="418"/>
      <c r="U272" s="418"/>
      <c r="V272" s="418"/>
      <c r="W272" s="418"/>
      <c r="X272" s="418"/>
      <c r="Y272" s="418"/>
      <c r="Z272" s="418"/>
      <c r="AA272" s="218"/>
      <c r="AB272" s="218"/>
      <c r="AC272" s="218"/>
      <c r="AD272" s="218"/>
      <c r="AE272" s="218"/>
      <c r="AF272" s="218"/>
      <c r="AG272" s="218"/>
    </row>
    <row r="273" spans="1:33" ht="21" customHeight="1" thickBot="1">
      <c r="A273" s="372"/>
      <c r="B273" s="373"/>
      <c r="C273" s="753" t="s">
        <v>1365</v>
      </c>
      <c r="D273" s="754"/>
      <c r="E273" s="754"/>
      <c r="F273" s="754"/>
      <c r="G273" s="754"/>
      <c r="H273" s="754"/>
      <c r="I273" s="754"/>
      <c r="J273" s="755"/>
      <c r="K273" s="373"/>
      <c r="L273" s="726" t="s">
        <v>1331</v>
      </c>
      <c r="M273" s="745"/>
      <c r="N273" s="373"/>
      <c r="O273" s="728" t="s">
        <v>1335</v>
      </c>
      <c r="P273" s="729"/>
      <c r="Q273" s="730"/>
      <c r="R273" s="373"/>
      <c r="S273" s="731" t="s">
        <v>1336</v>
      </c>
      <c r="T273" s="732"/>
      <c r="U273" s="373"/>
      <c r="V273" s="419" t="s">
        <v>1338</v>
      </c>
      <c r="W273" s="373"/>
      <c r="X273" s="489" t="s">
        <v>1339</v>
      </c>
      <c r="Y273" s="372"/>
      <c r="Z273" s="372"/>
      <c r="AA273" s="51"/>
      <c r="AB273" s="51"/>
      <c r="AC273" s="51"/>
      <c r="AD273" s="51"/>
      <c r="AE273" s="51"/>
      <c r="AF273" s="51"/>
      <c r="AG273" s="51"/>
    </row>
    <row r="274" spans="1:33" ht="21.6" customHeight="1" thickBot="1">
      <c r="A274" s="372"/>
      <c r="B274" s="373"/>
      <c r="C274" s="761" t="s">
        <v>1334</v>
      </c>
      <c r="D274" s="762"/>
      <c r="E274" s="762"/>
      <c r="F274" s="762"/>
      <c r="G274" s="762"/>
      <c r="H274" s="762"/>
      <c r="I274" s="762"/>
      <c r="J274" s="763"/>
      <c r="K274" s="373"/>
      <c r="L274" s="490" t="s">
        <v>1274</v>
      </c>
      <c r="M274" s="455">
        <v>1</v>
      </c>
      <c r="N274" s="373"/>
      <c r="O274" s="388"/>
      <c r="P274" s="389"/>
      <c r="Q274" s="390"/>
      <c r="R274" s="373"/>
      <c r="S274" s="702" t="s">
        <v>1403</v>
      </c>
      <c r="T274" s="703"/>
      <c r="U274" s="373"/>
      <c r="V274" s="767" t="s">
        <v>1507</v>
      </c>
      <c r="W274" s="373"/>
      <c r="X274" s="509" t="s">
        <v>1404</v>
      </c>
      <c r="Y274" s="372"/>
      <c r="Z274" s="372"/>
      <c r="AA274" s="51"/>
      <c r="AB274" s="51"/>
      <c r="AC274" s="51"/>
      <c r="AD274" s="51"/>
      <c r="AE274" s="51"/>
      <c r="AF274" s="51"/>
      <c r="AG274" s="51"/>
    </row>
    <row r="275" spans="1:33" ht="18" customHeight="1">
      <c r="A275" s="372"/>
      <c r="B275" s="373"/>
      <c r="C275" s="692" t="s">
        <v>1452</v>
      </c>
      <c r="D275" s="693"/>
      <c r="E275" s="693"/>
      <c r="F275" s="693"/>
      <c r="G275" s="693"/>
      <c r="H275" s="693"/>
      <c r="I275" s="693"/>
      <c r="J275" s="694"/>
      <c r="K275" s="373"/>
      <c r="L275" s="397" t="s">
        <v>507</v>
      </c>
      <c r="M275" s="466">
        <v>3</v>
      </c>
      <c r="N275" s="373"/>
      <c r="O275" s="315"/>
      <c r="P275" s="393"/>
      <c r="Q275" s="394"/>
      <c r="R275" s="372"/>
      <c r="S275" s="704"/>
      <c r="T275" s="705"/>
      <c r="U275" s="372"/>
      <c r="V275" s="768"/>
      <c r="W275" s="372"/>
      <c r="X275" s="510" t="s">
        <v>1405</v>
      </c>
      <c r="Y275" s="372"/>
      <c r="Z275" s="372"/>
      <c r="AA275" s="51"/>
      <c r="AB275" s="51"/>
      <c r="AC275" s="51"/>
      <c r="AD275" s="51"/>
      <c r="AE275" s="51"/>
      <c r="AF275" s="51"/>
      <c r="AG275" s="51"/>
    </row>
    <row r="276" spans="1:33" ht="14.45" customHeight="1">
      <c r="A276" s="372"/>
      <c r="B276" s="373"/>
      <c r="C276" s="695"/>
      <c r="D276" s="696"/>
      <c r="E276" s="696"/>
      <c r="F276" s="696"/>
      <c r="G276" s="696"/>
      <c r="H276" s="696"/>
      <c r="I276" s="696"/>
      <c r="J276" s="697"/>
      <c r="K276" s="373"/>
      <c r="L276" s="400" t="s">
        <v>1275</v>
      </c>
      <c r="M276" s="457">
        <v>1</v>
      </c>
      <c r="N276" s="373"/>
      <c r="O276" s="315"/>
      <c r="P276" s="393"/>
      <c r="Q276" s="394"/>
      <c r="R276" s="372"/>
      <c r="S276" s="704"/>
      <c r="T276" s="705"/>
      <c r="U276" s="372"/>
      <c r="V276" s="398"/>
      <c r="W276" s="372"/>
      <c r="X276" s="510" t="s">
        <v>1418</v>
      </c>
      <c r="Y276" s="372"/>
      <c r="Z276" s="372"/>
      <c r="AA276" s="51"/>
      <c r="AB276" s="51"/>
      <c r="AC276" s="51"/>
      <c r="AD276" s="51"/>
      <c r="AE276" s="51"/>
      <c r="AF276" s="51"/>
      <c r="AG276" s="51"/>
    </row>
    <row r="277" spans="1:33" ht="14.45" customHeight="1">
      <c r="A277" s="372"/>
      <c r="B277" s="373"/>
      <c r="C277" s="695"/>
      <c r="D277" s="696"/>
      <c r="E277" s="696"/>
      <c r="F277" s="696"/>
      <c r="G277" s="696"/>
      <c r="H277" s="696"/>
      <c r="I277" s="696"/>
      <c r="J277" s="697"/>
      <c r="K277" s="373"/>
      <c r="L277" s="408" t="s">
        <v>1332</v>
      </c>
      <c r="M277" s="457">
        <v>2</v>
      </c>
      <c r="N277" s="373"/>
      <c r="O277" s="315"/>
      <c r="P277" s="393"/>
      <c r="Q277" s="394"/>
      <c r="R277" s="372"/>
      <c r="S277" s="704"/>
      <c r="T277" s="705"/>
      <c r="U277" s="372"/>
      <c r="V277" s="441"/>
      <c r="W277" s="372"/>
      <c r="X277" s="399"/>
      <c r="Y277" s="372"/>
      <c r="Z277" s="372"/>
      <c r="AA277" s="51"/>
      <c r="AB277" s="51"/>
      <c r="AC277" s="51"/>
      <c r="AD277" s="51"/>
      <c r="AE277" s="51"/>
      <c r="AF277" s="51"/>
      <c r="AG277" s="51"/>
    </row>
    <row r="278" spans="1:33" ht="14.45" customHeight="1" thickBot="1">
      <c r="A278" s="372"/>
      <c r="B278" s="373"/>
      <c r="C278" s="695"/>
      <c r="D278" s="696"/>
      <c r="E278" s="696"/>
      <c r="F278" s="696"/>
      <c r="G278" s="696"/>
      <c r="H278" s="696"/>
      <c r="I278" s="696"/>
      <c r="J278" s="697"/>
      <c r="K278" s="373"/>
      <c r="L278" s="400" t="s">
        <v>566</v>
      </c>
      <c r="M278" s="457">
        <v>2</v>
      </c>
      <c r="N278" s="373"/>
      <c r="O278" s="315"/>
      <c r="P278" s="393"/>
      <c r="Q278" s="394"/>
      <c r="R278" s="372"/>
      <c r="S278" s="704"/>
      <c r="T278" s="705"/>
      <c r="U278" s="372"/>
      <c r="V278" s="442"/>
      <c r="W278" s="372"/>
      <c r="X278" s="404"/>
      <c r="Y278" s="372"/>
      <c r="Z278" s="372"/>
      <c r="AA278" s="51"/>
      <c r="AB278" s="51"/>
      <c r="AC278" s="51"/>
      <c r="AD278" s="51"/>
      <c r="AE278" s="51"/>
      <c r="AF278" s="51"/>
      <c r="AG278" s="51"/>
    </row>
    <row r="279" spans="1:33" ht="15" customHeight="1">
      <c r="A279" s="372"/>
      <c r="B279" s="373"/>
      <c r="C279" s="695"/>
      <c r="D279" s="696"/>
      <c r="E279" s="696"/>
      <c r="F279" s="696"/>
      <c r="G279" s="696"/>
      <c r="H279" s="696"/>
      <c r="I279" s="696"/>
      <c r="J279" s="697"/>
      <c r="K279" s="373"/>
      <c r="L279" s="400" t="s">
        <v>567</v>
      </c>
      <c r="M279" s="457">
        <v>2</v>
      </c>
      <c r="N279" s="373"/>
      <c r="O279" s="315"/>
      <c r="P279" s="393"/>
      <c r="Q279" s="394"/>
      <c r="R279" s="372"/>
      <c r="S279" s="704"/>
      <c r="T279" s="705"/>
      <c r="U279" s="372"/>
      <c r="V279" s="372"/>
      <c r="W279" s="372"/>
      <c r="X279" s="372"/>
      <c r="Y279" s="372"/>
      <c r="Z279" s="372"/>
      <c r="AA279" s="51"/>
      <c r="AB279" s="51"/>
      <c r="AC279" s="51"/>
      <c r="AD279" s="51"/>
      <c r="AE279" s="51"/>
      <c r="AF279" s="51"/>
      <c r="AG279" s="51"/>
    </row>
    <row r="280" spans="1:33" ht="15.6" customHeight="1">
      <c r="A280" s="372"/>
      <c r="B280" s="373"/>
      <c r="C280" s="695"/>
      <c r="D280" s="696"/>
      <c r="E280" s="696"/>
      <c r="F280" s="696"/>
      <c r="G280" s="696"/>
      <c r="H280" s="696"/>
      <c r="I280" s="696"/>
      <c r="J280" s="697"/>
      <c r="K280" s="373"/>
      <c r="L280" s="400" t="s">
        <v>565</v>
      </c>
      <c r="M280" s="457">
        <v>1</v>
      </c>
      <c r="N280" s="373"/>
      <c r="O280" s="315"/>
      <c r="P280" s="393"/>
      <c r="Q280" s="394"/>
      <c r="R280" s="372"/>
      <c r="S280" s="704"/>
      <c r="T280" s="705"/>
      <c r="U280" s="372"/>
      <c r="V280" s="372"/>
      <c r="W280" s="372"/>
      <c r="X280" s="372"/>
      <c r="Y280" s="372"/>
      <c r="Z280" s="372"/>
      <c r="AA280" s="51"/>
      <c r="AB280" s="51"/>
      <c r="AC280" s="51"/>
      <c r="AD280" s="51"/>
      <c r="AE280" s="51"/>
      <c r="AF280" s="51"/>
      <c r="AG280" s="51"/>
    </row>
    <row r="281" spans="1:33" ht="14.45" customHeight="1">
      <c r="A281" s="372"/>
      <c r="B281" s="373"/>
      <c r="C281" s="695"/>
      <c r="D281" s="696"/>
      <c r="E281" s="696"/>
      <c r="F281" s="696"/>
      <c r="G281" s="696"/>
      <c r="H281" s="696"/>
      <c r="I281" s="696"/>
      <c r="J281" s="697"/>
      <c r="K281" s="373"/>
      <c r="L281" s="408" t="s">
        <v>508</v>
      </c>
      <c r="M281" s="457">
        <v>2</v>
      </c>
      <c r="N281" s="373"/>
      <c r="O281" s="315"/>
      <c r="P281" s="393"/>
      <c r="Q281" s="394"/>
      <c r="R281" s="372"/>
      <c r="S281" s="704"/>
      <c r="T281" s="705"/>
      <c r="U281" s="372"/>
      <c r="V281" s="372"/>
      <c r="W281" s="372"/>
      <c r="X281" s="372"/>
      <c r="Y281" s="372"/>
      <c r="Z281" s="372"/>
      <c r="AA281" s="51"/>
      <c r="AB281" s="51"/>
      <c r="AC281" s="51"/>
      <c r="AD281" s="51"/>
      <c r="AE281" s="51"/>
      <c r="AF281" s="51"/>
      <c r="AG281" s="51"/>
    </row>
    <row r="282" spans="1:33" ht="14.45" customHeight="1" thickBot="1">
      <c r="A282" s="372"/>
      <c r="B282" s="373"/>
      <c r="C282" s="695"/>
      <c r="D282" s="696"/>
      <c r="E282" s="696"/>
      <c r="F282" s="696"/>
      <c r="G282" s="696"/>
      <c r="H282" s="696"/>
      <c r="I282" s="696"/>
      <c r="J282" s="697"/>
      <c r="K282" s="373"/>
      <c r="L282" s="400" t="s">
        <v>1276</v>
      </c>
      <c r="M282" s="457">
        <v>1</v>
      </c>
      <c r="N282" s="373"/>
      <c r="O282" s="318"/>
      <c r="P282" s="413"/>
      <c r="Q282" s="414"/>
      <c r="R282" s="372"/>
      <c r="S282" s="706"/>
      <c r="T282" s="707"/>
      <c r="U282" s="372"/>
      <c r="V282" s="372"/>
      <c r="W282" s="372"/>
      <c r="X282" s="372"/>
      <c r="Y282" s="372"/>
      <c r="Z282" s="372"/>
      <c r="AA282" s="51"/>
      <c r="AB282" s="51"/>
      <c r="AC282" s="51"/>
      <c r="AD282" s="51"/>
      <c r="AE282" s="51"/>
      <c r="AF282" s="51"/>
      <c r="AG282" s="51"/>
    </row>
    <row r="283" spans="1:33" ht="15" customHeight="1">
      <c r="A283" s="372"/>
      <c r="B283" s="373"/>
      <c r="C283" s="695"/>
      <c r="D283" s="696"/>
      <c r="E283" s="696"/>
      <c r="F283" s="696"/>
      <c r="G283" s="696"/>
      <c r="H283" s="696"/>
      <c r="I283" s="696"/>
      <c r="J283" s="697"/>
      <c r="K283" s="373"/>
      <c r="L283" s="408" t="s">
        <v>1333</v>
      </c>
      <c r="M283" s="457">
        <v>1</v>
      </c>
      <c r="N283" s="373"/>
      <c r="O283" s="372"/>
      <c r="P283" s="372"/>
      <c r="Q283" s="372"/>
      <c r="R283" s="372"/>
      <c r="S283" s="372"/>
      <c r="T283" s="372"/>
      <c r="U283" s="372"/>
      <c r="V283" s="372"/>
      <c r="W283" s="372"/>
      <c r="X283" s="372"/>
      <c r="Y283" s="372"/>
      <c r="Z283" s="372"/>
      <c r="AA283" s="51"/>
      <c r="AB283" s="51"/>
      <c r="AC283" s="51"/>
      <c r="AD283" s="51"/>
      <c r="AE283" s="51"/>
      <c r="AF283" s="51"/>
      <c r="AG283" s="51"/>
    </row>
    <row r="284" spans="1:33" ht="14.45" customHeight="1" thickBot="1">
      <c r="A284" s="372"/>
      <c r="B284" s="373"/>
      <c r="C284" s="695"/>
      <c r="D284" s="696"/>
      <c r="E284" s="696"/>
      <c r="F284" s="696"/>
      <c r="G284" s="696"/>
      <c r="H284" s="696"/>
      <c r="I284" s="696"/>
      <c r="J284" s="697"/>
      <c r="K284" s="373"/>
      <c r="L284" s="491" t="s">
        <v>506</v>
      </c>
      <c r="M284" s="457">
        <v>2</v>
      </c>
      <c r="N284" s="372"/>
      <c r="O284" s="372"/>
      <c r="P284" s="372"/>
      <c r="Q284" s="372"/>
      <c r="R284" s="372"/>
      <c r="S284" s="372"/>
      <c r="T284" s="372"/>
      <c r="U284" s="372"/>
      <c r="V284" s="372"/>
      <c r="W284" s="372"/>
      <c r="X284" s="372"/>
      <c r="Y284" s="372"/>
      <c r="Z284" s="372"/>
      <c r="AA284" s="51"/>
      <c r="AB284" s="51"/>
      <c r="AC284" s="51"/>
      <c r="AD284" s="51"/>
      <c r="AE284" s="51"/>
      <c r="AF284" s="51"/>
      <c r="AG284" s="51"/>
    </row>
    <row r="285" spans="1:33" ht="15" customHeight="1" thickBot="1">
      <c r="A285" s="372"/>
      <c r="B285" s="373"/>
      <c r="C285" s="695"/>
      <c r="D285" s="696"/>
      <c r="E285" s="696"/>
      <c r="F285" s="696"/>
      <c r="G285" s="696"/>
      <c r="H285" s="696"/>
      <c r="I285" s="696"/>
      <c r="J285" s="697"/>
      <c r="K285" s="373"/>
      <c r="L285" s="412" t="s">
        <v>1278</v>
      </c>
      <c r="M285" s="471">
        <v>3</v>
      </c>
      <c r="N285" s="372"/>
      <c r="O285" s="372"/>
      <c r="P285" s="372"/>
      <c r="Q285" s="372"/>
      <c r="R285" s="372"/>
      <c r="S285" s="372"/>
      <c r="T285" s="372"/>
      <c r="U285" s="372"/>
      <c r="V285" s="372"/>
      <c r="W285" s="372"/>
      <c r="X285" s="372"/>
      <c r="Y285" s="372"/>
      <c r="Z285" s="372"/>
      <c r="AA285" s="51"/>
      <c r="AB285" s="51"/>
      <c r="AC285" s="51"/>
      <c r="AD285" s="51"/>
      <c r="AE285" s="51"/>
      <c r="AF285" s="51"/>
      <c r="AG285" s="51"/>
    </row>
    <row r="286" spans="1:33" ht="15" customHeight="1" thickBot="1">
      <c r="A286" s="372"/>
      <c r="B286" s="373"/>
      <c r="C286" s="698"/>
      <c r="D286" s="699"/>
      <c r="E286" s="699"/>
      <c r="F286" s="699"/>
      <c r="G286" s="699"/>
      <c r="H286" s="699"/>
      <c r="I286" s="699"/>
      <c r="J286" s="700"/>
      <c r="K286" s="373"/>
      <c r="L286" s="415" t="s">
        <v>231</v>
      </c>
      <c r="M286" s="463">
        <f>SUM(M274:M285)</f>
        <v>21</v>
      </c>
      <c r="N286" s="372"/>
      <c r="O286" s="372"/>
      <c r="P286" s="372"/>
      <c r="Q286" s="372"/>
      <c r="R286" s="372"/>
      <c r="S286" s="372"/>
      <c r="T286" s="372"/>
      <c r="U286" s="372"/>
      <c r="V286" s="372"/>
      <c r="W286" s="372"/>
      <c r="X286" s="372"/>
      <c r="Y286" s="372"/>
      <c r="Z286" s="372"/>
      <c r="AA286" s="51"/>
      <c r="AB286" s="51"/>
      <c r="AC286" s="51"/>
      <c r="AD286" s="51"/>
      <c r="AE286" s="51"/>
      <c r="AF286" s="51"/>
      <c r="AG286" s="51"/>
    </row>
    <row r="287" spans="1:33" ht="15.75" thickBot="1">
      <c r="A287" s="417"/>
      <c r="B287" s="417"/>
      <c r="C287" s="417"/>
      <c r="D287" s="417"/>
      <c r="E287" s="417"/>
      <c r="F287" s="417"/>
      <c r="G287" s="417"/>
      <c r="H287" s="417"/>
      <c r="I287" s="417"/>
      <c r="J287" s="417"/>
      <c r="K287" s="417"/>
      <c r="L287" s="418"/>
      <c r="M287" s="418"/>
      <c r="N287" s="417"/>
      <c r="O287" s="417"/>
      <c r="P287" s="418"/>
      <c r="Q287" s="418"/>
      <c r="R287" s="418"/>
      <c r="S287" s="418"/>
      <c r="T287" s="418"/>
      <c r="U287" s="418"/>
      <c r="V287" s="418"/>
      <c r="W287" s="418"/>
      <c r="X287" s="418"/>
      <c r="Y287" s="418"/>
      <c r="Z287" s="418"/>
      <c r="AA287" s="218"/>
      <c r="AB287" s="218"/>
      <c r="AC287" s="218"/>
      <c r="AD287" s="218"/>
      <c r="AE287" s="218"/>
      <c r="AF287" s="218"/>
      <c r="AG287" s="218"/>
    </row>
    <row r="288" spans="1:33" ht="18" customHeight="1" thickBot="1">
      <c r="A288" s="372"/>
      <c r="B288" s="373"/>
      <c r="C288" s="753" t="s">
        <v>1366</v>
      </c>
      <c r="D288" s="754"/>
      <c r="E288" s="754"/>
      <c r="F288" s="754"/>
      <c r="G288" s="754"/>
      <c r="H288" s="754"/>
      <c r="I288" s="754"/>
      <c r="J288" s="755"/>
      <c r="K288" s="373"/>
      <c r="L288" s="726" t="s">
        <v>1331</v>
      </c>
      <c r="M288" s="727"/>
      <c r="N288" s="373"/>
      <c r="O288" s="728" t="s">
        <v>1335</v>
      </c>
      <c r="P288" s="729"/>
      <c r="Q288" s="730"/>
      <c r="R288" s="373"/>
      <c r="S288" s="731" t="s">
        <v>1336</v>
      </c>
      <c r="T288" s="732"/>
      <c r="U288" s="373"/>
      <c r="V288" s="419" t="s">
        <v>1338</v>
      </c>
      <c r="W288" s="373"/>
      <c r="X288" s="489" t="s">
        <v>1339</v>
      </c>
      <c r="Y288" s="372"/>
      <c r="Z288" s="372"/>
      <c r="AA288" s="51"/>
      <c r="AB288" s="51"/>
      <c r="AC288" s="51"/>
      <c r="AD288" s="51"/>
      <c r="AE288" s="51"/>
      <c r="AF288" s="51"/>
      <c r="AG288" s="51"/>
    </row>
    <row r="289" spans="1:33" ht="21.6" customHeight="1" thickBot="1">
      <c r="A289" s="372"/>
      <c r="B289" s="373"/>
      <c r="C289" s="761" t="s">
        <v>1334</v>
      </c>
      <c r="D289" s="762"/>
      <c r="E289" s="762"/>
      <c r="F289" s="762"/>
      <c r="G289" s="762"/>
      <c r="H289" s="762"/>
      <c r="I289" s="762"/>
      <c r="J289" s="763"/>
      <c r="K289" s="373"/>
      <c r="L289" s="492" t="s">
        <v>1274</v>
      </c>
      <c r="M289" s="471">
        <v>3</v>
      </c>
      <c r="N289" s="373"/>
      <c r="O289" s="388"/>
      <c r="P289" s="389"/>
      <c r="Q289" s="390"/>
      <c r="R289" s="373"/>
      <c r="S289" s="702" t="s">
        <v>1420</v>
      </c>
      <c r="T289" s="703"/>
      <c r="U289" s="373"/>
      <c r="V289" s="511" t="s">
        <v>1423</v>
      </c>
      <c r="W289" s="373"/>
      <c r="X289" s="398" t="s">
        <v>1495</v>
      </c>
      <c r="Y289" s="372"/>
      <c r="Z289" s="372"/>
      <c r="AA289" s="51"/>
      <c r="AB289" s="51"/>
      <c r="AC289" s="51"/>
      <c r="AD289" s="51"/>
      <c r="AE289" s="51"/>
      <c r="AF289" s="51"/>
      <c r="AG289" s="51"/>
    </row>
    <row r="290" spans="1:33" ht="18" customHeight="1" thickBot="1">
      <c r="A290" s="372"/>
      <c r="B290" s="373"/>
      <c r="C290" s="692"/>
      <c r="D290" s="693"/>
      <c r="E290" s="693"/>
      <c r="F290" s="693"/>
      <c r="G290" s="693"/>
      <c r="H290" s="693"/>
      <c r="I290" s="693"/>
      <c r="J290" s="694"/>
      <c r="K290" s="373"/>
      <c r="L290" s="423" t="s">
        <v>507</v>
      </c>
      <c r="M290" s="466">
        <v>3</v>
      </c>
      <c r="N290" s="373"/>
      <c r="O290" s="315"/>
      <c r="P290" s="393"/>
      <c r="Q290" s="394"/>
      <c r="R290" s="372"/>
      <c r="S290" s="706"/>
      <c r="T290" s="707"/>
      <c r="U290" s="372"/>
      <c r="V290" s="396" t="s">
        <v>1424</v>
      </c>
      <c r="W290" s="372"/>
      <c r="X290" s="398"/>
      <c r="Y290" s="372"/>
      <c r="Z290" s="372"/>
      <c r="AA290" s="51"/>
      <c r="AB290" s="51"/>
      <c r="AC290" s="51"/>
      <c r="AD290" s="51"/>
      <c r="AE290" s="51"/>
      <c r="AF290" s="51"/>
      <c r="AG290" s="51"/>
    </row>
    <row r="291" spans="1:33" ht="14.45" customHeight="1">
      <c r="A291" s="372"/>
      <c r="B291" s="373"/>
      <c r="C291" s="695"/>
      <c r="D291" s="696"/>
      <c r="E291" s="696"/>
      <c r="F291" s="696"/>
      <c r="G291" s="696"/>
      <c r="H291" s="696"/>
      <c r="I291" s="696"/>
      <c r="J291" s="697"/>
      <c r="K291" s="373"/>
      <c r="L291" s="423" t="s">
        <v>1275</v>
      </c>
      <c r="M291" s="466">
        <v>3</v>
      </c>
      <c r="N291" s="373"/>
      <c r="O291" s="315"/>
      <c r="P291" s="393"/>
      <c r="Q291" s="394"/>
      <c r="R291" s="372"/>
      <c r="S291" s="702" t="s">
        <v>1421</v>
      </c>
      <c r="T291" s="703"/>
      <c r="U291" s="372"/>
      <c r="V291" s="510" t="s">
        <v>1425</v>
      </c>
      <c r="W291" s="372"/>
      <c r="X291" s="398"/>
      <c r="Y291" s="372"/>
      <c r="Z291" s="372"/>
      <c r="AA291" s="51"/>
      <c r="AB291" s="51"/>
      <c r="AC291" s="51"/>
      <c r="AD291" s="51"/>
      <c r="AE291" s="51"/>
      <c r="AF291" s="51"/>
      <c r="AG291" s="51"/>
    </row>
    <row r="292" spans="1:33" ht="14.45" customHeight="1">
      <c r="A292" s="372"/>
      <c r="B292" s="373"/>
      <c r="C292" s="695"/>
      <c r="D292" s="696"/>
      <c r="E292" s="696"/>
      <c r="F292" s="696"/>
      <c r="G292" s="696"/>
      <c r="H292" s="696"/>
      <c r="I292" s="696"/>
      <c r="J292" s="697"/>
      <c r="K292" s="373"/>
      <c r="L292" s="427" t="s">
        <v>1332</v>
      </c>
      <c r="M292" s="457">
        <v>2</v>
      </c>
      <c r="N292" s="373"/>
      <c r="O292" s="315"/>
      <c r="P292" s="393"/>
      <c r="Q292" s="394"/>
      <c r="R292" s="372"/>
      <c r="S292" s="704"/>
      <c r="T292" s="705"/>
      <c r="U292" s="372"/>
      <c r="V292" s="441"/>
      <c r="W292" s="372"/>
      <c r="X292" s="399"/>
      <c r="Y292" s="372"/>
      <c r="Z292" s="372"/>
      <c r="AA292" s="51"/>
      <c r="AB292" s="51"/>
      <c r="AC292" s="51"/>
      <c r="AD292" s="51"/>
      <c r="AE292" s="51"/>
      <c r="AF292" s="51"/>
      <c r="AG292" s="51"/>
    </row>
    <row r="293" spans="1:33" ht="14.45" customHeight="1" thickBot="1">
      <c r="A293" s="372"/>
      <c r="B293" s="373"/>
      <c r="C293" s="695"/>
      <c r="D293" s="696"/>
      <c r="E293" s="696"/>
      <c r="F293" s="696"/>
      <c r="G293" s="696"/>
      <c r="H293" s="696"/>
      <c r="I293" s="696"/>
      <c r="J293" s="697"/>
      <c r="K293" s="373"/>
      <c r="L293" s="425" t="s">
        <v>566</v>
      </c>
      <c r="M293" s="457">
        <v>2</v>
      </c>
      <c r="N293" s="373"/>
      <c r="O293" s="315"/>
      <c r="P293" s="393"/>
      <c r="Q293" s="394"/>
      <c r="R293" s="372"/>
      <c r="S293" s="704"/>
      <c r="T293" s="705"/>
      <c r="U293" s="372"/>
      <c r="V293" s="442"/>
      <c r="W293" s="372"/>
      <c r="X293" s="404"/>
      <c r="Y293" s="372"/>
      <c r="Z293" s="372"/>
      <c r="AA293" s="51"/>
      <c r="AB293" s="51"/>
      <c r="AC293" s="51"/>
      <c r="AD293" s="51"/>
      <c r="AE293" s="51"/>
      <c r="AF293" s="51"/>
      <c r="AG293" s="51"/>
    </row>
    <row r="294" spans="1:33" ht="15" customHeight="1">
      <c r="A294" s="372"/>
      <c r="B294" s="373"/>
      <c r="C294" s="695"/>
      <c r="D294" s="696"/>
      <c r="E294" s="696"/>
      <c r="F294" s="696"/>
      <c r="G294" s="696"/>
      <c r="H294" s="696"/>
      <c r="I294" s="696"/>
      <c r="J294" s="697"/>
      <c r="K294" s="373"/>
      <c r="L294" s="423" t="s">
        <v>567</v>
      </c>
      <c r="M294" s="466">
        <v>3</v>
      </c>
      <c r="N294" s="373"/>
      <c r="O294" s="315"/>
      <c r="P294" s="393"/>
      <c r="Q294" s="394"/>
      <c r="R294" s="372"/>
      <c r="S294" s="704"/>
      <c r="T294" s="705"/>
      <c r="U294" s="372"/>
      <c r="V294" s="372"/>
      <c r="W294" s="372"/>
      <c r="X294" s="372"/>
      <c r="Y294" s="372"/>
      <c r="Z294" s="372"/>
      <c r="AA294" s="51"/>
      <c r="AB294" s="51"/>
      <c r="AC294" s="51"/>
      <c r="AD294" s="51"/>
      <c r="AE294" s="51"/>
      <c r="AF294" s="51"/>
      <c r="AG294" s="51"/>
    </row>
    <row r="295" spans="1:33" ht="15.6" customHeight="1">
      <c r="A295" s="372"/>
      <c r="B295" s="373"/>
      <c r="C295" s="695"/>
      <c r="D295" s="696"/>
      <c r="E295" s="696"/>
      <c r="F295" s="696"/>
      <c r="G295" s="696"/>
      <c r="H295" s="696"/>
      <c r="I295" s="696"/>
      <c r="J295" s="697"/>
      <c r="K295" s="373"/>
      <c r="L295" s="425" t="s">
        <v>565</v>
      </c>
      <c r="M295" s="457">
        <v>1</v>
      </c>
      <c r="N295" s="373"/>
      <c r="O295" s="315"/>
      <c r="P295" s="393"/>
      <c r="Q295" s="394"/>
      <c r="R295" s="372"/>
      <c r="S295" s="704"/>
      <c r="T295" s="705"/>
      <c r="U295" s="372"/>
      <c r="V295" s="372"/>
      <c r="W295" s="372"/>
      <c r="X295" s="372"/>
      <c r="Y295" s="372"/>
      <c r="Z295" s="372"/>
      <c r="AA295" s="51"/>
      <c r="AB295" s="51"/>
      <c r="AC295" s="51"/>
      <c r="AD295" s="51"/>
      <c r="AE295" s="51"/>
      <c r="AF295" s="51"/>
      <c r="AG295" s="51"/>
    </row>
    <row r="296" spans="1:33" ht="14.45" customHeight="1">
      <c r="A296" s="372"/>
      <c r="B296" s="373"/>
      <c r="C296" s="695"/>
      <c r="D296" s="696"/>
      <c r="E296" s="696"/>
      <c r="F296" s="696"/>
      <c r="G296" s="696"/>
      <c r="H296" s="696"/>
      <c r="I296" s="696"/>
      <c r="J296" s="697"/>
      <c r="K296" s="373"/>
      <c r="L296" s="428" t="s">
        <v>508</v>
      </c>
      <c r="M296" s="466">
        <v>3</v>
      </c>
      <c r="N296" s="373"/>
      <c r="O296" s="315"/>
      <c r="P296" s="393"/>
      <c r="Q296" s="394"/>
      <c r="R296" s="372"/>
      <c r="S296" s="704"/>
      <c r="T296" s="705"/>
      <c r="U296" s="372"/>
      <c r="V296" s="372"/>
      <c r="W296" s="372"/>
      <c r="X296" s="372"/>
      <c r="Y296" s="372"/>
      <c r="Z296" s="372"/>
      <c r="AA296" s="51"/>
      <c r="AB296" s="51"/>
      <c r="AC296" s="51"/>
      <c r="AD296" s="51"/>
      <c r="AE296" s="51"/>
      <c r="AF296" s="51"/>
      <c r="AG296" s="51"/>
    </row>
    <row r="297" spans="1:33" ht="14.45" customHeight="1" thickBot="1">
      <c r="A297" s="372"/>
      <c r="B297" s="373"/>
      <c r="C297" s="695"/>
      <c r="D297" s="696"/>
      <c r="E297" s="696"/>
      <c r="F297" s="696"/>
      <c r="G297" s="696"/>
      <c r="H297" s="696"/>
      <c r="I297" s="696"/>
      <c r="J297" s="697"/>
      <c r="K297" s="373"/>
      <c r="L297" s="425" t="s">
        <v>1276</v>
      </c>
      <c r="M297" s="457">
        <v>2</v>
      </c>
      <c r="N297" s="373"/>
      <c r="O297" s="315"/>
      <c r="P297" s="393"/>
      <c r="Q297" s="394"/>
      <c r="R297" s="372"/>
      <c r="S297" s="706"/>
      <c r="T297" s="707"/>
      <c r="U297" s="372"/>
      <c r="V297" s="372"/>
      <c r="W297" s="372"/>
      <c r="X297" s="372"/>
      <c r="Y297" s="372"/>
      <c r="Z297" s="372"/>
      <c r="AA297" s="51"/>
      <c r="AB297" s="51"/>
      <c r="AC297" s="51"/>
      <c r="AD297" s="51"/>
      <c r="AE297" s="51"/>
      <c r="AF297" s="51"/>
      <c r="AG297" s="51"/>
    </row>
    <row r="298" spans="1:33" ht="15" customHeight="1">
      <c r="A298" s="372"/>
      <c r="B298" s="373"/>
      <c r="C298" s="695"/>
      <c r="D298" s="696"/>
      <c r="E298" s="696"/>
      <c r="F298" s="696"/>
      <c r="G298" s="696"/>
      <c r="H298" s="696"/>
      <c r="I298" s="696"/>
      <c r="J298" s="697"/>
      <c r="K298" s="373"/>
      <c r="L298" s="428" t="s">
        <v>1333</v>
      </c>
      <c r="M298" s="466">
        <v>3</v>
      </c>
      <c r="N298" s="373"/>
      <c r="O298" s="315"/>
      <c r="P298" s="393"/>
      <c r="Q298" s="394"/>
      <c r="R298" s="372"/>
      <c r="S298" s="702" t="s">
        <v>1422</v>
      </c>
      <c r="T298" s="703"/>
      <c r="U298" s="372"/>
      <c r="V298" s="372"/>
      <c r="W298" s="372"/>
      <c r="X298" s="372"/>
      <c r="Y298" s="372"/>
      <c r="Z298" s="372"/>
      <c r="AA298" s="51"/>
      <c r="AB298" s="51"/>
      <c r="AC298" s="51"/>
      <c r="AD298" s="51"/>
      <c r="AE298" s="51"/>
      <c r="AF298" s="51"/>
      <c r="AG298" s="51"/>
    </row>
    <row r="299" spans="1:33" ht="14.45" customHeight="1" thickBot="1">
      <c r="A299" s="372"/>
      <c r="B299" s="373"/>
      <c r="C299" s="695"/>
      <c r="D299" s="696"/>
      <c r="E299" s="696"/>
      <c r="F299" s="696"/>
      <c r="G299" s="696"/>
      <c r="H299" s="696"/>
      <c r="I299" s="696"/>
      <c r="J299" s="697"/>
      <c r="K299" s="373"/>
      <c r="L299" s="460" t="s">
        <v>506</v>
      </c>
      <c r="M299" s="457">
        <v>1</v>
      </c>
      <c r="N299" s="373"/>
      <c r="O299" s="315"/>
      <c r="P299" s="393"/>
      <c r="Q299" s="394"/>
      <c r="R299" s="372"/>
      <c r="S299" s="704"/>
      <c r="T299" s="705"/>
      <c r="U299" s="372"/>
      <c r="V299" s="372"/>
      <c r="W299" s="372"/>
      <c r="X299" s="372"/>
      <c r="Y299" s="372"/>
      <c r="Z299" s="372"/>
      <c r="AA299" s="51"/>
      <c r="AB299" s="51"/>
      <c r="AC299" s="51"/>
      <c r="AD299" s="51"/>
      <c r="AE299" s="51"/>
      <c r="AF299" s="51"/>
      <c r="AG299" s="51"/>
    </row>
    <row r="300" spans="1:33" ht="15" customHeight="1" thickBot="1">
      <c r="A300" s="372"/>
      <c r="B300" s="373"/>
      <c r="C300" s="695"/>
      <c r="D300" s="696"/>
      <c r="E300" s="696"/>
      <c r="F300" s="696"/>
      <c r="G300" s="696"/>
      <c r="H300" s="696"/>
      <c r="I300" s="696"/>
      <c r="J300" s="697"/>
      <c r="K300" s="373"/>
      <c r="L300" s="470" t="s">
        <v>1278</v>
      </c>
      <c r="M300" s="471">
        <v>3</v>
      </c>
      <c r="N300" s="373"/>
      <c r="O300" s="315"/>
      <c r="P300" s="393"/>
      <c r="Q300" s="394"/>
      <c r="R300" s="372"/>
      <c r="S300" s="704"/>
      <c r="T300" s="705"/>
      <c r="U300" s="372"/>
      <c r="V300" s="372"/>
      <c r="W300" s="372"/>
      <c r="X300" s="372"/>
      <c r="Y300" s="372"/>
      <c r="Z300" s="372"/>
      <c r="AA300" s="51"/>
      <c r="AB300" s="51"/>
      <c r="AC300" s="51"/>
      <c r="AD300" s="51"/>
      <c r="AE300" s="51"/>
      <c r="AF300" s="51"/>
      <c r="AG300" s="51"/>
    </row>
    <row r="301" spans="1:33" ht="15" customHeight="1" thickBot="1">
      <c r="A301" s="372"/>
      <c r="B301" s="373"/>
      <c r="C301" s="698"/>
      <c r="D301" s="699"/>
      <c r="E301" s="699"/>
      <c r="F301" s="699"/>
      <c r="G301" s="699"/>
      <c r="H301" s="699"/>
      <c r="I301" s="699"/>
      <c r="J301" s="700"/>
      <c r="K301" s="373"/>
      <c r="L301" s="432" t="s">
        <v>231</v>
      </c>
      <c r="M301" s="463">
        <f t="shared" ref="M301" si="1">SUM(M289:M300)</f>
        <v>29</v>
      </c>
      <c r="N301" s="373"/>
      <c r="O301" s="318"/>
      <c r="P301" s="413"/>
      <c r="Q301" s="414"/>
      <c r="R301" s="372"/>
      <c r="S301" s="706"/>
      <c r="T301" s="707"/>
      <c r="U301" s="372"/>
      <c r="V301" s="372"/>
      <c r="W301" s="372"/>
      <c r="X301" s="372"/>
      <c r="Y301" s="372"/>
      <c r="Z301" s="372"/>
      <c r="AA301" s="51"/>
      <c r="AB301" s="51"/>
      <c r="AC301" s="51"/>
      <c r="AD301" s="51"/>
      <c r="AE301" s="51"/>
      <c r="AF301" s="51"/>
      <c r="AG301" s="51"/>
    </row>
    <row r="302" spans="1:33" ht="15.75" thickBot="1">
      <c r="A302" s="417"/>
      <c r="B302" s="417"/>
      <c r="C302" s="417"/>
      <c r="D302" s="417"/>
      <c r="E302" s="417"/>
      <c r="F302" s="417"/>
      <c r="G302" s="417"/>
      <c r="H302" s="417"/>
      <c r="I302" s="417"/>
      <c r="J302" s="417"/>
      <c r="K302" s="417"/>
      <c r="L302" s="418"/>
      <c r="M302" s="418"/>
      <c r="N302" s="417"/>
      <c r="O302" s="417"/>
      <c r="P302" s="418"/>
      <c r="Q302" s="418"/>
      <c r="R302" s="418"/>
      <c r="S302" s="418"/>
      <c r="T302" s="418"/>
      <c r="U302" s="418"/>
      <c r="V302" s="418"/>
      <c r="W302" s="418"/>
      <c r="X302" s="418"/>
      <c r="Y302" s="418"/>
      <c r="Z302" s="418"/>
      <c r="AA302" s="218"/>
      <c r="AB302" s="218"/>
      <c r="AC302" s="218"/>
      <c r="AD302" s="218"/>
      <c r="AE302" s="218"/>
      <c r="AF302" s="218"/>
      <c r="AG302" s="218"/>
    </row>
    <row r="303" spans="1:33" ht="20.45" customHeight="1" thickBot="1">
      <c r="A303" s="372"/>
      <c r="B303" s="373"/>
      <c r="C303" s="753" t="s">
        <v>1367</v>
      </c>
      <c r="D303" s="754"/>
      <c r="E303" s="754"/>
      <c r="F303" s="754"/>
      <c r="G303" s="754"/>
      <c r="H303" s="754"/>
      <c r="I303" s="754"/>
      <c r="J303" s="755"/>
      <c r="K303" s="373"/>
      <c r="L303" s="726" t="s">
        <v>1331</v>
      </c>
      <c r="M303" s="727"/>
      <c r="N303" s="373"/>
      <c r="O303" s="728" t="s">
        <v>1335</v>
      </c>
      <c r="P303" s="729"/>
      <c r="Q303" s="730"/>
      <c r="R303" s="373"/>
      <c r="S303" s="731" t="s">
        <v>1336</v>
      </c>
      <c r="T303" s="732"/>
      <c r="U303" s="373"/>
      <c r="V303" s="419" t="s">
        <v>1338</v>
      </c>
      <c r="W303" s="373"/>
      <c r="X303" s="489" t="s">
        <v>1339</v>
      </c>
      <c r="Y303" s="372"/>
      <c r="Z303" s="372"/>
      <c r="AA303" s="51"/>
      <c r="AB303" s="51"/>
      <c r="AC303" s="51"/>
      <c r="AD303" s="51"/>
      <c r="AE303" s="51"/>
      <c r="AF303" s="51"/>
      <c r="AG303" s="51"/>
    </row>
    <row r="304" spans="1:33" ht="21.6" customHeight="1" thickBot="1">
      <c r="A304" s="372"/>
      <c r="B304" s="373"/>
      <c r="C304" s="756" t="s">
        <v>1334</v>
      </c>
      <c r="D304" s="757"/>
      <c r="E304" s="757"/>
      <c r="F304" s="757"/>
      <c r="G304" s="757"/>
      <c r="H304" s="757"/>
      <c r="I304" s="757"/>
      <c r="J304" s="758"/>
      <c r="K304" s="373"/>
      <c r="L304" s="454" t="s">
        <v>1274</v>
      </c>
      <c r="M304" s="455">
        <v>1</v>
      </c>
      <c r="N304" s="373"/>
      <c r="O304" s="388"/>
      <c r="P304" s="389"/>
      <c r="Q304" s="390"/>
      <c r="R304" s="373"/>
      <c r="S304" s="702" t="s">
        <v>1414</v>
      </c>
      <c r="T304" s="703"/>
      <c r="U304" s="373"/>
      <c r="V304" s="493" t="s">
        <v>1416</v>
      </c>
      <c r="W304" s="373"/>
      <c r="X304" s="398" t="s">
        <v>1404</v>
      </c>
      <c r="Y304" s="372"/>
      <c r="Z304" s="372"/>
      <c r="AA304" s="51"/>
      <c r="AB304" s="51"/>
      <c r="AC304" s="51"/>
      <c r="AD304" s="51"/>
      <c r="AE304" s="51"/>
      <c r="AF304" s="51"/>
      <c r="AG304" s="51"/>
    </row>
    <row r="305" spans="1:33" ht="18" customHeight="1">
      <c r="A305" s="372"/>
      <c r="B305" s="373"/>
      <c r="C305" s="692"/>
      <c r="D305" s="693"/>
      <c r="E305" s="693"/>
      <c r="F305" s="693"/>
      <c r="G305" s="693"/>
      <c r="H305" s="693"/>
      <c r="I305" s="693"/>
      <c r="J305" s="694"/>
      <c r="K305" s="373"/>
      <c r="L305" s="425" t="s">
        <v>507</v>
      </c>
      <c r="M305" s="457">
        <v>2</v>
      </c>
      <c r="N305" s="373"/>
      <c r="O305" s="315"/>
      <c r="P305" s="393"/>
      <c r="Q305" s="394"/>
      <c r="R305" s="372"/>
      <c r="S305" s="704"/>
      <c r="T305" s="705"/>
      <c r="U305" s="372"/>
      <c r="V305" s="395" t="s">
        <v>1417</v>
      </c>
      <c r="W305" s="372"/>
      <c r="X305" s="398" t="s">
        <v>1418</v>
      </c>
      <c r="Y305" s="372"/>
      <c r="Z305" s="372"/>
      <c r="AA305" s="51"/>
      <c r="AB305" s="51"/>
      <c r="AC305" s="51"/>
      <c r="AD305" s="51"/>
      <c r="AE305" s="51"/>
      <c r="AF305" s="51"/>
      <c r="AG305" s="51"/>
    </row>
    <row r="306" spans="1:33" ht="14.45" customHeight="1">
      <c r="A306" s="372"/>
      <c r="B306" s="373"/>
      <c r="C306" s="695"/>
      <c r="D306" s="696"/>
      <c r="E306" s="696"/>
      <c r="F306" s="696"/>
      <c r="G306" s="696"/>
      <c r="H306" s="696"/>
      <c r="I306" s="696"/>
      <c r="J306" s="697"/>
      <c r="K306" s="373"/>
      <c r="L306" s="425" t="s">
        <v>1275</v>
      </c>
      <c r="M306" s="457">
        <v>2</v>
      </c>
      <c r="N306" s="373"/>
      <c r="O306" s="315"/>
      <c r="P306" s="393"/>
      <c r="Q306" s="394"/>
      <c r="R306" s="372"/>
      <c r="S306" s="704"/>
      <c r="T306" s="705"/>
      <c r="U306" s="372"/>
      <c r="V306" s="398"/>
      <c r="W306" s="372"/>
      <c r="X306" s="398"/>
      <c r="Y306" s="372"/>
      <c r="Z306" s="372"/>
      <c r="AA306" s="51"/>
      <c r="AB306" s="51"/>
      <c r="AC306" s="51"/>
      <c r="AD306" s="51"/>
      <c r="AE306" s="51"/>
      <c r="AF306" s="51"/>
      <c r="AG306" s="51"/>
    </row>
    <row r="307" spans="1:33" ht="14.45" customHeight="1" thickBot="1">
      <c r="A307" s="372"/>
      <c r="B307" s="373"/>
      <c r="C307" s="695"/>
      <c r="D307" s="696"/>
      <c r="E307" s="696"/>
      <c r="F307" s="696"/>
      <c r="G307" s="696"/>
      <c r="H307" s="696"/>
      <c r="I307" s="696"/>
      <c r="J307" s="697"/>
      <c r="K307" s="373"/>
      <c r="L307" s="428" t="s">
        <v>1332</v>
      </c>
      <c r="M307" s="466">
        <v>3</v>
      </c>
      <c r="N307" s="373"/>
      <c r="O307" s="315"/>
      <c r="P307" s="393"/>
      <c r="Q307" s="394"/>
      <c r="R307" s="372"/>
      <c r="S307" s="706"/>
      <c r="T307" s="707"/>
      <c r="U307" s="372"/>
      <c r="V307" s="441"/>
      <c r="W307" s="372"/>
      <c r="X307" s="399"/>
      <c r="Y307" s="372"/>
      <c r="Z307" s="372"/>
      <c r="AA307" s="51"/>
      <c r="AB307" s="51"/>
      <c r="AC307" s="51"/>
      <c r="AD307" s="51"/>
      <c r="AE307" s="51"/>
      <c r="AF307" s="51"/>
      <c r="AG307" s="51"/>
    </row>
    <row r="308" spans="1:33" ht="14.45" customHeight="1" thickBot="1">
      <c r="A308" s="372"/>
      <c r="B308" s="373"/>
      <c r="C308" s="695"/>
      <c r="D308" s="696"/>
      <c r="E308" s="696"/>
      <c r="F308" s="696"/>
      <c r="G308" s="696"/>
      <c r="H308" s="696"/>
      <c r="I308" s="696"/>
      <c r="J308" s="697"/>
      <c r="K308" s="373"/>
      <c r="L308" s="425" t="s">
        <v>566</v>
      </c>
      <c r="M308" s="457">
        <v>2</v>
      </c>
      <c r="N308" s="373"/>
      <c r="O308" s="318"/>
      <c r="P308" s="413"/>
      <c r="Q308" s="414"/>
      <c r="R308" s="372"/>
      <c r="S308" s="702" t="s">
        <v>1415</v>
      </c>
      <c r="T308" s="703"/>
      <c r="U308" s="372"/>
      <c r="V308" s="442"/>
      <c r="W308" s="372"/>
      <c r="X308" s="404"/>
      <c r="Y308" s="372"/>
      <c r="Z308" s="372"/>
      <c r="AA308" s="51"/>
      <c r="AB308" s="51"/>
      <c r="AC308" s="51"/>
      <c r="AD308" s="51"/>
      <c r="AE308" s="51"/>
      <c r="AF308" s="51"/>
      <c r="AG308" s="51"/>
    </row>
    <row r="309" spans="1:33" ht="15" customHeight="1">
      <c r="A309" s="372"/>
      <c r="B309" s="373"/>
      <c r="C309" s="695"/>
      <c r="D309" s="696"/>
      <c r="E309" s="696"/>
      <c r="F309" s="696"/>
      <c r="G309" s="696"/>
      <c r="H309" s="696"/>
      <c r="I309" s="696"/>
      <c r="J309" s="697"/>
      <c r="K309" s="373"/>
      <c r="L309" s="425" t="s">
        <v>567</v>
      </c>
      <c r="M309" s="457">
        <v>1</v>
      </c>
      <c r="N309" s="373"/>
      <c r="O309" s="372"/>
      <c r="P309" s="372"/>
      <c r="Q309" s="372"/>
      <c r="R309" s="372"/>
      <c r="S309" s="704"/>
      <c r="T309" s="705"/>
      <c r="U309" s="372"/>
      <c r="V309" s="372"/>
      <c r="W309" s="372"/>
      <c r="X309" s="372"/>
      <c r="Y309" s="372"/>
      <c r="Z309" s="372"/>
      <c r="AA309" s="51"/>
      <c r="AB309" s="51"/>
      <c r="AC309" s="51"/>
      <c r="AD309" s="51"/>
      <c r="AE309" s="51"/>
      <c r="AF309" s="51"/>
      <c r="AG309" s="51"/>
    </row>
    <row r="310" spans="1:33" ht="15.6" customHeight="1">
      <c r="A310" s="372"/>
      <c r="B310" s="373"/>
      <c r="C310" s="695"/>
      <c r="D310" s="696"/>
      <c r="E310" s="696"/>
      <c r="F310" s="696"/>
      <c r="G310" s="696"/>
      <c r="H310" s="696"/>
      <c r="I310" s="696"/>
      <c r="J310" s="697"/>
      <c r="K310" s="373"/>
      <c r="L310" s="425" t="s">
        <v>565</v>
      </c>
      <c r="M310" s="457">
        <v>1</v>
      </c>
      <c r="N310" s="373"/>
      <c r="O310" s="372"/>
      <c r="P310" s="372"/>
      <c r="Q310" s="372"/>
      <c r="R310" s="372"/>
      <c r="S310" s="704"/>
      <c r="T310" s="705"/>
      <c r="U310" s="372"/>
      <c r="V310" s="372"/>
      <c r="W310" s="372"/>
      <c r="X310" s="372"/>
      <c r="Y310" s="372"/>
      <c r="Z310" s="372"/>
      <c r="AA310" s="51"/>
      <c r="AB310" s="51"/>
      <c r="AC310" s="51"/>
      <c r="AD310" s="51"/>
      <c r="AE310" s="51"/>
      <c r="AF310" s="51"/>
      <c r="AG310" s="51"/>
    </row>
    <row r="311" spans="1:33" ht="14.45" customHeight="1" thickBot="1">
      <c r="A311" s="372"/>
      <c r="B311" s="373"/>
      <c r="C311" s="695"/>
      <c r="D311" s="696"/>
      <c r="E311" s="696"/>
      <c r="F311" s="696"/>
      <c r="G311" s="696"/>
      <c r="H311" s="696"/>
      <c r="I311" s="696"/>
      <c r="J311" s="697"/>
      <c r="K311" s="373"/>
      <c r="L311" s="427" t="s">
        <v>508</v>
      </c>
      <c r="M311" s="457">
        <v>2</v>
      </c>
      <c r="N311" s="373"/>
      <c r="O311" s="372"/>
      <c r="P311" s="372"/>
      <c r="Q311" s="372"/>
      <c r="R311" s="372"/>
      <c r="S311" s="706"/>
      <c r="T311" s="707"/>
      <c r="U311" s="372"/>
      <c r="V311" s="372"/>
      <c r="W311" s="372"/>
      <c r="X311" s="372"/>
      <c r="Y311" s="372"/>
      <c r="Z311" s="372"/>
      <c r="AA311" s="51"/>
      <c r="AB311" s="51"/>
      <c r="AC311" s="51"/>
      <c r="AD311" s="51"/>
      <c r="AE311" s="51"/>
      <c r="AF311" s="51"/>
      <c r="AG311" s="51"/>
    </row>
    <row r="312" spans="1:33" ht="14.45" customHeight="1">
      <c r="A312" s="372"/>
      <c r="B312" s="373"/>
      <c r="C312" s="695"/>
      <c r="D312" s="696"/>
      <c r="E312" s="696"/>
      <c r="F312" s="696"/>
      <c r="G312" s="696"/>
      <c r="H312" s="696"/>
      <c r="I312" s="696"/>
      <c r="J312" s="697"/>
      <c r="K312" s="373"/>
      <c r="L312" s="425" t="s">
        <v>1276</v>
      </c>
      <c r="M312" s="457">
        <v>1</v>
      </c>
      <c r="N312" s="373"/>
      <c r="O312" s="372"/>
      <c r="P312" s="372"/>
      <c r="Q312" s="372"/>
      <c r="R312" s="372"/>
      <c r="S312" s="702" t="s">
        <v>1434</v>
      </c>
      <c r="T312" s="703"/>
      <c r="U312" s="372"/>
      <c r="V312" s="372"/>
      <c r="W312" s="372"/>
      <c r="X312" s="372"/>
      <c r="Y312" s="372"/>
      <c r="Z312" s="372"/>
      <c r="AA312" s="51"/>
      <c r="AB312" s="51"/>
      <c r="AC312" s="51"/>
      <c r="AD312" s="51"/>
      <c r="AE312" s="51"/>
      <c r="AF312" s="51"/>
      <c r="AG312" s="51"/>
    </row>
    <row r="313" spans="1:33" ht="15" customHeight="1">
      <c r="A313" s="372"/>
      <c r="B313" s="373"/>
      <c r="C313" s="695"/>
      <c r="D313" s="696"/>
      <c r="E313" s="696"/>
      <c r="F313" s="696"/>
      <c r="G313" s="696"/>
      <c r="H313" s="696"/>
      <c r="I313" s="696"/>
      <c r="J313" s="697"/>
      <c r="K313" s="373"/>
      <c r="L313" s="428" t="s">
        <v>1333</v>
      </c>
      <c r="M313" s="466">
        <v>3</v>
      </c>
      <c r="N313" s="373"/>
      <c r="O313" s="372"/>
      <c r="P313" s="372"/>
      <c r="Q313" s="372"/>
      <c r="R313" s="372"/>
      <c r="S313" s="704"/>
      <c r="T313" s="705"/>
      <c r="U313" s="372"/>
      <c r="V313" s="372"/>
      <c r="W313" s="372"/>
      <c r="X313" s="372"/>
      <c r="Y313" s="372"/>
      <c r="Z313" s="372"/>
      <c r="AA313" s="51"/>
      <c r="AB313" s="51"/>
      <c r="AC313" s="51"/>
      <c r="AD313" s="51"/>
      <c r="AE313" s="51"/>
      <c r="AF313" s="51"/>
      <c r="AG313" s="51"/>
    </row>
    <row r="314" spans="1:33" ht="14.45" customHeight="1" thickBot="1">
      <c r="A314" s="372"/>
      <c r="B314" s="373"/>
      <c r="C314" s="695"/>
      <c r="D314" s="696"/>
      <c r="E314" s="696"/>
      <c r="F314" s="696"/>
      <c r="G314" s="696"/>
      <c r="H314" s="696"/>
      <c r="I314" s="696"/>
      <c r="J314" s="697"/>
      <c r="K314" s="373"/>
      <c r="L314" s="460" t="s">
        <v>506</v>
      </c>
      <c r="M314" s="457">
        <v>2</v>
      </c>
      <c r="N314" s="373"/>
      <c r="O314" s="372"/>
      <c r="P314" s="372"/>
      <c r="Q314" s="372"/>
      <c r="R314" s="372"/>
      <c r="S314" s="704"/>
      <c r="T314" s="705"/>
      <c r="U314" s="372"/>
      <c r="V314" s="372"/>
      <c r="W314" s="372"/>
      <c r="X314" s="372"/>
      <c r="Y314" s="372"/>
      <c r="Z314" s="372"/>
      <c r="AA314" s="51"/>
      <c r="AB314" s="51"/>
      <c r="AC314" s="51"/>
      <c r="AD314" s="51"/>
      <c r="AE314" s="51"/>
      <c r="AF314" s="51"/>
      <c r="AG314" s="51"/>
    </row>
    <row r="315" spans="1:33" ht="15" customHeight="1" thickBot="1">
      <c r="A315" s="372"/>
      <c r="B315" s="373"/>
      <c r="C315" s="695"/>
      <c r="D315" s="696"/>
      <c r="E315" s="696"/>
      <c r="F315" s="696"/>
      <c r="G315" s="696"/>
      <c r="H315" s="696"/>
      <c r="I315" s="696"/>
      <c r="J315" s="697"/>
      <c r="K315" s="373"/>
      <c r="L315" s="462" t="s">
        <v>1278</v>
      </c>
      <c r="M315" s="455">
        <v>2</v>
      </c>
      <c r="N315" s="373"/>
      <c r="O315" s="372"/>
      <c r="P315" s="372"/>
      <c r="Q315" s="372"/>
      <c r="R315" s="372"/>
      <c r="S315" s="704"/>
      <c r="T315" s="705"/>
      <c r="U315" s="372"/>
      <c r="V315" s="372"/>
      <c r="W315" s="372"/>
      <c r="X315" s="372"/>
      <c r="Y315" s="372"/>
      <c r="Z315" s="372"/>
      <c r="AA315" s="51"/>
      <c r="AB315" s="51"/>
      <c r="AC315" s="51"/>
      <c r="AD315" s="51"/>
      <c r="AE315" s="51"/>
      <c r="AF315" s="51"/>
      <c r="AG315" s="51"/>
    </row>
    <row r="316" spans="1:33" ht="15" customHeight="1" thickBot="1">
      <c r="A316" s="372"/>
      <c r="B316" s="373"/>
      <c r="C316" s="698"/>
      <c r="D316" s="699"/>
      <c r="E316" s="699"/>
      <c r="F316" s="699"/>
      <c r="G316" s="699"/>
      <c r="H316" s="699"/>
      <c r="I316" s="699"/>
      <c r="J316" s="700"/>
      <c r="K316" s="373"/>
      <c r="L316" s="432" t="s">
        <v>231</v>
      </c>
      <c r="M316" s="463">
        <f t="shared" ref="M316" si="2">SUM(M304:M315)</f>
        <v>22</v>
      </c>
      <c r="N316" s="373"/>
      <c r="O316" s="372"/>
      <c r="P316" s="372"/>
      <c r="Q316" s="372"/>
      <c r="R316" s="372"/>
      <c r="S316" s="706"/>
      <c r="T316" s="707"/>
      <c r="U316" s="372"/>
      <c r="V316" s="372"/>
      <c r="W316" s="372"/>
      <c r="X316" s="372"/>
      <c r="Y316" s="372"/>
      <c r="Z316" s="372"/>
      <c r="AA316" s="51"/>
      <c r="AB316" s="51"/>
      <c r="AC316" s="51"/>
      <c r="AD316" s="51"/>
      <c r="AE316" s="51"/>
      <c r="AF316" s="51"/>
      <c r="AG316" s="51"/>
    </row>
    <row r="317" spans="1:33" ht="15.75" thickBot="1">
      <c r="A317" s="417"/>
      <c r="B317" s="417"/>
      <c r="C317" s="417"/>
      <c r="D317" s="417"/>
      <c r="E317" s="417"/>
      <c r="F317" s="417"/>
      <c r="G317" s="417"/>
      <c r="H317" s="417"/>
      <c r="I317" s="417"/>
      <c r="J317" s="417"/>
      <c r="K317" s="417"/>
      <c r="L317" s="418"/>
      <c r="M317" s="418"/>
      <c r="N317" s="417"/>
      <c r="O317" s="417"/>
      <c r="P317" s="418"/>
      <c r="Q317" s="418"/>
      <c r="R317" s="418"/>
      <c r="S317" s="418"/>
      <c r="T317" s="418"/>
      <c r="U317" s="418"/>
      <c r="V317" s="418"/>
      <c r="W317" s="418"/>
      <c r="X317" s="418"/>
      <c r="Y317" s="418"/>
      <c r="Z317" s="418"/>
      <c r="AA317" s="218"/>
      <c r="AB317" s="218"/>
      <c r="AC317" s="218"/>
      <c r="AD317" s="218"/>
      <c r="AE317" s="218"/>
      <c r="AF317" s="218"/>
      <c r="AG317" s="218"/>
    </row>
    <row r="318" spans="1:33" ht="18" thickBot="1">
      <c r="A318" s="372"/>
      <c r="B318" s="373"/>
      <c r="C318" s="373"/>
      <c r="D318" s="373"/>
      <c r="E318" s="373"/>
      <c r="F318" s="373"/>
      <c r="G318" s="373"/>
      <c r="H318" s="373"/>
      <c r="I318" s="373"/>
      <c r="J318" s="373"/>
      <c r="K318" s="373"/>
      <c r="L318" s="726" t="s">
        <v>1331</v>
      </c>
      <c r="M318" s="727"/>
      <c r="N318" s="373"/>
      <c r="O318" s="728" t="s">
        <v>1335</v>
      </c>
      <c r="P318" s="729"/>
      <c r="Q318" s="730"/>
      <c r="R318" s="373"/>
      <c r="S318" s="731" t="s">
        <v>1336</v>
      </c>
      <c r="T318" s="732"/>
      <c r="U318" s="373"/>
      <c r="V318" s="419" t="s">
        <v>1338</v>
      </c>
      <c r="W318" s="373"/>
      <c r="X318" s="489" t="s">
        <v>1339</v>
      </c>
      <c r="Y318" s="372"/>
      <c r="Z318" s="372"/>
      <c r="AA318" s="51"/>
      <c r="AB318" s="51"/>
      <c r="AC318" s="51"/>
      <c r="AD318" s="51"/>
      <c r="AE318" s="51"/>
      <c r="AF318" s="51"/>
      <c r="AG318" s="51"/>
    </row>
    <row r="319" spans="1:33" ht="19.149999999999999" customHeight="1" thickBot="1">
      <c r="A319" s="372"/>
      <c r="B319" s="373"/>
      <c r="C319" s="764" t="s">
        <v>1369</v>
      </c>
      <c r="D319" s="765"/>
      <c r="E319" s="765"/>
      <c r="F319" s="765"/>
      <c r="G319" s="765"/>
      <c r="H319" s="765"/>
      <c r="I319" s="765"/>
      <c r="J319" s="766"/>
      <c r="K319" s="373"/>
      <c r="L319" s="454" t="s">
        <v>1274</v>
      </c>
      <c r="M319" s="455">
        <v>1</v>
      </c>
      <c r="N319" s="373"/>
      <c r="O319" s="388"/>
      <c r="P319" s="389"/>
      <c r="Q319" s="390"/>
      <c r="R319" s="373"/>
      <c r="S319" s="702" t="s">
        <v>1407</v>
      </c>
      <c r="T319" s="703"/>
      <c r="U319" s="373"/>
      <c r="V319" s="733" t="s">
        <v>1408</v>
      </c>
      <c r="W319" s="373"/>
      <c r="X319" s="440" t="s">
        <v>1409</v>
      </c>
      <c r="Y319" s="372"/>
      <c r="Z319" s="372"/>
      <c r="AA319" s="51"/>
      <c r="AB319" s="51"/>
      <c r="AC319" s="51"/>
      <c r="AD319" s="51"/>
      <c r="AE319" s="51"/>
      <c r="AF319" s="51"/>
      <c r="AG319" s="51"/>
    </row>
    <row r="320" spans="1:33" ht="18" customHeight="1" thickBot="1">
      <c r="A320" s="372"/>
      <c r="B320" s="373"/>
      <c r="C320" s="756" t="s">
        <v>1334</v>
      </c>
      <c r="D320" s="757"/>
      <c r="E320" s="757"/>
      <c r="F320" s="757"/>
      <c r="G320" s="757"/>
      <c r="H320" s="757"/>
      <c r="I320" s="757"/>
      <c r="J320" s="758"/>
      <c r="K320" s="373"/>
      <c r="L320" s="425" t="s">
        <v>507</v>
      </c>
      <c r="M320" s="456">
        <v>1</v>
      </c>
      <c r="N320" s="373"/>
      <c r="O320" s="315"/>
      <c r="P320" s="393"/>
      <c r="Q320" s="394"/>
      <c r="R320" s="372"/>
      <c r="S320" s="704"/>
      <c r="T320" s="705"/>
      <c r="U320" s="372"/>
      <c r="V320" s="734"/>
      <c r="W320" s="372"/>
      <c r="X320" s="398" t="s">
        <v>1412</v>
      </c>
      <c r="Y320" s="372"/>
      <c r="Z320" s="372"/>
      <c r="AA320" s="51"/>
      <c r="AB320" s="51"/>
      <c r="AC320" s="51"/>
      <c r="AD320" s="51"/>
      <c r="AE320" s="51"/>
      <c r="AF320" s="51"/>
      <c r="AG320" s="51"/>
    </row>
    <row r="321" spans="1:33" ht="14.45" customHeight="1">
      <c r="A321" s="372"/>
      <c r="B321" s="373"/>
      <c r="C321" s="692" t="s">
        <v>1432</v>
      </c>
      <c r="D321" s="693"/>
      <c r="E321" s="693"/>
      <c r="F321" s="693"/>
      <c r="G321" s="693"/>
      <c r="H321" s="693"/>
      <c r="I321" s="693"/>
      <c r="J321" s="694"/>
      <c r="K321" s="373"/>
      <c r="L321" s="425" t="s">
        <v>1275</v>
      </c>
      <c r="M321" s="457">
        <v>1</v>
      </c>
      <c r="N321" s="373"/>
      <c r="O321" s="315"/>
      <c r="P321" s="393"/>
      <c r="Q321" s="394"/>
      <c r="R321" s="372"/>
      <c r="S321" s="704"/>
      <c r="T321" s="705"/>
      <c r="U321" s="372"/>
      <c r="V321" s="398" t="s">
        <v>1410</v>
      </c>
      <c r="W321" s="372"/>
      <c r="X321" s="398" t="s">
        <v>1411</v>
      </c>
      <c r="Y321" s="372"/>
      <c r="Z321" s="372"/>
      <c r="AA321" s="51"/>
      <c r="AB321" s="51"/>
      <c r="AC321" s="51"/>
      <c r="AD321" s="51"/>
      <c r="AE321" s="51"/>
      <c r="AF321" s="51"/>
      <c r="AG321" s="51"/>
    </row>
    <row r="322" spans="1:33" ht="14.45" customHeight="1">
      <c r="A322" s="372"/>
      <c r="B322" s="373"/>
      <c r="C322" s="695"/>
      <c r="D322" s="696"/>
      <c r="E322" s="696"/>
      <c r="F322" s="696"/>
      <c r="G322" s="696"/>
      <c r="H322" s="696"/>
      <c r="I322" s="696"/>
      <c r="J322" s="697"/>
      <c r="K322" s="373"/>
      <c r="L322" s="427" t="s">
        <v>1332</v>
      </c>
      <c r="M322" s="457">
        <v>2</v>
      </c>
      <c r="N322" s="373"/>
      <c r="O322" s="315"/>
      <c r="P322" s="393"/>
      <c r="Q322" s="394"/>
      <c r="R322" s="372"/>
      <c r="S322" s="704"/>
      <c r="T322" s="705"/>
      <c r="U322" s="372"/>
      <c r="V322" s="395" t="s">
        <v>1413</v>
      </c>
      <c r="W322" s="372"/>
      <c r="X322" s="398" t="s">
        <v>1418</v>
      </c>
      <c r="Y322" s="372"/>
      <c r="Z322" s="372"/>
      <c r="AA322" s="51"/>
      <c r="AB322" s="51"/>
      <c r="AC322" s="51"/>
      <c r="AD322" s="51"/>
      <c r="AE322" s="51"/>
      <c r="AF322" s="51"/>
      <c r="AG322" s="51"/>
    </row>
    <row r="323" spans="1:33" ht="14.45" customHeight="1" thickBot="1">
      <c r="A323" s="372"/>
      <c r="B323" s="373"/>
      <c r="C323" s="695"/>
      <c r="D323" s="696"/>
      <c r="E323" s="696"/>
      <c r="F323" s="696"/>
      <c r="G323" s="696"/>
      <c r="H323" s="696"/>
      <c r="I323" s="696"/>
      <c r="J323" s="697"/>
      <c r="K323" s="373"/>
      <c r="L323" s="425" t="s">
        <v>566</v>
      </c>
      <c r="M323" s="457">
        <v>1</v>
      </c>
      <c r="N323" s="373"/>
      <c r="O323" s="318"/>
      <c r="P323" s="413"/>
      <c r="Q323" s="414"/>
      <c r="R323" s="372"/>
      <c r="S323" s="704"/>
      <c r="T323" s="705"/>
      <c r="U323" s="372"/>
      <c r="V323" s="458"/>
      <c r="W323" s="372"/>
      <c r="X323" s="459" t="s">
        <v>1433</v>
      </c>
      <c r="Y323" s="372"/>
      <c r="Z323" s="372"/>
      <c r="AA323" s="51"/>
      <c r="AB323" s="51"/>
      <c r="AC323" s="51"/>
      <c r="AD323" s="51"/>
      <c r="AE323" s="51"/>
      <c r="AF323" s="51"/>
      <c r="AG323" s="51"/>
    </row>
    <row r="324" spans="1:33" ht="15" customHeight="1">
      <c r="A324" s="372"/>
      <c r="B324" s="373"/>
      <c r="C324" s="695"/>
      <c r="D324" s="696"/>
      <c r="E324" s="696"/>
      <c r="F324" s="696"/>
      <c r="G324" s="696"/>
      <c r="H324" s="696"/>
      <c r="I324" s="696"/>
      <c r="J324" s="697"/>
      <c r="K324" s="373"/>
      <c r="L324" s="425" t="s">
        <v>567</v>
      </c>
      <c r="M324" s="457">
        <v>2</v>
      </c>
      <c r="N324" s="373"/>
      <c r="O324" s="372"/>
      <c r="P324" s="372"/>
      <c r="Q324" s="372"/>
      <c r="R324" s="372"/>
      <c r="S324" s="704"/>
      <c r="T324" s="705"/>
      <c r="U324" s="372"/>
      <c r="V324" s="372"/>
      <c r="W324" s="372"/>
      <c r="X324" s="372"/>
      <c r="Y324" s="372"/>
      <c r="Z324" s="372"/>
      <c r="AA324" s="51"/>
      <c r="AB324" s="51"/>
      <c r="AC324" s="51"/>
      <c r="AD324" s="51"/>
      <c r="AE324" s="51"/>
      <c r="AF324" s="51"/>
      <c r="AG324" s="51"/>
    </row>
    <row r="325" spans="1:33" ht="15.6" customHeight="1">
      <c r="A325" s="372"/>
      <c r="B325" s="373"/>
      <c r="C325" s="695"/>
      <c r="D325" s="696"/>
      <c r="E325" s="696"/>
      <c r="F325" s="696"/>
      <c r="G325" s="696"/>
      <c r="H325" s="696"/>
      <c r="I325" s="696"/>
      <c r="J325" s="697"/>
      <c r="K325" s="373"/>
      <c r="L325" s="425" t="s">
        <v>565</v>
      </c>
      <c r="M325" s="457">
        <v>1</v>
      </c>
      <c r="N325" s="373"/>
      <c r="O325" s="372"/>
      <c r="P325" s="372"/>
      <c r="Q325" s="372"/>
      <c r="R325" s="372"/>
      <c r="S325" s="704"/>
      <c r="T325" s="705"/>
      <c r="U325" s="372"/>
      <c r="V325" s="372"/>
      <c r="W325" s="372"/>
      <c r="X325" s="372"/>
      <c r="Y325" s="372"/>
      <c r="Z325" s="372"/>
      <c r="AA325" s="51"/>
      <c r="AB325" s="51"/>
      <c r="AC325" s="51"/>
      <c r="AD325" s="51"/>
      <c r="AE325" s="51"/>
      <c r="AF325" s="51"/>
      <c r="AG325" s="51"/>
    </row>
    <row r="326" spans="1:33" ht="14.45" customHeight="1">
      <c r="A326" s="372"/>
      <c r="B326" s="373"/>
      <c r="C326" s="695"/>
      <c r="D326" s="696"/>
      <c r="E326" s="696"/>
      <c r="F326" s="696"/>
      <c r="G326" s="696"/>
      <c r="H326" s="696"/>
      <c r="I326" s="696"/>
      <c r="J326" s="697"/>
      <c r="K326" s="373"/>
      <c r="L326" s="427" t="s">
        <v>508</v>
      </c>
      <c r="M326" s="457">
        <v>1</v>
      </c>
      <c r="N326" s="373"/>
      <c r="O326" s="372"/>
      <c r="P326" s="372"/>
      <c r="Q326" s="372"/>
      <c r="R326" s="372"/>
      <c r="S326" s="704"/>
      <c r="T326" s="705"/>
      <c r="U326" s="372"/>
      <c r="V326" s="372"/>
      <c r="W326" s="372"/>
      <c r="X326" s="372"/>
      <c r="Y326" s="372"/>
      <c r="Z326" s="372"/>
      <c r="AA326" s="51"/>
      <c r="AB326" s="51"/>
      <c r="AC326" s="51"/>
      <c r="AD326" s="51"/>
      <c r="AE326" s="51"/>
      <c r="AF326" s="51"/>
      <c r="AG326" s="51"/>
    </row>
    <row r="327" spans="1:33" ht="14.45" customHeight="1" thickBot="1">
      <c r="A327" s="372"/>
      <c r="B327" s="373"/>
      <c r="C327" s="695"/>
      <c r="D327" s="696"/>
      <c r="E327" s="696"/>
      <c r="F327" s="696"/>
      <c r="G327" s="696"/>
      <c r="H327" s="696"/>
      <c r="I327" s="696"/>
      <c r="J327" s="697"/>
      <c r="K327" s="373"/>
      <c r="L327" s="425" t="s">
        <v>1276</v>
      </c>
      <c r="M327" s="457">
        <v>1</v>
      </c>
      <c r="N327" s="373"/>
      <c r="O327" s="372"/>
      <c r="P327" s="372"/>
      <c r="Q327" s="372"/>
      <c r="R327" s="372"/>
      <c r="S327" s="706"/>
      <c r="T327" s="707"/>
      <c r="U327" s="372"/>
      <c r="V327" s="372"/>
      <c r="W327" s="372"/>
      <c r="X327" s="372"/>
      <c r="Y327" s="372"/>
      <c r="Z327" s="372"/>
      <c r="AA327" s="51"/>
      <c r="AB327" s="51"/>
      <c r="AC327" s="51"/>
      <c r="AD327" s="51"/>
      <c r="AE327" s="51"/>
      <c r="AF327" s="51"/>
      <c r="AG327" s="51"/>
    </row>
    <row r="328" spans="1:33" ht="15" customHeight="1">
      <c r="A328" s="372"/>
      <c r="B328" s="373"/>
      <c r="C328" s="695"/>
      <c r="D328" s="696"/>
      <c r="E328" s="696"/>
      <c r="F328" s="696"/>
      <c r="G328" s="696"/>
      <c r="H328" s="696"/>
      <c r="I328" s="696"/>
      <c r="J328" s="697"/>
      <c r="K328" s="373"/>
      <c r="L328" s="427" t="s">
        <v>1333</v>
      </c>
      <c r="M328" s="457">
        <v>1</v>
      </c>
      <c r="N328" s="373"/>
      <c r="O328" s="372"/>
      <c r="P328" s="372"/>
      <c r="Q328" s="372"/>
      <c r="R328" s="372"/>
      <c r="S328" s="702" t="s">
        <v>1406</v>
      </c>
      <c r="T328" s="703"/>
      <c r="U328" s="372"/>
      <c r="V328" s="372"/>
      <c r="W328" s="372"/>
      <c r="X328" s="372"/>
      <c r="Y328" s="372"/>
      <c r="Z328" s="372"/>
      <c r="AA328" s="51"/>
      <c r="AB328" s="51"/>
      <c r="AC328" s="51"/>
      <c r="AD328" s="51"/>
      <c r="AE328" s="51"/>
      <c r="AF328" s="51"/>
      <c r="AG328" s="51"/>
    </row>
    <row r="329" spans="1:33" ht="14.45" customHeight="1" thickBot="1">
      <c r="A329" s="372"/>
      <c r="B329" s="373"/>
      <c r="C329" s="695"/>
      <c r="D329" s="696"/>
      <c r="E329" s="696"/>
      <c r="F329" s="696"/>
      <c r="G329" s="696"/>
      <c r="H329" s="696"/>
      <c r="I329" s="696"/>
      <c r="J329" s="697"/>
      <c r="K329" s="373"/>
      <c r="L329" s="460" t="s">
        <v>506</v>
      </c>
      <c r="M329" s="461">
        <v>1</v>
      </c>
      <c r="N329" s="373"/>
      <c r="O329" s="372"/>
      <c r="P329" s="372"/>
      <c r="Q329" s="372"/>
      <c r="R329" s="372"/>
      <c r="S329" s="704"/>
      <c r="T329" s="705"/>
      <c r="U329" s="372"/>
      <c r="V329" s="372"/>
      <c r="W329" s="372"/>
      <c r="X329" s="372"/>
      <c r="Y329" s="372"/>
      <c r="Z329" s="372"/>
      <c r="AA329" s="51"/>
      <c r="AB329" s="51"/>
      <c r="AC329" s="51"/>
      <c r="AD329" s="51"/>
      <c r="AE329" s="51"/>
      <c r="AF329" s="51"/>
      <c r="AG329" s="51"/>
    </row>
    <row r="330" spans="1:33" ht="15" customHeight="1" thickBot="1">
      <c r="A330" s="372"/>
      <c r="B330" s="373"/>
      <c r="C330" s="695"/>
      <c r="D330" s="696"/>
      <c r="E330" s="696"/>
      <c r="F330" s="696"/>
      <c r="G330" s="696"/>
      <c r="H330" s="696"/>
      <c r="I330" s="696"/>
      <c r="J330" s="697"/>
      <c r="K330" s="373"/>
      <c r="L330" s="462" t="s">
        <v>1278</v>
      </c>
      <c r="M330" s="455">
        <v>1</v>
      </c>
      <c r="N330" s="373"/>
      <c r="O330" s="372"/>
      <c r="P330" s="372"/>
      <c r="Q330" s="372"/>
      <c r="R330" s="372"/>
      <c r="S330" s="704"/>
      <c r="T330" s="705"/>
      <c r="U330" s="372"/>
      <c r="V330" s="372"/>
      <c r="W330" s="372"/>
      <c r="X330" s="372"/>
      <c r="Y330" s="372"/>
      <c r="Z330" s="372"/>
      <c r="AA330" s="51"/>
      <c r="AB330" s="51"/>
      <c r="AC330" s="51"/>
      <c r="AD330" s="51"/>
      <c r="AE330" s="51"/>
      <c r="AF330" s="51"/>
      <c r="AG330" s="51"/>
    </row>
    <row r="331" spans="1:33" ht="15" customHeight="1" thickBot="1">
      <c r="A331" s="372"/>
      <c r="B331" s="373"/>
      <c r="C331" s="695"/>
      <c r="D331" s="696"/>
      <c r="E331" s="696"/>
      <c r="F331" s="696"/>
      <c r="G331" s="696"/>
      <c r="H331" s="696"/>
      <c r="I331" s="696"/>
      <c r="J331" s="697"/>
      <c r="K331" s="373"/>
      <c r="L331" s="432" t="s">
        <v>231</v>
      </c>
      <c r="M331" s="463">
        <f t="shared" ref="M331" si="3">SUM(M319:M330)</f>
        <v>14</v>
      </c>
      <c r="N331" s="373"/>
      <c r="O331" s="372"/>
      <c r="P331" s="372"/>
      <c r="Q331" s="372"/>
      <c r="R331" s="372"/>
      <c r="S331" s="704"/>
      <c r="T331" s="705"/>
      <c r="U331" s="372"/>
      <c r="V331" s="372"/>
      <c r="W331" s="372"/>
      <c r="X331" s="372"/>
      <c r="Y331" s="372"/>
      <c r="Z331" s="372"/>
      <c r="AA331" s="51"/>
      <c r="AB331" s="51"/>
      <c r="AC331" s="51"/>
      <c r="AD331" s="51"/>
      <c r="AE331" s="51"/>
      <c r="AF331" s="51"/>
      <c r="AG331" s="51"/>
    </row>
    <row r="332" spans="1:33" ht="15" customHeight="1">
      <c r="A332" s="372"/>
      <c r="B332" s="373"/>
      <c r="C332" s="695"/>
      <c r="D332" s="696"/>
      <c r="E332" s="696"/>
      <c r="F332" s="696"/>
      <c r="G332" s="696"/>
      <c r="H332" s="696"/>
      <c r="I332" s="696"/>
      <c r="J332" s="697"/>
      <c r="K332" s="373"/>
      <c r="L332" s="373"/>
      <c r="M332" s="373"/>
      <c r="N332" s="373"/>
      <c r="O332" s="373"/>
      <c r="P332" s="373"/>
      <c r="Q332" s="373"/>
      <c r="R332" s="372"/>
      <c r="S332" s="704"/>
      <c r="T332" s="705"/>
      <c r="U332" s="372"/>
      <c r="V332" s="372"/>
      <c r="W332" s="372"/>
      <c r="X332" s="372"/>
      <c r="Y332" s="372"/>
      <c r="Z332" s="372"/>
      <c r="AA332" s="51"/>
      <c r="AB332" s="51"/>
      <c r="AC332" s="51"/>
      <c r="AD332" s="51"/>
      <c r="AE332" s="51"/>
      <c r="AF332" s="51"/>
      <c r="AG332" s="51"/>
    </row>
    <row r="333" spans="1:33" ht="15" customHeight="1" thickBot="1">
      <c r="A333" s="372"/>
      <c r="B333" s="373"/>
      <c r="C333" s="698"/>
      <c r="D333" s="699"/>
      <c r="E333" s="699"/>
      <c r="F333" s="699"/>
      <c r="G333" s="699"/>
      <c r="H333" s="699"/>
      <c r="I333" s="699"/>
      <c r="J333" s="700"/>
      <c r="K333" s="373"/>
      <c r="L333" s="373"/>
      <c r="M333" s="373"/>
      <c r="N333" s="373"/>
      <c r="O333" s="373"/>
      <c r="P333" s="373"/>
      <c r="Q333" s="373"/>
      <c r="R333" s="372"/>
      <c r="S333" s="706"/>
      <c r="T333" s="707"/>
      <c r="U333" s="372"/>
      <c r="V333" s="372"/>
      <c r="W333" s="372"/>
      <c r="X333" s="372"/>
      <c r="Y333" s="372"/>
      <c r="Z333" s="372"/>
      <c r="AA333" s="51"/>
      <c r="AB333" s="51"/>
      <c r="AC333" s="51"/>
      <c r="AD333" s="51"/>
      <c r="AE333" s="51"/>
      <c r="AF333" s="51"/>
      <c r="AG333" s="51"/>
    </row>
    <row r="334" spans="1:33" ht="15.75" thickBot="1">
      <c r="A334" s="417"/>
      <c r="B334" s="417"/>
      <c r="C334" s="417"/>
      <c r="D334" s="417"/>
      <c r="E334" s="417"/>
      <c r="F334" s="417"/>
      <c r="G334" s="417"/>
      <c r="H334" s="417"/>
      <c r="I334" s="417"/>
      <c r="J334" s="417"/>
      <c r="K334" s="417"/>
      <c r="L334" s="418"/>
      <c r="M334" s="418"/>
      <c r="N334" s="417"/>
      <c r="O334" s="417"/>
      <c r="P334" s="418"/>
      <c r="Q334" s="418"/>
      <c r="R334" s="418"/>
      <c r="S334" s="418"/>
      <c r="T334" s="418"/>
      <c r="U334" s="418"/>
      <c r="V334" s="418"/>
      <c r="W334" s="418"/>
      <c r="X334" s="418"/>
      <c r="Y334" s="418"/>
      <c r="Z334" s="418"/>
      <c r="AA334" s="218"/>
      <c r="AB334" s="218"/>
      <c r="AC334" s="218"/>
      <c r="AD334" s="218"/>
      <c r="AE334" s="218"/>
      <c r="AF334" s="218"/>
      <c r="AG334" s="218"/>
    </row>
    <row r="335" spans="1:33" ht="20.45" customHeight="1" thickBot="1">
      <c r="A335" s="372"/>
      <c r="B335" s="373"/>
      <c r="C335" s="753" t="s">
        <v>1370</v>
      </c>
      <c r="D335" s="754"/>
      <c r="E335" s="754"/>
      <c r="F335" s="754"/>
      <c r="G335" s="754"/>
      <c r="H335" s="754"/>
      <c r="I335" s="754"/>
      <c r="J335" s="755"/>
      <c r="K335" s="373"/>
      <c r="L335" s="726" t="s">
        <v>1331</v>
      </c>
      <c r="M335" s="727"/>
      <c r="N335" s="373"/>
      <c r="O335" s="728" t="s">
        <v>1335</v>
      </c>
      <c r="P335" s="729"/>
      <c r="Q335" s="730"/>
      <c r="R335" s="373"/>
      <c r="S335" s="731" t="s">
        <v>1336</v>
      </c>
      <c r="T335" s="732"/>
      <c r="U335" s="373"/>
      <c r="V335" s="419" t="s">
        <v>1338</v>
      </c>
      <c r="W335" s="373"/>
      <c r="X335" s="464" t="s">
        <v>1339</v>
      </c>
      <c r="Y335" s="372"/>
      <c r="Z335" s="372"/>
      <c r="AA335" s="51"/>
      <c r="AB335" s="51"/>
      <c r="AC335" s="51"/>
      <c r="AD335" s="51"/>
      <c r="AE335" s="51"/>
      <c r="AF335" s="51"/>
      <c r="AG335" s="51"/>
    </row>
    <row r="336" spans="1:33" ht="21.6" customHeight="1" thickBot="1">
      <c r="A336" s="372"/>
      <c r="B336" s="373"/>
      <c r="C336" s="761" t="s">
        <v>1334</v>
      </c>
      <c r="D336" s="762"/>
      <c r="E336" s="762"/>
      <c r="F336" s="762"/>
      <c r="G336" s="762"/>
      <c r="H336" s="762"/>
      <c r="I336" s="762"/>
      <c r="J336" s="763"/>
      <c r="K336" s="373"/>
      <c r="L336" s="454" t="s">
        <v>1274</v>
      </c>
      <c r="M336" s="455">
        <v>1</v>
      </c>
      <c r="N336" s="373"/>
      <c r="O336" s="388"/>
      <c r="P336" s="389"/>
      <c r="Q336" s="390"/>
      <c r="R336" s="373"/>
      <c r="S336" s="702" t="s">
        <v>1377</v>
      </c>
      <c r="T336" s="703"/>
      <c r="U336" s="373"/>
      <c r="V336" s="733" t="s">
        <v>1378</v>
      </c>
      <c r="W336" s="373"/>
      <c r="X336" s="440" t="s">
        <v>1383</v>
      </c>
      <c r="Y336" s="372"/>
      <c r="Z336" s="372"/>
      <c r="AA336" s="51"/>
      <c r="AB336" s="51"/>
      <c r="AC336" s="51"/>
      <c r="AD336" s="51"/>
      <c r="AE336" s="51"/>
      <c r="AF336" s="51"/>
      <c r="AG336" s="51"/>
    </row>
    <row r="337" spans="1:33" ht="18" customHeight="1">
      <c r="A337" s="372"/>
      <c r="B337" s="373"/>
      <c r="C337" s="701" t="s">
        <v>1458</v>
      </c>
      <c r="D337" s="693"/>
      <c r="E337" s="693"/>
      <c r="F337" s="693"/>
      <c r="G337" s="693"/>
      <c r="H337" s="693"/>
      <c r="I337" s="693"/>
      <c r="J337" s="694"/>
      <c r="K337" s="373"/>
      <c r="L337" s="423" t="s">
        <v>507</v>
      </c>
      <c r="M337" s="465">
        <v>3</v>
      </c>
      <c r="N337" s="373"/>
      <c r="O337" s="315"/>
      <c r="P337" s="393"/>
      <c r="Q337" s="394"/>
      <c r="R337" s="372"/>
      <c r="S337" s="704"/>
      <c r="T337" s="705"/>
      <c r="U337" s="372"/>
      <c r="V337" s="734"/>
      <c r="W337" s="372"/>
      <c r="X337" s="396" t="s">
        <v>1381</v>
      </c>
      <c r="Y337" s="372"/>
      <c r="Z337" s="372"/>
      <c r="AA337" s="51"/>
      <c r="AB337" s="51"/>
      <c r="AC337" s="51"/>
      <c r="AD337" s="51"/>
      <c r="AE337" s="51"/>
      <c r="AF337" s="51"/>
      <c r="AG337" s="51"/>
    </row>
    <row r="338" spans="1:33" ht="17.45" customHeight="1">
      <c r="A338" s="372"/>
      <c r="B338" s="373"/>
      <c r="C338" s="695"/>
      <c r="D338" s="696"/>
      <c r="E338" s="696"/>
      <c r="F338" s="696"/>
      <c r="G338" s="696"/>
      <c r="H338" s="696"/>
      <c r="I338" s="696"/>
      <c r="J338" s="697"/>
      <c r="K338" s="373"/>
      <c r="L338" s="423" t="s">
        <v>1275</v>
      </c>
      <c r="M338" s="466">
        <v>3</v>
      </c>
      <c r="N338" s="373"/>
      <c r="O338" s="315"/>
      <c r="P338" s="393"/>
      <c r="Q338" s="394"/>
      <c r="R338" s="372"/>
      <c r="S338" s="704"/>
      <c r="T338" s="705"/>
      <c r="U338" s="372"/>
      <c r="V338" s="734" t="s">
        <v>1379</v>
      </c>
      <c r="W338" s="372"/>
      <c r="X338" s="398" t="s">
        <v>1380</v>
      </c>
      <c r="Y338" s="372"/>
      <c r="Z338" s="372"/>
      <c r="AA338" s="51"/>
      <c r="AB338" s="51"/>
      <c r="AC338" s="51"/>
      <c r="AD338" s="51"/>
      <c r="AE338" s="51"/>
      <c r="AF338" s="51"/>
      <c r="AG338" s="51"/>
    </row>
    <row r="339" spans="1:33" ht="14.45" customHeight="1" thickBot="1">
      <c r="A339" s="372"/>
      <c r="B339" s="373"/>
      <c r="C339" s="695"/>
      <c r="D339" s="696"/>
      <c r="E339" s="696"/>
      <c r="F339" s="696"/>
      <c r="G339" s="696"/>
      <c r="H339" s="696"/>
      <c r="I339" s="696"/>
      <c r="J339" s="697"/>
      <c r="K339" s="373"/>
      <c r="L339" s="427" t="s">
        <v>1332</v>
      </c>
      <c r="M339" s="457">
        <v>1</v>
      </c>
      <c r="N339" s="373"/>
      <c r="O339" s="315"/>
      <c r="P339" s="393"/>
      <c r="Q339" s="394"/>
      <c r="R339" s="372"/>
      <c r="S339" s="704"/>
      <c r="T339" s="705"/>
      <c r="U339" s="372"/>
      <c r="V339" s="734"/>
      <c r="W339" s="372"/>
      <c r="X339" s="396" t="s">
        <v>1382</v>
      </c>
      <c r="Y339" s="372"/>
      <c r="Z339" s="372"/>
      <c r="AA339" s="51"/>
      <c r="AB339" s="51"/>
      <c r="AC339" s="51"/>
      <c r="AD339" s="51"/>
      <c r="AE339" s="51"/>
      <c r="AF339" s="51"/>
      <c r="AG339" s="51"/>
    </row>
    <row r="340" spans="1:33" ht="16.899999999999999" customHeight="1" thickBot="1">
      <c r="A340" s="372"/>
      <c r="B340" s="373"/>
      <c r="C340" s="695"/>
      <c r="D340" s="696"/>
      <c r="E340" s="696"/>
      <c r="F340" s="696"/>
      <c r="G340" s="696"/>
      <c r="H340" s="696"/>
      <c r="I340" s="696"/>
      <c r="J340" s="697"/>
      <c r="K340" s="373"/>
      <c r="L340" s="423" t="s">
        <v>566</v>
      </c>
      <c r="M340" s="466">
        <v>3</v>
      </c>
      <c r="N340" s="373"/>
      <c r="O340" s="315"/>
      <c r="P340" s="393"/>
      <c r="Q340" s="394"/>
      <c r="R340" s="372"/>
      <c r="S340" s="702" t="s">
        <v>1376</v>
      </c>
      <c r="T340" s="703"/>
      <c r="U340" s="372"/>
      <c r="V340" s="750"/>
      <c r="W340" s="372"/>
      <c r="X340" s="396" t="s">
        <v>1384</v>
      </c>
      <c r="Y340" s="372"/>
      <c r="Z340" s="372"/>
      <c r="AA340" s="51"/>
      <c r="AB340" s="51"/>
      <c r="AC340" s="51"/>
      <c r="AD340" s="51"/>
      <c r="AE340" s="51"/>
      <c r="AF340" s="51"/>
      <c r="AG340" s="51"/>
    </row>
    <row r="341" spans="1:33" ht="15" customHeight="1">
      <c r="A341" s="372"/>
      <c r="B341" s="373"/>
      <c r="C341" s="695"/>
      <c r="D341" s="696"/>
      <c r="E341" s="696"/>
      <c r="F341" s="696"/>
      <c r="G341" s="696"/>
      <c r="H341" s="696"/>
      <c r="I341" s="696"/>
      <c r="J341" s="697"/>
      <c r="K341" s="373"/>
      <c r="L341" s="425" t="s">
        <v>567</v>
      </c>
      <c r="M341" s="457">
        <v>2</v>
      </c>
      <c r="N341" s="373"/>
      <c r="O341" s="315"/>
      <c r="P341" s="393"/>
      <c r="Q341" s="394"/>
      <c r="R341" s="372"/>
      <c r="S341" s="704"/>
      <c r="T341" s="705"/>
      <c r="U341" s="372"/>
      <c r="V341" s="372"/>
      <c r="W341" s="372"/>
      <c r="X341" s="398" t="s">
        <v>1404</v>
      </c>
      <c r="Y341" s="372"/>
      <c r="Z341" s="372"/>
      <c r="AA341" s="51"/>
      <c r="AB341" s="51"/>
      <c r="AC341" s="51"/>
      <c r="AD341" s="51"/>
      <c r="AE341" s="51"/>
      <c r="AF341" s="51"/>
      <c r="AG341" s="51"/>
    </row>
    <row r="342" spans="1:33" ht="15.6" customHeight="1" thickBot="1">
      <c r="A342" s="372"/>
      <c r="B342" s="373"/>
      <c r="C342" s="695"/>
      <c r="D342" s="696"/>
      <c r="E342" s="696"/>
      <c r="F342" s="696"/>
      <c r="G342" s="696"/>
      <c r="H342" s="696"/>
      <c r="I342" s="696"/>
      <c r="J342" s="697"/>
      <c r="K342" s="373"/>
      <c r="L342" s="425" t="s">
        <v>565</v>
      </c>
      <c r="M342" s="457">
        <v>1</v>
      </c>
      <c r="N342" s="373"/>
      <c r="O342" s="315"/>
      <c r="P342" s="393"/>
      <c r="Q342" s="394"/>
      <c r="R342" s="372"/>
      <c r="S342" s="704"/>
      <c r="T342" s="705"/>
      <c r="U342" s="372"/>
      <c r="V342" s="372"/>
      <c r="W342" s="372"/>
      <c r="X342" s="467"/>
      <c r="Y342" s="372"/>
      <c r="Z342" s="372"/>
      <c r="AA342" s="51"/>
      <c r="AB342" s="51"/>
      <c r="AC342" s="51"/>
      <c r="AD342" s="51"/>
      <c r="AE342" s="51"/>
      <c r="AF342" s="51"/>
      <c r="AG342" s="51"/>
    </row>
    <row r="343" spans="1:33" ht="14.45" customHeight="1">
      <c r="A343" s="372"/>
      <c r="B343" s="373"/>
      <c r="C343" s="695"/>
      <c r="D343" s="696"/>
      <c r="E343" s="696"/>
      <c r="F343" s="696"/>
      <c r="G343" s="696"/>
      <c r="H343" s="696"/>
      <c r="I343" s="696"/>
      <c r="J343" s="697"/>
      <c r="K343" s="373"/>
      <c r="L343" s="428" t="s">
        <v>508</v>
      </c>
      <c r="M343" s="466">
        <v>3</v>
      </c>
      <c r="N343" s="373"/>
      <c r="O343" s="315"/>
      <c r="P343" s="393"/>
      <c r="Q343" s="394"/>
      <c r="R343" s="372"/>
      <c r="S343" s="704"/>
      <c r="T343" s="705"/>
      <c r="U343" s="372"/>
      <c r="V343" s="372"/>
      <c r="W343" s="372"/>
      <c r="X343" s="372"/>
      <c r="Y343" s="372"/>
      <c r="Z343" s="372"/>
      <c r="AA343" s="51"/>
      <c r="AB343" s="51"/>
      <c r="AC343" s="51"/>
      <c r="AD343" s="51"/>
      <c r="AE343" s="51"/>
      <c r="AF343" s="51"/>
      <c r="AG343" s="51"/>
    </row>
    <row r="344" spans="1:33" ht="14.45" customHeight="1">
      <c r="A344" s="372"/>
      <c r="B344" s="373"/>
      <c r="C344" s="695"/>
      <c r="D344" s="696"/>
      <c r="E344" s="696"/>
      <c r="F344" s="696"/>
      <c r="G344" s="696"/>
      <c r="H344" s="696"/>
      <c r="I344" s="696"/>
      <c r="J344" s="697"/>
      <c r="K344" s="373"/>
      <c r="L344" s="425" t="s">
        <v>1276</v>
      </c>
      <c r="M344" s="457">
        <v>2</v>
      </c>
      <c r="N344" s="373"/>
      <c r="O344" s="315"/>
      <c r="P344" s="393"/>
      <c r="Q344" s="394"/>
      <c r="R344" s="372"/>
      <c r="S344" s="704"/>
      <c r="T344" s="705"/>
      <c r="U344" s="372"/>
      <c r="V344" s="372"/>
      <c r="W344" s="372"/>
      <c r="X344" s="372"/>
      <c r="Y344" s="372"/>
      <c r="Z344" s="372"/>
      <c r="AA344" s="51"/>
      <c r="AB344" s="51"/>
      <c r="AC344" s="51"/>
      <c r="AD344" s="51"/>
      <c r="AE344" s="51"/>
      <c r="AF344" s="51"/>
      <c r="AG344" s="51"/>
    </row>
    <row r="345" spans="1:33" ht="15" customHeight="1">
      <c r="A345" s="372"/>
      <c r="B345" s="373"/>
      <c r="C345" s="695"/>
      <c r="D345" s="696"/>
      <c r="E345" s="696"/>
      <c r="F345" s="696"/>
      <c r="G345" s="696"/>
      <c r="H345" s="696"/>
      <c r="I345" s="696"/>
      <c r="J345" s="697"/>
      <c r="K345" s="373"/>
      <c r="L345" s="428" t="s">
        <v>1333</v>
      </c>
      <c r="M345" s="466">
        <v>3</v>
      </c>
      <c r="N345" s="373"/>
      <c r="O345" s="315"/>
      <c r="P345" s="393"/>
      <c r="Q345" s="394"/>
      <c r="R345" s="372"/>
      <c r="S345" s="704"/>
      <c r="T345" s="705"/>
      <c r="U345" s="372"/>
      <c r="V345" s="372"/>
      <c r="W345" s="372"/>
      <c r="X345" s="372"/>
      <c r="Y345" s="372"/>
      <c r="Z345" s="372"/>
      <c r="AA345" s="51"/>
      <c r="AB345" s="51"/>
      <c r="AC345" s="51"/>
      <c r="AD345" s="51"/>
      <c r="AE345" s="51"/>
      <c r="AF345" s="51"/>
      <c r="AG345" s="51"/>
    </row>
    <row r="346" spans="1:33" ht="14.45" customHeight="1" thickBot="1">
      <c r="A346" s="372"/>
      <c r="B346" s="373"/>
      <c r="C346" s="695"/>
      <c r="D346" s="696"/>
      <c r="E346" s="696"/>
      <c r="F346" s="696"/>
      <c r="G346" s="696"/>
      <c r="H346" s="696"/>
      <c r="I346" s="696"/>
      <c r="J346" s="697"/>
      <c r="K346" s="373"/>
      <c r="L346" s="468" t="s">
        <v>506</v>
      </c>
      <c r="M346" s="469">
        <v>3</v>
      </c>
      <c r="N346" s="373"/>
      <c r="O346" s="315"/>
      <c r="P346" s="393"/>
      <c r="Q346" s="394"/>
      <c r="R346" s="372"/>
      <c r="S346" s="704"/>
      <c r="T346" s="705"/>
      <c r="U346" s="372"/>
      <c r="V346" s="372"/>
      <c r="W346" s="372"/>
      <c r="X346" s="372"/>
      <c r="Y346" s="372"/>
      <c r="Z346" s="372"/>
      <c r="AA346" s="51"/>
      <c r="AB346" s="51"/>
      <c r="AC346" s="51"/>
      <c r="AD346" s="51"/>
      <c r="AE346" s="51"/>
      <c r="AF346" s="51"/>
      <c r="AG346" s="51"/>
    </row>
    <row r="347" spans="1:33" ht="15" customHeight="1" thickBot="1">
      <c r="A347" s="372"/>
      <c r="B347" s="373"/>
      <c r="C347" s="695"/>
      <c r="D347" s="696"/>
      <c r="E347" s="696"/>
      <c r="F347" s="696"/>
      <c r="G347" s="696"/>
      <c r="H347" s="696"/>
      <c r="I347" s="696"/>
      <c r="J347" s="697"/>
      <c r="K347" s="373"/>
      <c r="L347" s="470" t="s">
        <v>1278</v>
      </c>
      <c r="M347" s="471">
        <v>3</v>
      </c>
      <c r="N347" s="373"/>
      <c r="O347" s="315"/>
      <c r="P347" s="393"/>
      <c r="Q347" s="394"/>
      <c r="R347" s="372"/>
      <c r="S347" s="704"/>
      <c r="T347" s="705"/>
      <c r="U347" s="372"/>
      <c r="V347" s="372"/>
      <c r="W347" s="372"/>
      <c r="X347" s="372"/>
      <c r="Y347" s="372"/>
      <c r="Z347" s="372"/>
      <c r="AA347" s="51"/>
      <c r="AB347" s="51"/>
      <c r="AC347" s="51"/>
      <c r="AD347" s="51"/>
      <c r="AE347" s="51"/>
      <c r="AF347" s="51"/>
      <c r="AG347" s="51"/>
    </row>
    <row r="348" spans="1:33" ht="15" customHeight="1" thickBot="1">
      <c r="A348" s="372"/>
      <c r="B348" s="373"/>
      <c r="C348" s="695"/>
      <c r="D348" s="696"/>
      <c r="E348" s="696"/>
      <c r="F348" s="696"/>
      <c r="G348" s="696"/>
      <c r="H348" s="696"/>
      <c r="I348" s="696"/>
      <c r="J348" s="697"/>
      <c r="K348" s="373"/>
      <c r="L348" s="432" t="s">
        <v>231</v>
      </c>
      <c r="M348" s="463">
        <f t="shared" ref="M348" si="4">SUM(M336:M347)</f>
        <v>28</v>
      </c>
      <c r="N348" s="373"/>
      <c r="O348" s="318"/>
      <c r="P348" s="413"/>
      <c r="Q348" s="414"/>
      <c r="R348" s="372"/>
      <c r="S348" s="706"/>
      <c r="T348" s="707"/>
      <c r="U348" s="372"/>
      <c r="V348" s="372"/>
      <c r="W348" s="372"/>
      <c r="X348" s="372"/>
      <c r="Y348" s="372"/>
      <c r="Z348" s="372"/>
      <c r="AA348" s="51"/>
      <c r="AB348" s="51"/>
      <c r="AC348" s="51"/>
      <c r="AD348" s="51"/>
      <c r="AE348" s="51"/>
      <c r="AF348" s="51"/>
      <c r="AG348" s="51"/>
    </row>
    <row r="349" spans="1:33" ht="15" customHeight="1">
      <c r="A349" s="372"/>
      <c r="B349" s="372"/>
      <c r="C349" s="695"/>
      <c r="D349" s="696"/>
      <c r="E349" s="696"/>
      <c r="F349" s="696"/>
      <c r="G349" s="696"/>
      <c r="H349" s="696"/>
      <c r="I349" s="696"/>
      <c r="J349" s="697"/>
      <c r="K349" s="372"/>
      <c r="L349" s="372"/>
      <c r="M349" s="372"/>
      <c r="N349" s="372"/>
      <c r="O349" s="372"/>
      <c r="P349" s="372"/>
      <c r="Q349" s="372"/>
      <c r="R349" s="372"/>
      <c r="S349" s="472"/>
      <c r="T349" s="472"/>
      <c r="U349" s="372"/>
      <c r="V349" s="372"/>
      <c r="W349" s="372"/>
      <c r="X349" s="372"/>
      <c r="Y349" s="372"/>
      <c r="Z349" s="372"/>
      <c r="AA349" s="51"/>
      <c r="AB349" s="51"/>
      <c r="AC349" s="51"/>
      <c r="AD349" s="51"/>
      <c r="AE349" s="51"/>
      <c r="AF349" s="51"/>
      <c r="AG349" s="51"/>
    </row>
    <row r="350" spans="1:33" ht="15" customHeight="1">
      <c r="A350" s="372"/>
      <c r="B350" s="372"/>
      <c r="C350" s="695"/>
      <c r="D350" s="696"/>
      <c r="E350" s="696"/>
      <c r="F350" s="696"/>
      <c r="G350" s="696"/>
      <c r="H350" s="696"/>
      <c r="I350" s="696"/>
      <c r="J350" s="697"/>
      <c r="K350" s="372"/>
      <c r="L350" s="372"/>
      <c r="M350" s="372"/>
      <c r="N350" s="372"/>
      <c r="O350" s="372"/>
      <c r="P350" s="372"/>
      <c r="Q350" s="472"/>
      <c r="R350" s="372"/>
      <c r="S350" s="372"/>
      <c r="T350" s="372"/>
      <c r="U350" s="372"/>
      <c r="V350" s="372"/>
      <c r="W350" s="372"/>
      <c r="X350" s="372"/>
      <c r="Y350" s="372"/>
      <c r="Z350" s="372"/>
      <c r="AA350" s="51"/>
      <c r="AB350" s="51"/>
      <c r="AC350" s="51"/>
      <c r="AD350" s="51"/>
      <c r="AE350" s="51"/>
      <c r="AF350" s="51"/>
      <c r="AG350" s="51"/>
    </row>
    <row r="351" spans="1:33" ht="15" customHeight="1">
      <c r="A351" s="372"/>
      <c r="B351" s="372"/>
      <c r="C351" s="695"/>
      <c r="D351" s="696"/>
      <c r="E351" s="696"/>
      <c r="F351" s="696"/>
      <c r="G351" s="696"/>
      <c r="H351" s="696"/>
      <c r="I351" s="696"/>
      <c r="J351" s="697"/>
      <c r="K351" s="372"/>
      <c r="L351" s="372"/>
      <c r="M351" s="372"/>
      <c r="N351" s="372"/>
      <c r="O351" s="372"/>
      <c r="P351" s="372"/>
      <c r="Q351" s="372"/>
      <c r="R351" s="372"/>
      <c r="S351" s="372"/>
      <c r="T351" s="372"/>
      <c r="U351" s="372"/>
      <c r="V351" s="372"/>
      <c r="W351" s="372"/>
      <c r="X351" s="372"/>
      <c r="Y351" s="372"/>
      <c r="Z351" s="372"/>
      <c r="AA351" s="51"/>
      <c r="AB351" s="51"/>
      <c r="AC351" s="51"/>
      <c r="AD351" s="51"/>
      <c r="AE351" s="51"/>
      <c r="AF351" s="51"/>
      <c r="AG351" s="51"/>
    </row>
    <row r="352" spans="1:33" ht="15" customHeight="1">
      <c r="A352" s="372"/>
      <c r="B352" s="372"/>
      <c r="C352" s="695"/>
      <c r="D352" s="696"/>
      <c r="E352" s="696"/>
      <c r="F352" s="696"/>
      <c r="G352" s="696"/>
      <c r="H352" s="696"/>
      <c r="I352" s="696"/>
      <c r="J352" s="697"/>
      <c r="K352" s="372"/>
      <c r="L352" s="372"/>
      <c r="M352" s="372"/>
      <c r="N352" s="372"/>
      <c r="O352" s="372"/>
      <c r="P352" s="372"/>
      <c r="Q352" s="372"/>
      <c r="R352" s="372"/>
      <c r="S352" s="372"/>
      <c r="T352" s="372"/>
      <c r="U352" s="372"/>
      <c r="V352" s="372"/>
      <c r="W352" s="372"/>
      <c r="X352" s="372"/>
      <c r="Y352" s="372"/>
      <c r="Z352" s="372"/>
      <c r="AA352" s="51"/>
      <c r="AB352" s="51"/>
      <c r="AC352" s="51"/>
      <c r="AD352" s="51"/>
      <c r="AE352" s="51"/>
      <c r="AF352" s="51"/>
      <c r="AG352" s="51"/>
    </row>
    <row r="353" spans="1:46" ht="15" customHeight="1">
      <c r="A353" s="372"/>
      <c r="B353" s="372"/>
      <c r="C353" s="695"/>
      <c r="D353" s="696"/>
      <c r="E353" s="696"/>
      <c r="F353" s="696"/>
      <c r="G353" s="696"/>
      <c r="H353" s="696"/>
      <c r="I353" s="696"/>
      <c r="J353" s="697"/>
      <c r="K353" s="372"/>
      <c r="L353" s="372"/>
      <c r="M353" s="372"/>
      <c r="N353" s="372"/>
      <c r="O353" s="372"/>
      <c r="P353" s="372"/>
      <c r="Q353" s="372"/>
      <c r="R353" s="372"/>
      <c r="S353" s="372"/>
      <c r="T353" s="372"/>
      <c r="U353" s="372"/>
      <c r="V353" s="372"/>
      <c r="W353" s="372"/>
      <c r="X353" s="372"/>
      <c r="Y353" s="372"/>
      <c r="Z353" s="372"/>
      <c r="AA353" s="51"/>
      <c r="AB353" s="51"/>
      <c r="AC353" s="51"/>
      <c r="AD353" s="51"/>
      <c r="AE353" s="51"/>
      <c r="AF353" s="51"/>
      <c r="AG353" s="51"/>
    </row>
    <row r="354" spans="1:46" ht="15" customHeight="1">
      <c r="A354" s="372"/>
      <c r="B354" s="372"/>
      <c r="C354" s="695"/>
      <c r="D354" s="696"/>
      <c r="E354" s="696"/>
      <c r="F354" s="696"/>
      <c r="G354" s="696"/>
      <c r="H354" s="696"/>
      <c r="I354" s="696"/>
      <c r="J354" s="697"/>
      <c r="K354" s="372"/>
      <c r="L354" s="372"/>
      <c r="M354" s="372"/>
      <c r="N354" s="372"/>
      <c r="O354" s="372"/>
      <c r="P354" s="372"/>
      <c r="Q354" s="372"/>
      <c r="R354" s="372"/>
      <c r="S354" s="372"/>
      <c r="T354" s="372"/>
      <c r="U354" s="372"/>
      <c r="V354" s="372"/>
      <c r="W354" s="372"/>
      <c r="X354" s="372"/>
      <c r="Y354" s="372"/>
      <c r="Z354" s="372"/>
      <c r="AA354" s="51"/>
      <c r="AB354" s="51"/>
      <c r="AC354" s="51"/>
      <c r="AD354" s="51"/>
      <c r="AE354" s="51"/>
      <c r="AF354" s="51"/>
      <c r="AG354" s="51"/>
    </row>
    <row r="355" spans="1:46" ht="15" customHeight="1">
      <c r="A355" s="372"/>
      <c r="B355" s="372"/>
      <c r="C355" s="695"/>
      <c r="D355" s="696"/>
      <c r="E355" s="696"/>
      <c r="F355" s="696"/>
      <c r="G355" s="696"/>
      <c r="H355" s="696"/>
      <c r="I355" s="696"/>
      <c r="J355" s="697"/>
      <c r="K355" s="372"/>
      <c r="L355" s="372"/>
      <c r="M355" s="372"/>
      <c r="N355" s="372"/>
      <c r="O355" s="372"/>
      <c r="P355" s="372"/>
      <c r="Q355" s="372"/>
      <c r="R355" s="372"/>
      <c r="S355" s="372"/>
      <c r="T355" s="372"/>
      <c r="U355" s="372"/>
      <c r="V355" s="372"/>
      <c r="W355" s="372"/>
      <c r="X355" s="372"/>
      <c r="Y355" s="372"/>
      <c r="Z355" s="372"/>
      <c r="AA355" s="51"/>
      <c r="AB355" s="51"/>
      <c r="AC355" s="51"/>
      <c r="AD355" s="51"/>
      <c r="AE355" s="51"/>
      <c r="AF355" s="51"/>
      <c r="AG355" s="51"/>
    </row>
    <row r="356" spans="1:46" ht="15" customHeight="1">
      <c r="A356" s="372"/>
      <c r="B356" s="372"/>
      <c r="C356" s="695"/>
      <c r="D356" s="696"/>
      <c r="E356" s="696"/>
      <c r="F356" s="696"/>
      <c r="G356" s="696"/>
      <c r="H356" s="696"/>
      <c r="I356" s="696"/>
      <c r="J356" s="697"/>
      <c r="K356" s="372"/>
      <c r="L356" s="372"/>
      <c r="M356" s="372"/>
      <c r="N356" s="372"/>
      <c r="O356" s="372"/>
      <c r="P356" s="372"/>
      <c r="Q356" s="372"/>
      <c r="R356" s="372"/>
      <c r="S356" s="372"/>
      <c r="T356" s="372"/>
      <c r="U356" s="372"/>
      <c r="V356" s="372"/>
      <c r="W356" s="372"/>
      <c r="X356" s="372"/>
      <c r="Y356" s="372"/>
      <c r="Z356" s="372"/>
      <c r="AA356" s="51"/>
      <c r="AB356" s="51"/>
      <c r="AC356" s="51"/>
      <c r="AD356" s="51"/>
      <c r="AE356" s="51"/>
      <c r="AF356" s="51"/>
      <c r="AG356" s="51"/>
    </row>
    <row r="357" spans="1:46" ht="15" customHeight="1">
      <c r="A357" s="372"/>
      <c r="B357" s="372"/>
      <c r="C357" s="695"/>
      <c r="D357" s="696"/>
      <c r="E357" s="696"/>
      <c r="F357" s="696"/>
      <c r="G357" s="696"/>
      <c r="H357" s="696"/>
      <c r="I357" s="696"/>
      <c r="J357" s="697"/>
      <c r="K357" s="372"/>
      <c r="L357" s="372"/>
      <c r="M357" s="372"/>
      <c r="N357" s="372"/>
      <c r="O357" s="372"/>
      <c r="P357" s="372"/>
      <c r="Q357" s="372"/>
      <c r="R357" s="372"/>
      <c r="S357" s="372"/>
      <c r="T357" s="372"/>
      <c r="U357" s="372"/>
      <c r="V357" s="372"/>
      <c r="W357" s="372"/>
      <c r="X357" s="372"/>
      <c r="Y357" s="372"/>
      <c r="Z357" s="372"/>
      <c r="AA357" s="51"/>
      <c r="AB357" s="51"/>
      <c r="AC357" s="51"/>
      <c r="AD357" s="51"/>
      <c r="AE357" s="51"/>
      <c r="AF357" s="51"/>
      <c r="AG357" s="51"/>
    </row>
    <row r="358" spans="1:46" ht="15" customHeight="1">
      <c r="A358" s="372"/>
      <c r="B358" s="372"/>
      <c r="C358" s="695"/>
      <c r="D358" s="696"/>
      <c r="E358" s="696"/>
      <c r="F358" s="696"/>
      <c r="G358" s="696"/>
      <c r="H358" s="696"/>
      <c r="I358" s="696"/>
      <c r="J358" s="697"/>
      <c r="K358" s="372"/>
      <c r="L358" s="372"/>
      <c r="M358" s="372"/>
      <c r="N358" s="372"/>
      <c r="O358" s="372"/>
      <c r="P358" s="372"/>
      <c r="Q358" s="372"/>
      <c r="R358" s="372"/>
      <c r="S358" s="372"/>
      <c r="T358" s="372"/>
      <c r="U358" s="372"/>
      <c r="V358" s="372"/>
      <c r="W358" s="372"/>
      <c r="X358" s="372"/>
      <c r="Y358" s="372"/>
      <c r="Z358" s="372"/>
      <c r="AA358" s="51"/>
      <c r="AB358" s="51"/>
      <c r="AC358" s="51"/>
      <c r="AD358" s="51"/>
      <c r="AE358" s="51"/>
      <c r="AF358" s="51"/>
      <c r="AG358" s="51"/>
    </row>
    <row r="359" spans="1:46" ht="15" customHeight="1">
      <c r="A359" s="372"/>
      <c r="B359" s="372"/>
      <c r="C359" s="695"/>
      <c r="D359" s="696"/>
      <c r="E359" s="696"/>
      <c r="F359" s="696"/>
      <c r="G359" s="696"/>
      <c r="H359" s="696"/>
      <c r="I359" s="696"/>
      <c r="J359" s="697"/>
      <c r="K359" s="372"/>
      <c r="L359" s="372"/>
      <c r="M359" s="372"/>
      <c r="N359" s="372"/>
      <c r="O359" s="372"/>
      <c r="P359" s="372"/>
      <c r="Q359" s="372"/>
      <c r="R359" s="372"/>
      <c r="S359" s="372"/>
      <c r="T359" s="372"/>
      <c r="U359" s="372"/>
      <c r="V359" s="372"/>
      <c r="W359" s="372"/>
      <c r="X359" s="372"/>
      <c r="Y359" s="372"/>
      <c r="Z359" s="372"/>
      <c r="AA359" s="51"/>
      <c r="AB359" s="51"/>
      <c r="AC359" s="51"/>
      <c r="AD359" s="51"/>
      <c r="AE359" s="51"/>
      <c r="AF359" s="51"/>
      <c r="AG359" s="51"/>
    </row>
    <row r="360" spans="1:46" ht="15" customHeight="1" thickBot="1">
      <c r="A360" s="372"/>
      <c r="B360" s="372"/>
      <c r="C360" s="698"/>
      <c r="D360" s="699"/>
      <c r="E360" s="699"/>
      <c r="F360" s="699"/>
      <c r="G360" s="699"/>
      <c r="H360" s="699"/>
      <c r="I360" s="699"/>
      <c r="J360" s="700"/>
      <c r="K360" s="372"/>
      <c r="L360" s="372"/>
      <c r="M360" s="372"/>
      <c r="N360" s="372"/>
      <c r="O360" s="372"/>
      <c r="P360" s="372"/>
      <c r="Q360" s="372"/>
      <c r="R360" s="372"/>
      <c r="S360" s="372"/>
      <c r="T360" s="372"/>
      <c r="U360" s="372"/>
      <c r="V360" s="372"/>
      <c r="W360" s="372"/>
      <c r="X360" s="372"/>
      <c r="Y360" s="372"/>
      <c r="Z360" s="372"/>
      <c r="AA360" s="51"/>
      <c r="AB360" s="51"/>
      <c r="AC360" s="51"/>
      <c r="AD360" s="51"/>
      <c r="AE360" s="51"/>
      <c r="AF360" s="51"/>
      <c r="AG360" s="51"/>
    </row>
    <row r="361" spans="1:46">
      <c r="A361" s="372"/>
      <c r="B361" s="417"/>
      <c r="C361" s="417"/>
      <c r="D361" s="417"/>
      <c r="E361" s="417"/>
      <c r="F361" s="417"/>
      <c r="G361" s="417"/>
      <c r="H361" s="417"/>
      <c r="I361" s="417"/>
      <c r="J361" s="417"/>
      <c r="K361" s="417"/>
      <c r="L361" s="418"/>
      <c r="M361" s="418"/>
      <c r="N361" s="417"/>
      <c r="O361" s="417"/>
      <c r="P361" s="418"/>
      <c r="Q361" s="418"/>
      <c r="R361" s="418"/>
      <c r="S361" s="418"/>
      <c r="T361" s="418"/>
      <c r="U361" s="418"/>
      <c r="V361" s="418"/>
      <c r="W361" s="418"/>
      <c r="X361" s="418"/>
      <c r="Y361" s="418"/>
      <c r="Z361" s="418"/>
      <c r="AA361" s="218"/>
      <c r="AB361" s="218"/>
      <c r="AC361" s="218"/>
      <c r="AD361" s="218"/>
      <c r="AE361" s="218"/>
      <c r="AF361" s="218"/>
      <c r="AG361" s="218"/>
    </row>
    <row r="362" spans="1:46">
      <c r="A362" s="292"/>
      <c r="B362" s="293"/>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51"/>
      <c r="AB362" s="51"/>
      <c r="AC362" s="51"/>
      <c r="AD362" s="51"/>
      <c r="AE362" s="51"/>
      <c r="AF362" s="51"/>
      <c r="AG362" s="51"/>
    </row>
    <row r="363" spans="1:46" ht="14.45" customHeight="1">
      <c r="A363" s="292"/>
      <c r="B363" s="293"/>
      <c r="C363" s="293"/>
      <c r="D363" s="293"/>
      <c r="E363" s="293"/>
      <c r="F363" s="293"/>
      <c r="G363" s="293"/>
      <c r="H363" s="293"/>
      <c r="I363" s="293"/>
      <c r="J363" s="293"/>
      <c r="K363" s="293"/>
      <c r="L363" s="293"/>
      <c r="M363" s="293"/>
      <c r="N363" s="293"/>
      <c r="O363" s="293"/>
      <c r="P363" s="293"/>
      <c r="Q363" s="293"/>
      <c r="R363" s="293"/>
      <c r="S363" s="292"/>
      <c r="T363" s="292"/>
      <c r="U363" s="293"/>
      <c r="V363" s="293"/>
      <c r="W363" s="293"/>
      <c r="X363" s="293"/>
      <c r="Y363" s="293"/>
      <c r="Z363" s="293"/>
      <c r="AA363" s="219"/>
      <c r="AB363" s="219"/>
      <c r="AC363" s="219"/>
      <c r="AD363" s="219"/>
      <c r="AE363" s="219"/>
      <c r="AF363" s="219"/>
      <c r="AG363" s="219"/>
      <c r="AH363" s="289"/>
      <c r="AI363" s="289"/>
      <c r="AJ363" s="289"/>
      <c r="AK363" s="289"/>
      <c r="AL363" s="289"/>
      <c r="AM363" s="289"/>
      <c r="AN363" s="289"/>
      <c r="AO363" s="289"/>
      <c r="AP363" s="289"/>
      <c r="AQ363" s="289"/>
      <c r="AR363" s="289"/>
      <c r="AS363" s="289"/>
      <c r="AT363" s="289"/>
    </row>
    <row r="364" spans="1:46">
      <c r="A364" s="292"/>
      <c r="B364" s="293"/>
      <c r="C364" s="293"/>
      <c r="D364" s="293"/>
      <c r="E364" s="293"/>
      <c r="F364" s="293"/>
      <c r="G364" s="293"/>
      <c r="H364" s="293"/>
      <c r="I364" s="293"/>
      <c r="J364" s="293"/>
      <c r="K364" s="293"/>
      <c r="L364" s="293"/>
      <c r="M364" s="293"/>
      <c r="N364" s="293"/>
      <c r="O364" s="293"/>
      <c r="P364" s="293"/>
      <c r="Q364" s="293"/>
      <c r="R364" s="293"/>
      <c r="S364" s="292"/>
      <c r="T364" s="292"/>
      <c r="U364" s="293"/>
      <c r="V364" s="293"/>
      <c r="W364" s="293"/>
      <c r="X364" s="293"/>
      <c r="Y364" s="293"/>
      <c r="Z364" s="293"/>
      <c r="AA364" s="219"/>
      <c r="AB364" s="219"/>
      <c r="AC364" s="219"/>
      <c r="AD364" s="219"/>
      <c r="AE364" s="219"/>
      <c r="AF364" s="219"/>
      <c r="AG364" s="219"/>
      <c r="AH364" s="289"/>
      <c r="AI364" s="289"/>
      <c r="AJ364" s="289"/>
      <c r="AK364" s="289"/>
      <c r="AL364" s="289"/>
      <c r="AM364" s="289"/>
      <c r="AN364" s="289"/>
      <c r="AO364" s="289"/>
      <c r="AP364" s="289"/>
      <c r="AQ364" s="289"/>
      <c r="AR364" s="289"/>
      <c r="AS364" s="289"/>
      <c r="AT364" s="289"/>
    </row>
    <row r="365" spans="1:46" ht="16.149999999999999" customHeight="1">
      <c r="A365" s="292"/>
      <c r="B365" s="293"/>
      <c r="C365" s="293"/>
      <c r="D365" s="293"/>
      <c r="E365" s="293"/>
      <c r="F365" s="293"/>
      <c r="G365" s="293"/>
      <c r="H365" s="293"/>
      <c r="I365" s="293"/>
      <c r="J365" s="293"/>
      <c r="K365" s="293"/>
      <c r="L365" s="293"/>
      <c r="M365" s="293"/>
      <c r="N365" s="293"/>
      <c r="O365" s="293"/>
      <c r="P365" s="293"/>
      <c r="Q365" s="293"/>
      <c r="R365" s="293"/>
      <c r="S365" s="292"/>
      <c r="T365" s="292"/>
      <c r="U365" s="293"/>
      <c r="V365" s="293"/>
      <c r="W365" s="293"/>
      <c r="X365" s="293"/>
      <c r="Y365" s="293"/>
      <c r="Z365" s="293"/>
      <c r="AA365" s="219"/>
      <c r="AB365" s="219"/>
      <c r="AC365" s="219"/>
      <c r="AD365" s="219"/>
      <c r="AE365" s="219"/>
      <c r="AF365" s="219"/>
      <c r="AG365" s="219"/>
      <c r="AH365" s="289"/>
      <c r="AI365" s="289"/>
      <c r="AJ365" s="289"/>
      <c r="AK365" s="289"/>
      <c r="AL365" s="289"/>
      <c r="AM365" s="289"/>
      <c r="AN365" s="289"/>
      <c r="AO365" s="289"/>
      <c r="AP365" s="289"/>
      <c r="AQ365" s="289"/>
      <c r="AR365" s="289"/>
      <c r="AS365" s="289"/>
      <c r="AT365" s="289"/>
    </row>
    <row r="366" spans="1:46" ht="14.45" customHeight="1">
      <c r="A366" s="292"/>
      <c r="B366" s="305"/>
      <c r="C366" s="293"/>
      <c r="D366" s="293"/>
      <c r="E366" s="293"/>
      <c r="F366" s="293"/>
      <c r="G366" s="293"/>
      <c r="H366" s="293"/>
      <c r="I366" s="293"/>
      <c r="J366" s="293"/>
      <c r="K366" s="293"/>
      <c r="L366" s="293"/>
      <c r="M366" s="293"/>
      <c r="N366" s="293"/>
      <c r="O366" s="293"/>
      <c r="P366" s="293"/>
      <c r="Q366" s="293"/>
      <c r="R366" s="293"/>
      <c r="S366" s="292"/>
      <c r="T366" s="292"/>
      <c r="U366" s="293"/>
      <c r="V366" s="293"/>
      <c r="W366" s="293"/>
      <c r="X366" s="293"/>
      <c r="Y366" s="293"/>
      <c r="Z366" s="293"/>
      <c r="AA366" s="219"/>
      <c r="AB366" s="219"/>
      <c r="AC366" s="219"/>
      <c r="AD366" s="219"/>
      <c r="AE366" s="219"/>
      <c r="AF366" s="219"/>
      <c r="AG366" s="219"/>
      <c r="AH366" s="289"/>
      <c r="AI366" s="289"/>
      <c r="AJ366" s="289"/>
      <c r="AK366" s="289"/>
      <c r="AL366" s="289"/>
      <c r="AM366" s="289"/>
      <c r="AN366" s="289"/>
      <c r="AO366" s="289"/>
      <c r="AP366" s="289"/>
      <c r="AQ366" s="289"/>
      <c r="AR366" s="289"/>
      <c r="AS366" s="289"/>
      <c r="AT366" s="289"/>
    </row>
    <row r="367" spans="1:46" ht="15" customHeight="1">
      <c r="A367" s="292"/>
      <c r="B367" s="293"/>
      <c r="C367" s="293"/>
      <c r="D367" s="293"/>
      <c r="E367" s="293"/>
      <c r="F367" s="293"/>
      <c r="G367" s="293"/>
      <c r="H367" s="293"/>
      <c r="I367" s="293"/>
      <c r="J367" s="293"/>
      <c r="K367" s="293"/>
      <c r="L367" s="293"/>
      <c r="M367" s="293"/>
      <c r="N367" s="293"/>
      <c r="O367" s="293"/>
      <c r="P367" s="293"/>
      <c r="Q367" s="293"/>
      <c r="R367" s="293"/>
      <c r="S367" s="292"/>
      <c r="T367" s="292"/>
      <c r="U367" s="293"/>
      <c r="V367" s="293"/>
      <c r="W367" s="293"/>
      <c r="X367" s="293"/>
      <c r="Y367" s="293"/>
      <c r="Z367" s="293"/>
      <c r="AA367" s="219"/>
      <c r="AB367" s="219"/>
      <c r="AC367" s="219"/>
      <c r="AD367" s="219"/>
      <c r="AE367" s="219"/>
      <c r="AF367" s="219"/>
      <c r="AG367" s="219"/>
      <c r="AH367" s="289"/>
      <c r="AI367" s="289"/>
      <c r="AJ367" s="289"/>
      <c r="AK367" s="289"/>
      <c r="AL367" s="289"/>
      <c r="AM367" s="289"/>
      <c r="AN367" s="289"/>
      <c r="AO367" s="289"/>
      <c r="AP367" s="289"/>
      <c r="AQ367" s="289"/>
      <c r="AR367" s="289"/>
      <c r="AS367" s="289"/>
      <c r="AT367" s="289"/>
    </row>
    <row r="368" spans="1:46" ht="12.6" customHeight="1">
      <c r="A368" s="292"/>
      <c r="B368" s="294"/>
      <c r="C368" s="294"/>
      <c r="D368" s="294"/>
      <c r="E368" s="294"/>
      <c r="F368" s="294"/>
      <c r="G368" s="294"/>
      <c r="H368" s="294"/>
      <c r="I368" s="294"/>
      <c r="J368" s="294"/>
      <c r="K368" s="294"/>
      <c r="L368" s="294"/>
      <c r="M368" s="294"/>
      <c r="N368" s="294"/>
      <c r="O368" s="294"/>
      <c r="P368" s="295"/>
      <c r="Q368" s="295"/>
      <c r="R368" s="295"/>
      <c r="S368" s="292"/>
      <c r="T368" s="292"/>
      <c r="U368" s="295"/>
      <c r="V368" s="295"/>
      <c r="W368" s="295"/>
      <c r="X368" s="295"/>
      <c r="Y368" s="293"/>
      <c r="Z368" s="293"/>
      <c r="AA368" s="219"/>
      <c r="AB368" s="219"/>
      <c r="AC368" s="219"/>
      <c r="AD368" s="219"/>
      <c r="AE368" s="219"/>
      <c r="AF368" s="219"/>
      <c r="AG368" s="219"/>
      <c r="AH368" s="289"/>
      <c r="AI368" s="289"/>
      <c r="AJ368" s="289"/>
      <c r="AK368" s="289"/>
      <c r="AL368" s="289"/>
      <c r="AM368" s="289"/>
      <c r="AN368" s="289"/>
      <c r="AO368" s="289"/>
      <c r="AP368" s="289"/>
      <c r="AQ368" s="289"/>
      <c r="AR368" s="289"/>
      <c r="AS368" s="289"/>
      <c r="AT368" s="289"/>
    </row>
    <row r="369" spans="1:46">
      <c r="A369" s="292"/>
      <c r="B369" s="293"/>
      <c r="C369" s="293"/>
      <c r="D369" s="293"/>
      <c r="E369" s="293"/>
      <c r="F369" s="293"/>
      <c r="G369" s="293"/>
      <c r="H369" s="293"/>
      <c r="I369" s="293"/>
      <c r="J369" s="293"/>
      <c r="K369" s="293"/>
      <c r="L369" s="293"/>
      <c r="M369" s="293"/>
      <c r="N369" s="293"/>
      <c r="O369" s="293"/>
      <c r="P369" s="293"/>
      <c r="Q369" s="293"/>
      <c r="R369" s="293"/>
      <c r="S369" s="292"/>
      <c r="T369" s="292"/>
      <c r="U369" s="293"/>
      <c r="V369" s="293"/>
      <c r="W369" s="293"/>
      <c r="X369" s="293"/>
      <c r="Y369" s="293"/>
      <c r="Z369" s="293"/>
      <c r="AA369" s="219"/>
      <c r="AB369" s="219"/>
      <c r="AC369" s="219"/>
      <c r="AD369" s="219"/>
      <c r="AE369" s="219"/>
      <c r="AF369" s="219"/>
      <c r="AG369" s="219"/>
      <c r="AH369" s="289"/>
      <c r="AI369" s="289"/>
      <c r="AJ369" s="289"/>
      <c r="AK369" s="289"/>
      <c r="AL369" s="289"/>
      <c r="AM369" s="289"/>
      <c r="AN369" s="289"/>
      <c r="AO369" s="289"/>
      <c r="AP369" s="289"/>
      <c r="AQ369" s="289"/>
      <c r="AR369" s="289"/>
      <c r="AS369" s="289"/>
      <c r="AT369" s="289"/>
    </row>
    <row r="370" spans="1:46">
      <c r="A370" s="292"/>
      <c r="B370" s="293"/>
      <c r="C370" s="293"/>
      <c r="D370" s="293"/>
      <c r="E370" s="293"/>
      <c r="F370" s="293"/>
      <c r="G370" s="293"/>
      <c r="H370" s="293"/>
      <c r="I370" s="293"/>
      <c r="J370" s="293"/>
      <c r="K370" s="293"/>
      <c r="L370" s="293"/>
      <c r="M370" s="293"/>
      <c r="N370" s="293"/>
      <c r="O370" s="293"/>
      <c r="P370" s="293"/>
      <c r="Q370" s="293"/>
      <c r="R370" s="293"/>
      <c r="S370" s="292"/>
      <c r="T370" s="292"/>
      <c r="U370" s="293"/>
      <c r="V370" s="293"/>
      <c r="W370" s="293"/>
      <c r="X370" s="293"/>
      <c r="Y370" s="293"/>
      <c r="Z370" s="293"/>
      <c r="AA370" s="219"/>
      <c r="AB370" s="219"/>
      <c r="AC370" s="219"/>
      <c r="AD370" s="219"/>
      <c r="AE370" s="219"/>
      <c r="AF370" s="219"/>
      <c r="AG370" s="219"/>
      <c r="AH370" s="289"/>
      <c r="AI370" s="289"/>
      <c r="AJ370" s="289"/>
      <c r="AK370" s="289"/>
      <c r="AL370" s="289"/>
      <c r="AM370" s="289"/>
      <c r="AN370" s="289"/>
      <c r="AO370" s="289"/>
      <c r="AP370" s="289"/>
      <c r="AQ370" s="289"/>
      <c r="AR370" s="289"/>
      <c r="AS370" s="289"/>
      <c r="AT370" s="289"/>
    </row>
    <row r="371" spans="1:46" ht="14.45" customHeight="1">
      <c r="A371" s="292"/>
      <c r="B371" s="293"/>
      <c r="C371" s="293"/>
      <c r="D371" s="293"/>
      <c r="E371" s="293"/>
      <c r="F371" s="293"/>
      <c r="G371" s="293"/>
      <c r="H371" s="293"/>
      <c r="I371" s="293"/>
      <c r="J371" s="293"/>
      <c r="K371" s="293"/>
      <c r="L371" s="293"/>
      <c r="M371" s="293"/>
      <c r="N371" s="293"/>
      <c r="O371" s="293"/>
      <c r="P371" s="293"/>
      <c r="Q371" s="293"/>
      <c r="R371" s="293"/>
      <c r="S371" s="292"/>
      <c r="T371" s="292"/>
      <c r="U371" s="293"/>
      <c r="V371" s="293"/>
      <c r="W371" s="293"/>
      <c r="X371" s="293"/>
      <c r="Y371" s="293"/>
      <c r="Z371" s="293"/>
      <c r="AA371" s="219"/>
      <c r="AB371" s="219"/>
      <c r="AC371" s="219"/>
      <c r="AD371" s="219"/>
      <c r="AE371" s="219"/>
      <c r="AF371" s="219"/>
      <c r="AG371" s="219"/>
      <c r="AH371" s="289"/>
      <c r="AI371" s="289"/>
      <c r="AJ371" s="289"/>
      <c r="AK371" s="289"/>
      <c r="AL371" s="289"/>
      <c r="AM371" s="289"/>
      <c r="AN371" s="289"/>
      <c r="AO371" s="289"/>
      <c r="AP371" s="289"/>
      <c r="AQ371" s="289"/>
      <c r="AR371" s="289"/>
      <c r="AS371" s="289"/>
      <c r="AT371" s="289"/>
    </row>
    <row r="372" spans="1:46">
      <c r="A372" s="292"/>
      <c r="B372" s="293"/>
      <c r="C372" s="293"/>
      <c r="D372" s="293"/>
      <c r="E372" s="293"/>
      <c r="F372" s="293"/>
      <c r="G372" s="293"/>
      <c r="H372" s="293"/>
      <c r="I372" s="293"/>
      <c r="J372" s="293"/>
      <c r="K372" s="293"/>
      <c r="L372" s="293"/>
      <c r="M372" s="293"/>
      <c r="N372" s="293"/>
      <c r="O372" s="293"/>
      <c r="P372" s="293"/>
      <c r="Q372" s="293"/>
      <c r="R372" s="293"/>
      <c r="S372" s="292"/>
      <c r="T372" s="292"/>
      <c r="U372" s="293"/>
      <c r="V372" s="293"/>
      <c r="W372" s="293"/>
      <c r="X372" s="293"/>
      <c r="Y372" s="293"/>
      <c r="Z372" s="293"/>
      <c r="AA372" s="219"/>
      <c r="AB372" s="219"/>
      <c r="AC372" s="219"/>
      <c r="AD372" s="219"/>
      <c r="AE372" s="219"/>
      <c r="AF372" s="219"/>
      <c r="AG372" s="219"/>
      <c r="AH372" s="289"/>
      <c r="AI372" s="289"/>
      <c r="AJ372" s="289"/>
      <c r="AK372" s="289"/>
      <c r="AL372" s="289"/>
      <c r="AM372" s="289"/>
      <c r="AN372" s="289"/>
      <c r="AO372" s="289"/>
      <c r="AP372" s="289"/>
      <c r="AQ372" s="289"/>
      <c r="AR372" s="289"/>
      <c r="AS372" s="289"/>
      <c r="AT372" s="289"/>
    </row>
    <row r="373" spans="1:46" ht="16.149999999999999" customHeight="1">
      <c r="A373" s="51"/>
      <c r="B373" s="219"/>
      <c r="C373" s="219"/>
      <c r="D373" s="219"/>
      <c r="E373" s="219"/>
      <c r="F373" s="219"/>
      <c r="G373" s="219"/>
      <c r="H373" s="219"/>
      <c r="I373" s="219"/>
      <c r="J373" s="219"/>
      <c r="K373" s="219"/>
      <c r="L373" s="219"/>
      <c r="M373" s="219"/>
      <c r="N373" s="219"/>
      <c r="O373" s="219"/>
      <c r="P373" s="219"/>
      <c r="Q373" s="219"/>
      <c r="R373" s="219"/>
      <c r="S373" s="51"/>
      <c r="T373" s="51"/>
      <c r="U373" s="219"/>
      <c r="V373" s="219"/>
      <c r="W373" s="219"/>
      <c r="X373" s="219"/>
      <c r="Y373" s="219"/>
      <c r="Z373" s="219"/>
      <c r="AA373" s="219"/>
      <c r="AB373" s="219"/>
      <c r="AC373" s="219"/>
      <c r="AD373" s="219"/>
      <c r="AE373" s="219"/>
      <c r="AF373" s="219"/>
      <c r="AG373" s="219"/>
      <c r="AH373" s="289"/>
      <c r="AI373" s="289"/>
      <c r="AJ373" s="289"/>
      <c r="AK373" s="289"/>
      <c r="AL373" s="289"/>
      <c r="AM373" s="289"/>
      <c r="AN373" s="289"/>
      <c r="AO373" s="289"/>
      <c r="AP373" s="289"/>
      <c r="AQ373" s="289"/>
      <c r="AR373" s="289"/>
      <c r="AS373" s="289"/>
      <c r="AT373" s="289"/>
    </row>
    <row r="374" spans="1:46" ht="14.45" customHeight="1">
      <c r="A374" s="51"/>
      <c r="B374" s="324"/>
      <c r="C374" s="219"/>
      <c r="D374" s="219"/>
      <c r="E374" s="219"/>
      <c r="F374" s="219"/>
      <c r="G374" s="219"/>
      <c r="H374" s="219"/>
      <c r="I374" s="219"/>
      <c r="J374" s="219"/>
      <c r="K374" s="219"/>
      <c r="L374" s="219"/>
      <c r="M374" s="219"/>
      <c r="N374" s="219"/>
      <c r="O374" s="219"/>
      <c r="P374" s="219"/>
      <c r="Q374" s="219"/>
      <c r="R374" s="219"/>
      <c r="S374" s="51"/>
      <c r="T374" s="51"/>
      <c r="U374" s="219"/>
      <c r="V374" s="219"/>
      <c r="W374" s="219"/>
      <c r="X374" s="219"/>
      <c r="Y374" s="219"/>
      <c r="Z374" s="219"/>
      <c r="AA374" s="219"/>
      <c r="AB374" s="219"/>
      <c r="AC374" s="219"/>
      <c r="AD374" s="219"/>
      <c r="AE374" s="219"/>
      <c r="AF374" s="219"/>
      <c r="AG374" s="219"/>
      <c r="AH374" s="289"/>
      <c r="AI374" s="289"/>
      <c r="AJ374" s="289"/>
      <c r="AK374" s="289"/>
      <c r="AL374" s="289"/>
      <c r="AM374" s="289"/>
      <c r="AN374" s="289"/>
      <c r="AO374" s="289"/>
      <c r="AP374" s="289"/>
      <c r="AQ374" s="289"/>
      <c r="AR374" s="289"/>
      <c r="AS374" s="289"/>
      <c r="AT374" s="289"/>
    </row>
    <row r="375" spans="1:46" ht="15" customHeight="1">
      <c r="P375" s="289"/>
      <c r="Q375" s="289"/>
      <c r="R375" s="289"/>
      <c r="U375" s="289"/>
      <c r="V375" s="289"/>
      <c r="W375" s="289"/>
      <c r="X375" s="289"/>
      <c r="Y375" s="289"/>
      <c r="Z375" s="289"/>
      <c r="AA375" s="289"/>
      <c r="AB375" s="289"/>
      <c r="AC375" s="289"/>
      <c r="AD375" s="289"/>
      <c r="AE375" s="289"/>
      <c r="AF375" s="289"/>
      <c r="AG375" s="289"/>
      <c r="AH375" s="289"/>
      <c r="AI375" s="289"/>
      <c r="AJ375" s="289"/>
      <c r="AK375" s="289"/>
      <c r="AL375" s="289"/>
      <c r="AM375" s="289"/>
      <c r="AN375" s="289"/>
      <c r="AO375" s="289"/>
      <c r="AP375" s="289"/>
      <c r="AQ375" s="289"/>
      <c r="AR375" s="289"/>
      <c r="AS375" s="289"/>
      <c r="AT375" s="289"/>
    </row>
    <row r="376" spans="1:46" ht="12.6" customHeight="1">
      <c r="B376" s="84"/>
      <c r="C376" s="84"/>
      <c r="D376" s="84"/>
      <c r="E376" s="84"/>
      <c r="F376" s="84"/>
      <c r="G376" s="84"/>
      <c r="H376" s="84"/>
      <c r="I376" s="84"/>
      <c r="J376" s="84"/>
      <c r="K376" s="84"/>
      <c r="L376" s="84"/>
      <c r="M376" s="84"/>
      <c r="N376" s="84"/>
      <c r="O376" s="84"/>
      <c r="P376" s="291"/>
      <c r="Q376" s="291"/>
      <c r="R376" s="291"/>
      <c r="U376" s="291"/>
      <c r="V376" s="291"/>
      <c r="W376" s="291"/>
      <c r="X376" s="291"/>
      <c r="Y376" s="289"/>
      <c r="Z376" s="289"/>
      <c r="AA376" s="289"/>
      <c r="AB376" s="289"/>
      <c r="AC376" s="289"/>
      <c r="AD376" s="289"/>
      <c r="AE376" s="289"/>
      <c r="AF376" s="289"/>
      <c r="AG376" s="289"/>
      <c r="AH376" s="289"/>
      <c r="AI376" s="289"/>
      <c r="AJ376" s="289"/>
      <c r="AK376" s="289"/>
      <c r="AL376" s="289"/>
      <c r="AM376" s="289"/>
      <c r="AN376" s="289"/>
      <c r="AO376" s="289"/>
      <c r="AP376" s="289"/>
      <c r="AQ376" s="289"/>
      <c r="AR376" s="289"/>
      <c r="AS376" s="289"/>
      <c r="AT376" s="289"/>
    </row>
    <row r="377" spans="1:46">
      <c r="P377" s="289"/>
      <c r="Q377" s="289"/>
      <c r="R377" s="289"/>
      <c r="U377" s="289"/>
      <c r="V377" s="289"/>
      <c r="W377" s="289"/>
      <c r="X377" s="289"/>
      <c r="Y377" s="289"/>
      <c r="Z377" s="289"/>
      <c r="AA377" s="289"/>
      <c r="AB377" s="289"/>
      <c r="AC377" s="289"/>
      <c r="AD377" s="289"/>
      <c r="AE377" s="289"/>
      <c r="AF377" s="289"/>
      <c r="AG377" s="289"/>
      <c r="AH377" s="289"/>
      <c r="AI377" s="289"/>
      <c r="AJ377" s="289"/>
      <c r="AK377" s="289"/>
      <c r="AL377" s="289"/>
      <c r="AM377" s="289"/>
      <c r="AN377" s="289"/>
      <c r="AO377" s="289"/>
      <c r="AP377" s="289"/>
      <c r="AQ377" s="289"/>
      <c r="AR377" s="289"/>
      <c r="AS377" s="289"/>
      <c r="AT377" s="289"/>
    </row>
    <row r="378" spans="1:46">
      <c r="P378" s="289"/>
      <c r="Q378" s="289"/>
      <c r="R378" s="289"/>
      <c r="U378" s="289"/>
      <c r="V378" s="289"/>
      <c r="W378" s="289"/>
      <c r="X378" s="289"/>
      <c r="Y378" s="289"/>
      <c r="Z378" s="289"/>
      <c r="AA378" s="289"/>
      <c r="AB378" s="289"/>
      <c r="AC378" s="289"/>
      <c r="AD378" s="289"/>
      <c r="AE378" s="289"/>
      <c r="AF378" s="289"/>
      <c r="AG378" s="289"/>
      <c r="AH378" s="289"/>
      <c r="AI378" s="289"/>
      <c r="AJ378" s="289"/>
      <c r="AK378" s="289"/>
      <c r="AL378" s="289"/>
      <c r="AM378" s="289"/>
      <c r="AN378" s="289"/>
      <c r="AO378" s="289"/>
      <c r="AP378" s="289"/>
      <c r="AQ378" s="289"/>
      <c r="AR378" s="289"/>
      <c r="AS378" s="289"/>
      <c r="AT378" s="289"/>
    </row>
    <row r="379" spans="1:46" ht="14.45" customHeight="1">
      <c r="P379" s="289"/>
      <c r="Q379" s="289"/>
      <c r="R379" s="289"/>
      <c r="U379" s="289"/>
      <c r="V379" s="289"/>
      <c r="W379" s="289"/>
      <c r="X379" s="289"/>
      <c r="Y379" s="289"/>
      <c r="Z379" s="289"/>
      <c r="AA379" s="289"/>
      <c r="AB379" s="289"/>
      <c r="AC379" s="289"/>
      <c r="AD379" s="289"/>
      <c r="AE379" s="289"/>
      <c r="AF379" s="289"/>
      <c r="AG379" s="289"/>
      <c r="AH379" s="289"/>
      <c r="AI379" s="289"/>
      <c r="AJ379" s="289"/>
      <c r="AK379" s="289"/>
      <c r="AL379" s="289"/>
      <c r="AM379" s="289"/>
      <c r="AN379" s="289"/>
      <c r="AO379" s="289"/>
      <c r="AP379" s="289"/>
      <c r="AQ379" s="289"/>
      <c r="AR379" s="289"/>
      <c r="AS379" s="289"/>
      <c r="AT379" s="289"/>
    </row>
    <row r="380" spans="1:46">
      <c r="P380" s="289"/>
      <c r="Q380" s="289"/>
      <c r="R380" s="289"/>
      <c r="S380" s="289"/>
      <c r="T380" s="289"/>
      <c r="U380" s="289"/>
      <c r="V380" s="289"/>
      <c r="W380" s="289"/>
      <c r="X380" s="289"/>
      <c r="Y380" s="289"/>
      <c r="Z380" s="289"/>
      <c r="AA380" s="289"/>
      <c r="AB380" s="289"/>
      <c r="AC380" s="289"/>
      <c r="AD380" s="289"/>
      <c r="AE380" s="289"/>
      <c r="AF380" s="289"/>
      <c r="AG380" s="289"/>
      <c r="AH380" s="289"/>
      <c r="AI380" s="289"/>
      <c r="AJ380" s="289"/>
      <c r="AK380" s="289"/>
      <c r="AL380" s="289"/>
      <c r="AM380" s="289"/>
      <c r="AN380" s="289"/>
      <c r="AO380" s="289"/>
      <c r="AP380" s="289"/>
      <c r="AQ380" s="289"/>
      <c r="AR380" s="289"/>
      <c r="AS380" s="289"/>
      <c r="AT380" s="289"/>
    </row>
    <row r="381" spans="1:46" ht="16.149999999999999" customHeight="1">
      <c r="P381" s="289"/>
      <c r="Q381" s="289"/>
      <c r="R381" s="289"/>
      <c r="S381" s="289"/>
      <c r="T381" s="289"/>
      <c r="U381" s="289"/>
      <c r="V381" s="289"/>
      <c r="W381" s="289"/>
      <c r="X381" s="289"/>
      <c r="Y381" s="289"/>
      <c r="Z381" s="289"/>
      <c r="AA381" s="289"/>
      <c r="AB381" s="289"/>
      <c r="AC381" s="289"/>
      <c r="AD381" s="289"/>
      <c r="AE381" s="289"/>
      <c r="AF381" s="289"/>
      <c r="AG381" s="289"/>
      <c r="AH381" s="289"/>
      <c r="AI381" s="289"/>
      <c r="AJ381" s="289"/>
      <c r="AK381" s="289"/>
      <c r="AL381" s="289"/>
      <c r="AM381" s="289"/>
      <c r="AN381" s="289"/>
      <c r="AO381" s="289"/>
      <c r="AP381" s="289"/>
      <c r="AQ381" s="289"/>
      <c r="AR381" s="289"/>
      <c r="AS381" s="289"/>
      <c r="AT381" s="289"/>
    </row>
    <row r="382" spans="1:46" ht="14.45" customHeight="1">
      <c r="B382" s="290"/>
      <c r="P382" s="289"/>
      <c r="Q382" s="289"/>
      <c r="R382" s="289"/>
      <c r="S382" s="289"/>
      <c r="T382" s="289"/>
      <c r="U382" s="289"/>
      <c r="V382" s="289"/>
      <c r="W382" s="289"/>
      <c r="X382" s="289"/>
      <c r="Y382" s="289"/>
      <c r="Z382" s="289"/>
      <c r="AA382" s="289"/>
      <c r="AB382" s="289"/>
      <c r="AC382" s="289"/>
      <c r="AD382" s="289"/>
      <c r="AE382" s="289"/>
      <c r="AF382" s="289"/>
      <c r="AG382" s="289"/>
      <c r="AH382" s="289"/>
      <c r="AI382" s="289"/>
      <c r="AJ382" s="289"/>
      <c r="AK382" s="289"/>
      <c r="AL382" s="289"/>
      <c r="AM382" s="289"/>
      <c r="AN382" s="289"/>
      <c r="AO382" s="289"/>
      <c r="AP382" s="289"/>
      <c r="AQ382" s="289"/>
      <c r="AR382" s="289"/>
      <c r="AS382" s="289"/>
      <c r="AT382" s="289"/>
    </row>
    <row r="383" spans="1:46" ht="15" customHeight="1">
      <c r="P383" s="289"/>
      <c r="Q383" s="289"/>
      <c r="R383" s="289"/>
      <c r="S383" s="289"/>
      <c r="T383" s="289"/>
      <c r="U383" s="289"/>
      <c r="V383" s="289"/>
      <c r="W383" s="289"/>
      <c r="X383" s="289"/>
      <c r="Y383" s="289"/>
      <c r="Z383" s="289"/>
      <c r="AA383" s="289"/>
      <c r="AB383" s="289"/>
      <c r="AC383" s="289"/>
      <c r="AD383" s="289"/>
      <c r="AE383" s="289"/>
      <c r="AF383" s="289"/>
      <c r="AG383" s="289"/>
      <c r="AH383" s="289"/>
      <c r="AI383" s="289"/>
      <c r="AJ383" s="289"/>
      <c r="AK383" s="289"/>
      <c r="AL383" s="289"/>
      <c r="AM383" s="289"/>
      <c r="AN383" s="289"/>
      <c r="AO383" s="289"/>
      <c r="AP383" s="289"/>
      <c r="AQ383" s="289"/>
      <c r="AR383" s="289"/>
      <c r="AS383" s="289"/>
      <c r="AT383" s="289"/>
    </row>
    <row r="384" spans="1:46" ht="12.6" customHeight="1">
      <c r="B384" s="84"/>
      <c r="C384" s="84"/>
      <c r="D384" s="84"/>
      <c r="E384" s="84"/>
      <c r="F384" s="84"/>
      <c r="G384" s="84"/>
      <c r="H384" s="84"/>
      <c r="I384" s="84"/>
      <c r="J384" s="84"/>
      <c r="K384" s="84"/>
      <c r="L384" s="84"/>
      <c r="M384" s="84"/>
      <c r="N384" s="84"/>
      <c r="O384" s="84"/>
      <c r="P384" s="291"/>
      <c r="Q384" s="291"/>
      <c r="R384" s="291"/>
      <c r="S384" s="291"/>
      <c r="T384" s="291"/>
      <c r="U384" s="291"/>
      <c r="V384" s="291"/>
      <c r="W384" s="291"/>
      <c r="X384" s="291"/>
      <c r="Y384" s="289"/>
      <c r="Z384" s="289"/>
      <c r="AA384" s="289"/>
      <c r="AB384" s="289"/>
      <c r="AC384" s="289"/>
      <c r="AD384" s="289"/>
      <c r="AE384" s="289"/>
      <c r="AF384" s="289"/>
      <c r="AG384" s="289"/>
      <c r="AH384" s="289"/>
      <c r="AI384" s="289"/>
      <c r="AJ384" s="289"/>
      <c r="AK384" s="289"/>
      <c r="AL384" s="289"/>
      <c r="AM384" s="289"/>
      <c r="AN384" s="289"/>
      <c r="AO384" s="289"/>
      <c r="AP384" s="289"/>
      <c r="AQ384" s="289"/>
      <c r="AR384" s="289"/>
      <c r="AS384" s="289"/>
      <c r="AT384" s="289"/>
    </row>
    <row r="385" spans="2:46">
      <c r="P385" s="289"/>
      <c r="Q385" s="289"/>
      <c r="R385" s="289"/>
      <c r="S385" s="289"/>
      <c r="T385" s="289"/>
      <c r="U385" s="289"/>
      <c r="V385" s="289"/>
      <c r="W385" s="289"/>
      <c r="X385" s="289"/>
      <c r="Y385" s="289"/>
      <c r="Z385" s="289"/>
      <c r="AA385" s="289"/>
      <c r="AB385" s="289"/>
      <c r="AC385" s="289"/>
      <c r="AD385" s="289"/>
      <c r="AE385" s="289"/>
      <c r="AF385" s="289"/>
      <c r="AG385" s="289"/>
      <c r="AH385" s="289"/>
      <c r="AI385" s="289"/>
      <c r="AJ385" s="289"/>
      <c r="AK385" s="289"/>
      <c r="AL385" s="289"/>
      <c r="AM385" s="289"/>
      <c r="AN385" s="289"/>
      <c r="AO385" s="289"/>
      <c r="AP385" s="289"/>
      <c r="AQ385" s="289"/>
      <c r="AR385" s="289"/>
      <c r="AS385" s="289"/>
      <c r="AT385" s="289"/>
    </row>
    <row r="386" spans="2:46">
      <c r="P386" s="289"/>
      <c r="Q386" s="289"/>
      <c r="R386" s="289"/>
      <c r="S386" s="289"/>
      <c r="T386" s="289"/>
      <c r="U386" s="289"/>
      <c r="V386" s="289"/>
      <c r="W386" s="289"/>
      <c r="X386" s="289"/>
      <c r="Y386" s="289"/>
      <c r="Z386" s="289"/>
      <c r="AA386" s="289"/>
      <c r="AB386" s="289"/>
      <c r="AC386" s="289"/>
      <c r="AD386" s="289"/>
      <c r="AE386" s="289"/>
      <c r="AF386" s="289"/>
      <c r="AG386" s="289"/>
      <c r="AH386" s="289"/>
      <c r="AI386" s="289"/>
      <c r="AJ386" s="289"/>
      <c r="AK386" s="289"/>
      <c r="AL386" s="289"/>
      <c r="AM386" s="289"/>
      <c r="AN386" s="289"/>
      <c r="AO386" s="289"/>
      <c r="AP386" s="289"/>
      <c r="AQ386" s="289"/>
      <c r="AR386" s="289"/>
      <c r="AS386" s="289"/>
      <c r="AT386" s="289"/>
    </row>
    <row r="387" spans="2:46" ht="14.45" customHeight="1">
      <c r="P387" s="289"/>
      <c r="Q387" s="289"/>
      <c r="R387" s="289"/>
      <c r="S387" s="289"/>
      <c r="T387" s="289"/>
      <c r="U387" s="289"/>
      <c r="V387" s="289"/>
      <c r="W387" s="289"/>
      <c r="X387" s="289"/>
      <c r="Y387" s="289"/>
      <c r="Z387" s="289"/>
      <c r="AA387" s="289"/>
      <c r="AB387" s="289"/>
      <c r="AC387" s="289"/>
      <c r="AD387" s="289"/>
      <c r="AE387" s="289"/>
      <c r="AF387" s="289"/>
      <c r="AG387" s="289"/>
      <c r="AH387" s="289"/>
      <c r="AI387" s="289"/>
      <c r="AJ387" s="289"/>
      <c r="AK387" s="289"/>
      <c r="AL387" s="289"/>
      <c r="AM387" s="289"/>
      <c r="AN387" s="289"/>
      <c r="AO387" s="289"/>
      <c r="AP387" s="289"/>
      <c r="AQ387" s="289"/>
      <c r="AR387" s="289"/>
      <c r="AS387" s="289"/>
      <c r="AT387" s="289"/>
    </row>
    <row r="388" spans="2:46">
      <c r="P388" s="289"/>
      <c r="Q388" s="289"/>
      <c r="R388" s="289"/>
      <c r="S388" s="289"/>
      <c r="T388" s="289"/>
      <c r="U388" s="289"/>
      <c r="V388" s="289"/>
      <c r="W388" s="289"/>
      <c r="X388" s="289"/>
      <c r="Y388" s="289"/>
      <c r="Z388" s="289"/>
      <c r="AA388" s="289"/>
      <c r="AB388" s="289"/>
      <c r="AC388" s="289"/>
      <c r="AD388" s="289"/>
      <c r="AE388" s="289"/>
      <c r="AF388" s="289"/>
      <c r="AG388" s="289"/>
      <c r="AH388" s="289"/>
      <c r="AI388" s="289"/>
      <c r="AJ388" s="289"/>
      <c r="AK388" s="289"/>
      <c r="AL388" s="289"/>
      <c r="AM388" s="289"/>
      <c r="AN388" s="289"/>
      <c r="AO388" s="289"/>
      <c r="AP388" s="289"/>
      <c r="AQ388" s="289"/>
      <c r="AR388" s="289"/>
      <c r="AS388" s="289"/>
      <c r="AT388" s="289"/>
    </row>
    <row r="389" spans="2:46" ht="16.149999999999999" customHeight="1">
      <c r="P389" s="289"/>
      <c r="Q389" s="289"/>
      <c r="R389" s="289"/>
      <c r="S389" s="289"/>
      <c r="T389" s="289"/>
      <c r="U389" s="289"/>
      <c r="V389" s="289"/>
      <c r="W389" s="289"/>
      <c r="X389" s="289"/>
      <c r="Y389" s="289"/>
      <c r="Z389" s="289"/>
      <c r="AA389" s="289"/>
      <c r="AB389" s="289"/>
      <c r="AC389" s="289"/>
      <c r="AD389" s="289"/>
      <c r="AE389" s="289"/>
      <c r="AF389" s="289"/>
      <c r="AG389" s="289"/>
      <c r="AH389" s="289"/>
      <c r="AI389" s="289"/>
      <c r="AJ389" s="289"/>
      <c r="AK389" s="289"/>
      <c r="AL389" s="289"/>
      <c r="AM389" s="289"/>
      <c r="AN389" s="289"/>
      <c r="AO389" s="289"/>
      <c r="AP389" s="289"/>
      <c r="AQ389" s="289"/>
      <c r="AR389" s="289"/>
      <c r="AS389" s="289"/>
      <c r="AT389" s="289"/>
    </row>
    <row r="390" spans="2:46" ht="14.45" customHeight="1">
      <c r="B390" s="290"/>
      <c r="P390" s="289"/>
      <c r="Q390" s="289"/>
      <c r="R390" s="289"/>
      <c r="S390" s="289"/>
      <c r="T390" s="289"/>
      <c r="U390" s="289"/>
      <c r="V390" s="289"/>
      <c r="W390" s="289"/>
      <c r="X390" s="289"/>
      <c r="Y390" s="289"/>
      <c r="Z390" s="289"/>
      <c r="AA390" s="289"/>
      <c r="AB390" s="289"/>
      <c r="AC390" s="289"/>
      <c r="AD390" s="289"/>
      <c r="AE390" s="289"/>
      <c r="AF390" s="289"/>
      <c r="AG390" s="289"/>
      <c r="AH390" s="289"/>
      <c r="AI390" s="289"/>
      <c r="AJ390" s="289"/>
      <c r="AK390" s="289"/>
      <c r="AL390" s="289"/>
      <c r="AM390" s="289"/>
      <c r="AN390" s="289"/>
      <c r="AO390" s="289"/>
      <c r="AP390" s="289"/>
      <c r="AQ390" s="289"/>
      <c r="AR390" s="289"/>
      <c r="AS390" s="289"/>
      <c r="AT390" s="289"/>
    </row>
    <row r="391" spans="2:46" ht="15" customHeight="1">
      <c r="P391" s="289"/>
      <c r="Q391" s="289"/>
      <c r="R391" s="289"/>
      <c r="S391" s="289"/>
      <c r="T391" s="289"/>
      <c r="U391" s="289"/>
      <c r="V391" s="289"/>
      <c r="W391" s="289"/>
      <c r="X391" s="289"/>
      <c r="Y391" s="289"/>
      <c r="Z391" s="289"/>
      <c r="AA391" s="289"/>
      <c r="AB391" s="289"/>
      <c r="AC391" s="289"/>
      <c r="AD391" s="289"/>
      <c r="AE391" s="289"/>
      <c r="AF391" s="289"/>
      <c r="AG391" s="289"/>
      <c r="AH391" s="289"/>
      <c r="AI391" s="289"/>
      <c r="AJ391" s="289"/>
      <c r="AK391" s="289"/>
      <c r="AL391" s="289"/>
      <c r="AM391" s="289"/>
      <c r="AN391" s="289"/>
      <c r="AO391" s="289"/>
      <c r="AP391" s="289"/>
      <c r="AQ391" s="289"/>
      <c r="AR391" s="289"/>
      <c r="AS391" s="289"/>
      <c r="AT391" s="289"/>
    </row>
    <row r="392" spans="2:46" ht="12.6" customHeight="1">
      <c r="B392" s="84"/>
      <c r="C392" s="84"/>
      <c r="D392" s="84"/>
      <c r="E392" s="84"/>
      <c r="F392" s="84"/>
      <c r="G392" s="84"/>
      <c r="H392" s="84"/>
      <c r="I392" s="84"/>
      <c r="J392" s="84"/>
      <c r="K392" s="84"/>
      <c r="L392" s="84"/>
      <c r="M392" s="84"/>
      <c r="N392" s="84"/>
      <c r="O392" s="84"/>
      <c r="P392" s="291"/>
      <c r="Q392" s="291"/>
      <c r="R392" s="291"/>
      <c r="S392" s="291"/>
      <c r="T392" s="291"/>
      <c r="U392" s="291"/>
      <c r="V392" s="291"/>
      <c r="W392" s="291"/>
      <c r="X392" s="291"/>
      <c r="Y392" s="289"/>
      <c r="Z392" s="289"/>
      <c r="AA392" s="289"/>
      <c r="AB392" s="289"/>
      <c r="AC392" s="289"/>
      <c r="AD392" s="289"/>
      <c r="AE392" s="289"/>
      <c r="AF392" s="289"/>
      <c r="AG392" s="289"/>
      <c r="AH392" s="289"/>
      <c r="AI392" s="289"/>
      <c r="AJ392" s="289"/>
      <c r="AK392" s="289"/>
      <c r="AL392" s="289"/>
      <c r="AM392" s="289"/>
      <c r="AN392" s="289"/>
      <c r="AO392" s="289"/>
      <c r="AP392" s="289"/>
      <c r="AQ392" s="289"/>
      <c r="AR392" s="289"/>
      <c r="AS392" s="289"/>
      <c r="AT392" s="289"/>
    </row>
    <row r="393" spans="2:46">
      <c r="P393" s="289"/>
      <c r="Q393" s="289"/>
      <c r="R393" s="289"/>
      <c r="S393" s="289"/>
      <c r="T393" s="289"/>
      <c r="U393" s="289"/>
      <c r="V393" s="289"/>
      <c r="W393" s="289"/>
      <c r="X393" s="289"/>
      <c r="Y393" s="289"/>
      <c r="Z393" s="289"/>
      <c r="AA393" s="289"/>
      <c r="AB393" s="289"/>
      <c r="AC393" s="289"/>
      <c r="AD393" s="289"/>
      <c r="AE393" s="289"/>
      <c r="AF393" s="289"/>
      <c r="AG393" s="289"/>
      <c r="AH393" s="289"/>
      <c r="AI393" s="289"/>
      <c r="AJ393" s="289"/>
      <c r="AK393" s="289"/>
      <c r="AL393" s="289"/>
      <c r="AM393" s="289"/>
      <c r="AN393" s="289"/>
      <c r="AO393" s="289"/>
      <c r="AP393" s="289"/>
      <c r="AQ393" s="289"/>
      <c r="AR393" s="289"/>
      <c r="AS393" s="289"/>
      <c r="AT393" s="289"/>
    </row>
    <row r="394" spans="2:46">
      <c r="P394" s="289"/>
      <c r="Q394" s="289"/>
      <c r="R394" s="289"/>
      <c r="S394" s="289"/>
      <c r="T394" s="289"/>
      <c r="U394" s="289"/>
      <c r="V394" s="289"/>
      <c r="W394" s="289"/>
      <c r="X394" s="289"/>
      <c r="Y394" s="289"/>
      <c r="Z394" s="289"/>
      <c r="AA394" s="289"/>
      <c r="AB394" s="289"/>
      <c r="AC394" s="289"/>
      <c r="AD394" s="289"/>
      <c r="AE394" s="289"/>
      <c r="AF394" s="289"/>
      <c r="AG394" s="289"/>
      <c r="AH394" s="289"/>
      <c r="AI394" s="289"/>
      <c r="AJ394" s="289"/>
      <c r="AK394" s="289"/>
      <c r="AL394" s="289"/>
      <c r="AM394" s="289"/>
      <c r="AN394" s="289"/>
      <c r="AO394" s="289"/>
      <c r="AP394" s="289"/>
      <c r="AQ394" s="289"/>
      <c r="AR394" s="289"/>
      <c r="AS394" s="289"/>
      <c r="AT394" s="289"/>
    </row>
    <row r="395" spans="2:46" ht="14.45" customHeight="1">
      <c r="P395" s="289"/>
      <c r="Q395" s="289"/>
      <c r="R395" s="289"/>
      <c r="S395" s="289"/>
      <c r="T395" s="289"/>
      <c r="U395" s="289"/>
      <c r="V395" s="289"/>
      <c r="W395" s="289"/>
      <c r="X395" s="289"/>
      <c r="Y395" s="289"/>
      <c r="Z395" s="289"/>
      <c r="AA395" s="289"/>
      <c r="AB395" s="289"/>
      <c r="AC395" s="289"/>
      <c r="AD395" s="289"/>
      <c r="AE395" s="289"/>
      <c r="AF395" s="289"/>
      <c r="AG395" s="289"/>
      <c r="AH395" s="289"/>
      <c r="AI395" s="289"/>
      <c r="AJ395" s="289"/>
      <c r="AK395" s="289"/>
      <c r="AL395" s="289"/>
      <c r="AM395" s="289"/>
      <c r="AN395" s="289"/>
      <c r="AO395" s="289"/>
      <c r="AP395" s="289"/>
      <c r="AQ395" s="289"/>
      <c r="AR395" s="289"/>
      <c r="AS395" s="289"/>
      <c r="AT395" s="289"/>
    </row>
    <row r="396" spans="2:46">
      <c r="P396" s="289"/>
      <c r="Q396" s="289"/>
      <c r="R396" s="289"/>
      <c r="S396" s="289"/>
      <c r="T396" s="289"/>
      <c r="U396" s="289"/>
      <c r="V396" s="289"/>
      <c r="W396" s="289"/>
      <c r="X396" s="289"/>
      <c r="Y396" s="289"/>
      <c r="Z396" s="289"/>
      <c r="AA396" s="289"/>
      <c r="AB396" s="289"/>
      <c r="AC396" s="289"/>
      <c r="AD396" s="289"/>
      <c r="AE396" s="289"/>
      <c r="AF396" s="289"/>
      <c r="AG396" s="289"/>
      <c r="AH396" s="289"/>
      <c r="AI396" s="289"/>
      <c r="AJ396" s="289"/>
      <c r="AK396" s="289"/>
      <c r="AL396" s="289"/>
      <c r="AM396" s="289"/>
      <c r="AN396" s="289"/>
      <c r="AO396" s="289"/>
      <c r="AP396" s="289"/>
      <c r="AQ396" s="289"/>
      <c r="AR396" s="289"/>
      <c r="AS396" s="289"/>
      <c r="AT396" s="289"/>
    </row>
    <row r="397" spans="2:46" ht="16.149999999999999" customHeight="1">
      <c r="P397" s="289"/>
      <c r="Q397" s="289"/>
      <c r="R397" s="289"/>
      <c r="S397" s="289"/>
      <c r="T397" s="289"/>
      <c r="U397" s="289"/>
      <c r="V397" s="289"/>
      <c r="W397" s="289"/>
      <c r="X397" s="289"/>
      <c r="Y397" s="289"/>
      <c r="Z397" s="289"/>
      <c r="AA397" s="289"/>
      <c r="AB397" s="289"/>
      <c r="AC397" s="289"/>
      <c r="AD397" s="289"/>
      <c r="AE397" s="289"/>
      <c r="AF397" s="289"/>
      <c r="AG397" s="289"/>
      <c r="AH397" s="289"/>
      <c r="AI397" s="289"/>
      <c r="AJ397" s="289"/>
      <c r="AK397" s="289"/>
      <c r="AL397" s="289"/>
      <c r="AM397" s="289"/>
      <c r="AN397" s="289"/>
      <c r="AO397" s="289"/>
      <c r="AP397" s="289"/>
      <c r="AQ397" s="289"/>
      <c r="AR397" s="289"/>
      <c r="AS397" s="289"/>
      <c r="AT397" s="289"/>
    </row>
    <row r="398" spans="2:46" ht="14.45" customHeight="1">
      <c r="B398" s="290"/>
      <c r="P398" s="289"/>
      <c r="Q398" s="289"/>
      <c r="R398" s="289"/>
      <c r="S398" s="289"/>
      <c r="T398" s="289"/>
      <c r="U398" s="289"/>
      <c r="V398" s="289"/>
      <c r="W398" s="289"/>
      <c r="X398" s="289"/>
      <c r="Y398" s="289"/>
      <c r="Z398" s="289"/>
      <c r="AA398" s="289"/>
      <c r="AB398" s="289"/>
      <c r="AC398" s="289"/>
      <c r="AD398" s="289"/>
      <c r="AE398" s="289"/>
      <c r="AF398" s="289"/>
      <c r="AG398" s="289"/>
      <c r="AH398" s="289"/>
      <c r="AI398" s="289"/>
      <c r="AJ398" s="289"/>
      <c r="AK398" s="289"/>
      <c r="AL398" s="289"/>
      <c r="AM398" s="289"/>
      <c r="AN398" s="289"/>
      <c r="AO398" s="289"/>
      <c r="AP398" s="289"/>
      <c r="AQ398" s="289"/>
      <c r="AR398" s="289"/>
      <c r="AS398" s="289"/>
      <c r="AT398" s="289"/>
    </row>
    <row r="399" spans="2:46" ht="15" customHeight="1">
      <c r="P399" s="289"/>
      <c r="Q399" s="289"/>
      <c r="R399" s="289"/>
      <c r="S399" s="289"/>
      <c r="T399" s="289"/>
      <c r="U399" s="289"/>
      <c r="V399" s="289"/>
      <c r="W399" s="289"/>
      <c r="X399" s="289"/>
      <c r="Y399" s="289"/>
      <c r="Z399" s="289"/>
      <c r="AA399" s="289"/>
      <c r="AB399" s="289"/>
      <c r="AC399" s="289"/>
      <c r="AD399" s="289"/>
      <c r="AE399" s="289"/>
      <c r="AF399" s="289"/>
      <c r="AG399" s="289"/>
      <c r="AH399" s="289"/>
      <c r="AI399" s="289"/>
      <c r="AJ399" s="289"/>
      <c r="AK399" s="289"/>
      <c r="AL399" s="289"/>
      <c r="AM399" s="289"/>
      <c r="AN399" s="289"/>
      <c r="AO399" s="289"/>
      <c r="AP399" s="289"/>
      <c r="AQ399" s="289"/>
      <c r="AR399" s="289"/>
      <c r="AS399" s="289"/>
      <c r="AT399" s="289"/>
    </row>
    <row r="400" spans="2:46" ht="12.6" customHeight="1">
      <c r="B400" s="84"/>
      <c r="C400" s="84"/>
      <c r="D400" s="84"/>
      <c r="E400" s="84"/>
      <c r="F400" s="84"/>
      <c r="G400" s="84"/>
      <c r="H400" s="84"/>
      <c r="I400" s="84"/>
      <c r="J400" s="84"/>
      <c r="K400" s="84"/>
      <c r="L400" s="84"/>
      <c r="M400" s="84"/>
      <c r="N400" s="84"/>
      <c r="O400" s="84"/>
      <c r="P400" s="291"/>
      <c r="Q400" s="291"/>
      <c r="R400" s="291"/>
      <c r="S400" s="291"/>
      <c r="T400" s="291"/>
      <c r="U400" s="291"/>
      <c r="V400" s="291"/>
      <c r="W400" s="291"/>
      <c r="X400" s="291"/>
      <c r="Y400" s="289"/>
      <c r="Z400" s="289"/>
      <c r="AA400" s="289"/>
      <c r="AB400" s="289"/>
      <c r="AC400" s="289"/>
      <c r="AD400" s="289"/>
      <c r="AE400" s="289"/>
      <c r="AF400" s="289"/>
      <c r="AG400" s="289"/>
      <c r="AH400" s="289"/>
      <c r="AI400" s="289"/>
      <c r="AJ400" s="289"/>
      <c r="AK400" s="289"/>
      <c r="AL400" s="289"/>
      <c r="AM400" s="289"/>
      <c r="AN400" s="289"/>
      <c r="AO400" s="289"/>
      <c r="AP400" s="289"/>
      <c r="AQ400" s="289"/>
      <c r="AR400" s="289"/>
      <c r="AS400" s="289"/>
      <c r="AT400" s="289"/>
    </row>
    <row r="401" spans="2:46">
      <c r="P401" s="289"/>
      <c r="Q401" s="289"/>
      <c r="R401" s="289"/>
      <c r="S401" s="289"/>
      <c r="T401" s="289"/>
      <c r="U401" s="289"/>
      <c r="V401" s="289"/>
      <c r="W401" s="289"/>
      <c r="X401" s="289"/>
      <c r="Y401" s="289"/>
      <c r="Z401" s="289"/>
      <c r="AA401" s="289"/>
      <c r="AB401" s="289"/>
      <c r="AC401" s="289"/>
      <c r="AD401" s="289"/>
      <c r="AE401" s="289"/>
      <c r="AF401" s="289"/>
      <c r="AG401" s="289"/>
      <c r="AH401" s="289"/>
      <c r="AI401" s="289"/>
      <c r="AJ401" s="289"/>
      <c r="AK401" s="289"/>
      <c r="AL401" s="289"/>
      <c r="AM401" s="289"/>
      <c r="AN401" s="289"/>
      <c r="AO401" s="289"/>
      <c r="AP401" s="289"/>
      <c r="AQ401" s="289"/>
      <c r="AR401" s="289"/>
      <c r="AS401" s="289"/>
      <c r="AT401" s="289"/>
    </row>
    <row r="402" spans="2:46">
      <c r="P402" s="289"/>
      <c r="Q402" s="289"/>
      <c r="R402" s="289"/>
      <c r="S402" s="289"/>
      <c r="T402" s="289"/>
      <c r="U402" s="289"/>
      <c r="V402" s="289"/>
      <c r="W402" s="289"/>
      <c r="X402" s="289"/>
      <c r="Y402" s="289"/>
      <c r="Z402" s="289"/>
      <c r="AA402" s="289"/>
      <c r="AB402" s="289"/>
      <c r="AC402" s="289"/>
      <c r="AD402" s="289"/>
      <c r="AE402" s="289"/>
      <c r="AF402" s="289"/>
      <c r="AG402" s="289"/>
      <c r="AH402" s="289"/>
      <c r="AI402" s="289"/>
      <c r="AJ402" s="289"/>
      <c r="AK402" s="289"/>
      <c r="AL402" s="289"/>
      <c r="AM402" s="289"/>
      <c r="AN402" s="289"/>
      <c r="AO402" s="289"/>
      <c r="AP402" s="289"/>
      <c r="AQ402" s="289"/>
      <c r="AR402" s="289"/>
      <c r="AS402" s="289"/>
      <c r="AT402" s="289"/>
    </row>
    <row r="403" spans="2:46" ht="14.45" customHeight="1">
      <c r="P403" s="289"/>
      <c r="Q403" s="289"/>
      <c r="R403" s="289"/>
      <c r="S403" s="289"/>
      <c r="T403" s="289"/>
      <c r="U403" s="289"/>
      <c r="V403" s="289"/>
      <c r="W403" s="289"/>
      <c r="X403" s="289"/>
      <c r="Y403" s="289"/>
      <c r="Z403" s="289"/>
      <c r="AA403" s="289"/>
      <c r="AB403" s="289"/>
      <c r="AC403" s="289"/>
      <c r="AD403" s="289"/>
      <c r="AE403" s="289"/>
      <c r="AF403" s="289"/>
      <c r="AG403" s="289"/>
      <c r="AH403" s="289"/>
      <c r="AI403" s="289"/>
      <c r="AJ403" s="289"/>
      <c r="AK403" s="289"/>
      <c r="AL403" s="289"/>
      <c r="AM403" s="289"/>
      <c r="AN403" s="289"/>
      <c r="AO403" s="289"/>
      <c r="AP403" s="289"/>
      <c r="AQ403" s="289"/>
      <c r="AR403" s="289"/>
      <c r="AS403" s="289"/>
      <c r="AT403" s="289"/>
    </row>
    <row r="404" spans="2:46">
      <c r="P404" s="289"/>
      <c r="Q404" s="289"/>
      <c r="R404" s="289"/>
      <c r="S404" s="289"/>
      <c r="T404" s="289"/>
      <c r="U404" s="289"/>
      <c r="V404" s="289"/>
      <c r="W404" s="289"/>
      <c r="X404" s="289"/>
      <c r="Y404" s="289"/>
      <c r="Z404" s="289"/>
      <c r="AA404" s="289"/>
      <c r="AB404" s="289"/>
      <c r="AC404" s="289"/>
      <c r="AD404" s="289"/>
      <c r="AE404" s="289"/>
      <c r="AF404" s="289"/>
      <c r="AG404" s="289"/>
      <c r="AH404" s="289"/>
      <c r="AI404" s="289"/>
      <c r="AJ404" s="289"/>
      <c r="AK404" s="289"/>
      <c r="AL404" s="289"/>
      <c r="AM404" s="289"/>
      <c r="AN404" s="289"/>
      <c r="AO404" s="289"/>
      <c r="AP404" s="289"/>
      <c r="AQ404" s="289"/>
      <c r="AR404" s="289"/>
      <c r="AS404" s="289"/>
      <c r="AT404" s="289"/>
    </row>
    <row r="405" spans="2:46" ht="16.149999999999999" customHeight="1">
      <c r="P405" s="289"/>
      <c r="Q405" s="289"/>
      <c r="R405" s="289"/>
      <c r="S405" s="289"/>
      <c r="T405" s="289"/>
      <c r="U405" s="289"/>
      <c r="V405" s="289"/>
      <c r="W405" s="289"/>
      <c r="X405" s="289"/>
      <c r="Y405" s="289"/>
      <c r="Z405" s="289"/>
      <c r="AA405" s="289"/>
      <c r="AB405" s="289"/>
      <c r="AC405" s="289"/>
      <c r="AD405" s="289"/>
      <c r="AE405" s="289"/>
      <c r="AF405" s="289"/>
      <c r="AG405" s="289"/>
      <c r="AH405" s="289"/>
      <c r="AI405" s="289"/>
      <c r="AJ405" s="289"/>
      <c r="AK405" s="289"/>
      <c r="AL405" s="289"/>
      <c r="AM405" s="289"/>
      <c r="AN405" s="289"/>
      <c r="AO405" s="289"/>
      <c r="AP405" s="289"/>
      <c r="AQ405" s="289"/>
      <c r="AR405" s="289"/>
      <c r="AS405" s="289"/>
      <c r="AT405" s="289"/>
    </row>
    <row r="406" spans="2:46" ht="14.45" customHeight="1">
      <c r="B406" s="290"/>
      <c r="P406" s="289"/>
      <c r="Q406" s="289"/>
      <c r="R406" s="289"/>
      <c r="S406" s="289"/>
      <c r="T406" s="289"/>
      <c r="U406" s="289"/>
      <c r="V406" s="289"/>
      <c r="W406" s="289"/>
      <c r="X406" s="289"/>
      <c r="Y406" s="289"/>
      <c r="Z406" s="289"/>
      <c r="AA406" s="289"/>
      <c r="AB406" s="289"/>
      <c r="AC406" s="289"/>
      <c r="AD406" s="289"/>
      <c r="AE406" s="289"/>
      <c r="AF406" s="289"/>
      <c r="AG406" s="289"/>
      <c r="AH406" s="289"/>
      <c r="AI406" s="289"/>
      <c r="AJ406" s="289"/>
      <c r="AK406" s="289"/>
      <c r="AL406" s="289"/>
      <c r="AM406" s="289"/>
      <c r="AN406" s="289"/>
      <c r="AO406" s="289"/>
      <c r="AP406" s="289"/>
      <c r="AQ406" s="289"/>
      <c r="AR406" s="289"/>
      <c r="AS406" s="289"/>
      <c r="AT406" s="289"/>
    </row>
    <row r="407" spans="2:46" ht="15" customHeight="1">
      <c r="P407" s="289"/>
      <c r="Q407" s="289"/>
      <c r="R407" s="289"/>
      <c r="S407" s="289"/>
      <c r="T407" s="289"/>
      <c r="U407" s="289"/>
      <c r="V407" s="289"/>
      <c r="W407" s="289"/>
      <c r="X407" s="289"/>
      <c r="Y407" s="289"/>
      <c r="Z407" s="289"/>
      <c r="AA407" s="289"/>
      <c r="AB407" s="289"/>
      <c r="AC407" s="289"/>
      <c r="AD407" s="289"/>
      <c r="AE407" s="289"/>
      <c r="AF407" s="289"/>
      <c r="AG407" s="289"/>
      <c r="AH407" s="289"/>
      <c r="AI407" s="289"/>
      <c r="AJ407" s="289"/>
      <c r="AK407" s="289"/>
      <c r="AL407" s="289"/>
      <c r="AM407" s="289"/>
      <c r="AN407" s="289"/>
      <c r="AO407" s="289"/>
      <c r="AP407" s="289"/>
      <c r="AQ407" s="289"/>
      <c r="AR407" s="289"/>
      <c r="AS407" s="289"/>
      <c r="AT407" s="289"/>
    </row>
    <row r="408" spans="2:46" ht="12.6" customHeight="1">
      <c r="B408" s="84"/>
      <c r="C408" s="84"/>
      <c r="D408" s="84"/>
      <c r="E408" s="84"/>
      <c r="F408" s="84"/>
      <c r="G408" s="84"/>
      <c r="H408" s="84"/>
      <c r="I408" s="84"/>
      <c r="J408" s="84"/>
      <c r="K408" s="84"/>
      <c r="L408" s="84"/>
      <c r="M408" s="84"/>
      <c r="N408" s="84"/>
      <c r="O408" s="84"/>
      <c r="P408" s="291"/>
      <c r="Q408" s="291"/>
      <c r="R408" s="291"/>
      <c r="S408" s="291"/>
      <c r="T408" s="291"/>
      <c r="U408" s="291"/>
      <c r="V408" s="291"/>
      <c r="W408" s="291"/>
      <c r="X408" s="291"/>
      <c r="Y408" s="289"/>
      <c r="Z408" s="289"/>
      <c r="AA408" s="289"/>
      <c r="AB408" s="289"/>
      <c r="AC408" s="289"/>
      <c r="AD408" s="289"/>
      <c r="AE408" s="289"/>
      <c r="AF408" s="289"/>
      <c r="AG408" s="289"/>
      <c r="AH408" s="289"/>
      <c r="AI408" s="289"/>
      <c r="AJ408" s="289"/>
      <c r="AK408" s="289"/>
      <c r="AL408" s="289"/>
      <c r="AM408" s="289"/>
      <c r="AN408" s="289"/>
      <c r="AO408" s="289"/>
      <c r="AP408" s="289"/>
      <c r="AQ408" s="289"/>
      <c r="AR408" s="289"/>
      <c r="AS408" s="289"/>
      <c r="AT408" s="289"/>
    </row>
    <row r="409" spans="2:46">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AT409" s="289"/>
    </row>
    <row r="410" spans="2:46">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AT410" s="289"/>
    </row>
    <row r="411" spans="2:46" ht="14.45" customHeight="1">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AT411" s="289"/>
    </row>
    <row r="412" spans="2:46">
      <c r="P412" s="289"/>
      <c r="Q412" s="289"/>
      <c r="R412" s="289"/>
      <c r="S412" s="289"/>
      <c r="T412" s="289"/>
      <c r="U412" s="289"/>
      <c r="V412" s="289"/>
      <c r="W412" s="289"/>
      <c r="X412" s="289"/>
      <c r="Y412" s="289"/>
      <c r="Z412" s="289"/>
      <c r="AA412" s="289"/>
      <c r="AB412" s="289"/>
      <c r="AC412" s="289"/>
      <c r="AD412" s="289"/>
      <c r="AE412" s="289"/>
      <c r="AF412" s="289"/>
      <c r="AG412" s="289"/>
      <c r="AH412" s="289"/>
      <c r="AI412" s="289"/>
      <c r="AJ412" s="289"/>
      <c r="AK412" s="289"/>
      <c r="AL412" s="289"/>
      <c r="AM412" s="289"/>
      <c r="AN412" s="289"/>
      <c r="AO412" s="289"/>
      <c r="AP412" s="289"/>
      <c r="AQ412" s="289"/>
      <c r="AR412" s="289"/>
      <c r="AS412" s="289"/>
      <c r="AT412" s="289"/>
    </row>
    <row r="413" spans="2:46" ht="16.149999999999999" customHeight="1">
      <c r="P413" s="289"/>
      <c r="Q413" s="289"/>
      <c r="R413" s="289"/>
      <c r="S413" s="289"/>
      <c r="T413" s="289"/>
      <c r="U413" s="289"/>
      <c r="V413" s="289"/>
      <c r="W413" s="289"/>
      <c r="X413" s="289"/>
      <c r="Y413" s="289"/>
      <c r="Z413" s="289"/>
      <c r="AA413" s="289"/>
      <c r="AB413" s="289"/>
      <c r="AC413" s="289"/>
      <c r="AD413" s="289"/>
      <c r="AE413" s="289"/>
      <c r="AF413" s="289"/>
      <c r="AG413" s="289"/>
      <c r="AH413" s="289"/>
      <c r="AI413" s="289"/>
      <c r="AJ413" s="289"/>
      <c r="AK413" s="289"/>
      <c r="AL413" s="289"/>
      <c r="AM413" s="289"/>
      <c r="AN413" s="289"/>
      <c r="AO413" s="289"/>
      <c r="AP413" s="289"/>
      <c r="AQ413" s="289"/>
      <c r="AR413" s="289"/>
      <c r="AS413" s="289"/>
      <c r="AT413" s="289"/>
    </row>
    <row r="414" spans="2:46" ht="14.45" customHeight="1">
      <c r="B414" s="290"/>
      <c r="P414" s="289"/>
      <c r="Q414" s="289"/>
      <c r="R414" s="289"/>
      <c r="S414" s="289"/>
      <c r="T414" s="289"/>
      <c r="U414" s="289"/>
      <c r="V414" s="289"/>
      <c r="W414" s="289"/>
      <c r="X414" s="289"/>
      <c r="Y414" s="289"/>
      <c r="Z414" s="289"/>
      <c r="AA414" s="289"/>
      <c r="AB414" s="289"/>
      <c r="AC414" s="289"/>
      <c r="AD414" s="289"/>
      <c r="AE414" s="289"/>
      <c r="AF414" s="289"/>
      <c r="AG414" s="289"/>
      <c r="AH414" s="289"/>
      <c r="AI414" s="289"/>
      <c r="AJ414" s="289"/>
      <c r="AK414" s="289"/>
      <c r="AL414" s="289"/>
      <c r="AM414" s="289"/>
      <c r="AN414" s="289"/>
      <c r="AO414" s="289"/>
      <c r="AP414" s="289"/>
      <c r="AQ414" s="289"/>
      <c r="AR414" s="289"/>
      <c r="AS414" s="289"/>
      <c r="AT414" s="289"/>
    </row>
    <row r="415" spans="2:46" ht="15" customHeight="1">
      <c r="P415" s="289"/>
      <c r="Q415" s="289"/>
      <c r="R415" s="289"/>
      <c r="S415" s="289"/>
      <c r="T415" s="289"/>
      <c r="U415" s="289"/>
      <c r="V415" s="289"/>
      <c r="W415" s="289"/>
      <c r="X415" s="289"/>
      <c r="Y415" s="289"/>
      <c r="Z415" s="289"/>
      <c r="AA415" s="289"/>
      <c r="AB415" s="289"/>
      <c r="AC415" s="289"/>
      <c r="AD415" s="289"/>
      <c r="AE415" s="289"/>
      <c r="AF415" s="289"/>
      <c r="AG415" s="289"/>
      <c r="AH415" s="289"/>
      <c r="AI415" s="289"/>
      <c r="AJ415" s="289"/>
      <c r="AK415" s="289"/>
      <c r="AL415" s="289"/>
      <c r="AM415" s="289"/>
      <c r="AN415" s="289"/>
      <c r="AO415" s="289"/>
      <c r="AP415" s="289"/>
      <c r="AQ415" s="289"/>
      <c r="AR415" s="289"/>
      <c r="AS415" s="289"/>
      <c r="AT415" s="289"/>
    </row>
    <row r="416" spans="2:46" ht="12.6" customHeight="1">
      <c r="B416" s="84"/>
      <c r="C416" s="84"/>
      <c r="D416" s="84"/>
      <c r="E416" s="84"/>
      <c r="F416" s="84"/>
      <c r="G416" s="84"/>
      <c r="H416" s="84"/>
      <c r="I416" s="84"/>
      <c r="J416" s="84"/>
      <c r="K416" s="84"/>
      <c r="L416" s="84"/>
      <c r="M416" s="84"/>
      <c r="N416" s="84"/>
      <c r="O416" s="84"/>
      <c r="P416" s="291"/>
      <c r="Q416" s="291"/>
      <c r="R416" s="291"/>
      <c r="S416" s="291"/>
      <c r="T416" s="291"/>
      <c r="U416" s="291"/>
      <c r="V416" s="291"/>
      <c r="W416" s="291"/>
      <c r="X416" s="291"/>
      <c r="Y416" s="289"/>
      <c r="Z416" s="289"/>
      <c r="AA416" s="289"/>
      <c r="AB416" s="289"/>
      <c r="AC416" s="289"/>
      <c r="AD416" s="289"/>
      <c r="AE416" s="289"/>
      <c r="AF416" s="289"/>
      <c r="AG416" s="289"/>
      <c r="AH416" s="289"/>
      <c r="AI416" s="289"/>
      <c r="AJ416" s="289"/>
      <c r="AK416" s="289"/>
      <c r="AL416" s="289"/>
      <c r="AM416" s="289"/>
      <c r="AN416" s="289"/>
      <c r="AO416" s="289"/>
      <c r="AP416" s="289"/>
      <c r="AQ416" s="289"/>
      <c r="AR416" s="289"/>
      <c r="AS416" s="289"/>
      <c r="AT416" s="289"/>
    </row>
    <row r="417" spans="2:46">
      <c r="P417" s="289"/>
      <c r="Q417" s="289"/>
      <c r="R417" s="289"/>
      <c r="S417" s="289"/>
      <c r="T417" s="289"/>
      <c r="U417" s="289"/>
      <c r="V417" s="289"/>
      <c r="W417" s="289"/>
      <c r="X417" s="289"/>
      <c r="Y417" s="289"/>
      <c r="Z417" s="289"/>
      <c r="AA417" s="289"/>
      <c r="AB417" s="289"/>
      <c r="AC417" s="289"/>
      <c r="AD417" s="289"/>
      <c r="AE417" s="289"/>
      <c r="AF417" s="289"/>
      <c r="AG417" s="289"/>
      <c r="AH417" s="289"/>
      <c r="AI417" s="289"/>
      <c r="AJ417" s="289"/>
      <c r="AK417" s="289"/>
      <c r="AL417" s="289"/>
      <c r="AM417" s="289"/>
      <c r="AN417" s="289"/>
      <c r="AO417" s="289"/>
      <c r="AP417" s="289"/>
      <c r="AQ417" s="289"/>
      <c r="AR417" s="289"/>
      <c r="AS417" s="289"/>
      <c r="AT417" s="289"/>
    </row>
    <row r="418" spans="2:46">
      <c r="P418" s="289"/>
      <c r="Q418" s="289"/>
      <c r="R418" s="289"/>
      <c r="S418" s="289"/>
      <c r="T418" s="289"/>
      <c r="U418" s="289"/>
      <c r="V418" s="289"/>
      <c r="W418" s="289"/>
      <c r="X418" s="289"/>
      <c r="Y418" s="289"/>
      <c r="Z418" s="289"/>
      <c r="AA418" s="289"/>
      <c r="AB418" s="289"/>
      <c r="AC418" s="289"/>
      <c r="AD418" s="289"/>
      <c r="AE418" s="289"/>
      <c r="AF418" s="289"/>
      <c r="AG418" s="289"/>
      <c r="AH418" s="289"/>
      <c r="AI418" s="289"/>
      <c r="AJ418" s="289"/>
      <c r="AK418" s="289"/>
      <c r="AL418" s="289"/>
      <c r="AM418" s="289"/>
      <c r="AN418" s="289"/>
      <c r="AO418" s="289"/>
      <c r="AP418" s="289"/>
      <c r="AQ418" s="289"/>
      <c r="AR418" s="289"/>
      <c r="AS418" s="289"/>
      <c r="AT418" s="289"/>
    </row>
    <row r="419" spans="2:46" ht="14.45" customHeight="1">
      <c r="P419" s="289"/>
      <c r="Q419" s="289"/>
      <c r="R419" s="289"/>
      <c r="S419" s="289"/>
      <c r="T419" s="289"/>
      <c r="U419" s="289"/>
      <c r="V419" s="289"/>
      <c r="W419" s="289"/>
      <c r="X419" s="289"/>
      <c r="Y419" s="289"/>
      <c r="Z419" s="289"/>
      <c r="AA419" s="289"/>
      <c r="AB419" s="289"/>
      <c r="AC419" s="289"/>
      <c r="AD419" s="289"/>
      <c r="AE419" s="289"/>
      <c r="AF419" s="289"/>
      <c r="AG419" s="289"/>
      <c r="AH419" s="289"/>
      <c r="AI419" s="289"/>
      <c r="AJ419" s="289"/>
      <c r="AK419" s="289"/>
      <c r="AL419" s="289"/>
      <c r="AM419" s="289"/>
      <c r="AN419" s="289"/>
      <c r="AO419" s="289"/>
      <c r="AP419" s="289"/>
      <c r="AQ419" s="289"/>
      <c r="AR419" s="289"/>
      <c r="AS419" s="289"/>
      <c r="AT419" s="289"/>
    </row>
    <row r="420" spans="2:46">
      <c r="P420" s="289"/>
      <c r="Q420" s="289"/>
      <c r="R420" s="289"/>
      <c r="S420" s="289"/>
      <c r="T420" s="289"/>
      <c r="U420" s="289"/>
      <c r="V420" s="289"/>
      <c r="W420" s="289"/>
      <c r="X420" s="289"/>
      <c r="Y420" s="289"/>
      <c r="Z420" s="289"/>
      <c r="AA420" s="289"/>
      <c r="AB420" s="289"/>
      <c r="AC420" s="289"/>
      <c r="AD420" s="289"/>
      <c r="AE420" s="289"/>
      <c r="AF420" s="289"/>
      <c r="AG420" s="289"/>
      <c r="AH420" s="289"/>
      <c r="AI420" s="289"/>
      <c r="AJ420" s="289"/>
      <c r="AK420" s="289"/>
      <c r="AL420" s="289"/>
      <c r="AM420" s="289"/>
      <c r="AN420" s="289"/>
      <c r="AO420" s="289"/>
      <c r="AP420" s="289"/>
      <c r="AQ420" s="289"/>
      <c r="AR420" s="289"/>
      <c r="AS420" s="289"/>
      <c r="AT420" s="289"/>
    </row>
    <row r="421" spans="2:46" ht="16.149999999999999" customHeight="1">
      <c r="P421" s="289"/>
      <c r="Q421" s="289"/>
      <c r="R421" s="289"/>
      <c r="S421" s="289"/>
      <c r="T421" s="289"/>
      <c r="U421" s="289"/>
      <c r="V421" s="289"/>
      <c r="W421" s="289"/>
      <c r="X421" s="289"/>
      <c r="Y421" s="289"/>
      <c r="Z421" s="289"/>
      <c r="AA421" s="289"/>
      <c r="AB421" s="289"/>
      <c r="AC421" s="289"/>
      <c r="AD421" s="289"/>
      <c r="AE421" s="289"/>
      <c r="AF421" s="289"/>
      <c r="AG421" s="289"/>
      <c r="AH421" s="289"/>
      <c r="AI421" s="289"/>
      <c r="AJ421" s="289"/>
      <c r="AK421" s="289"/>
      <c r="AL421" s="289"/>
      <c r="AM421" s="289"/>
      <c r="AN421" s="289"/>
      <c r="AO421" s="289"/>
      <c r="AP421" s="289"/>
      <c r="AQ421" s="289"/>
      <c r="AR421" s="289"/>
      <c r="AS421" s="289"/>
      <c r="AT421" s="289"/>
    </row>
    <row r="422" spans="2:46" ht="14.45" customHeight="1">
      <c r="B422" s="290"/>
      <c r="P422" s="289"/>
      <c r="Q422" s="289"/>
      <c r="R422" s="289"/>
      <c r="S422" s="289"/>
      <c r="T422" s="289"/>
      <c r="U422" s="289"/>
      <c r="V422" s="289"/>
      <c r="W422" s="289"/>
      <c r="X422" s="289"/>
      <c r="Y422" s="289"/>
      <c r="Z422" s="289"/>
      <c r="AA422" s="289"/>
      <c r="AB422" s="289"/>
      <c r="AC422" s="289"/>
      <c r="AD422" s="289"/>
      <c r="AE422" s="289"/>
      <c r="AF422" s="289"/>
      <c r="AG422" s="289"/>
      <c r="AH422" s="289"/>
      <c r="AI422" s="289"/>
      <c r="AJ422" s="289"/>
      <c r="AK422" s="289"/>
      <c r="AL422" s="289"/>
      <c r="AM422" s="289"/>
      <c r="AN422" s="289"/>
      <c r="AO422" s="289"/>
      <c r="AP422" s="289"/>
      <c r="AQ422" s="289"/>
      <c r="AR422" s="289"/>
      <c r="AS422" s="289"/>
      <c r="AT422" s="289"/>
    </row>
    <row r="423" spans="2:46" ht="15" customHeight="1">
      <c r="P423" s="289"/>
      <c r="Q423" s="289"/>
      <c r="R423" s="289"/>
      <c r="S423" s="289"/>
      <c r="T423" s="289"/>
      <c r="U423" s="289"/>
      <c r="V423" s="289"/>
      <c r="W423" s="289"/>
      <c r="X423" s="289"/>
      <c r="Y423" s="289"/>
      <c r="Z423" s="289"/>
      <c r="AA423" s="289"/>
      <c r="AB423" s="289"/>
      <c r="AC423" s="289"/>
      <c r="AD423" s="289"/>
      <c r="AE423" s="289"/>
      <c r="AF423" s="289"/>
      <c r="AG423" s="289"/>
      <c r="AH423" s="289"/>
      <c r="AI423" s="289"/>
      <c r="AJ423" s="289"/>
      <c r="AK423" s="289"/>
      <c r="AL423" s="289"/>
      <c r="AM423" s="289"/>
      <c r="AN423" s="289"/>
      <c r="AO423" s="289"/>
      <c r="AP423" s="289"/>
      <c r="AQ423" s="289"/>
      <c r="AR423" s="289"/>
      <c r="AS423" s="289"/>
      <c r="AT423" s="289"/>
    </row>
    <row r="424" spans="2:46" ht="12.6" customHeight="1">
      <c r="B424" s="84"/>
      <c r="C424" s="84"/>
      <c r="D424" s="84"/>
      <c r="E424" s="84"/>
      <c r="F424" s="84"/>
      <c r="G424" s="84"/>
      <c r="H424" s="84"/>
      <c r="I424" s="84"/>
      <c r="J424" s="84"/>
      <c r="K424" s="84"/>
      <c r="L424" s="84"/>
      <c r="M424" s="84"/>
      <c r="N424" s="84"/>
      <c r="O424" s="84"/>
      <c r="P424" s="291"/>
      <c r="Q424" s="291"/>
      <c r="R424" s="291"/>
      <c r="S424" s="291"/>
      <c r="T424" s="291"/>
      <c r="U424" s="291"/>
      <c r="V424" s="291"/>
      <c r="W424" s="291"/>
      <c r="X424" s="291"/>
      <c r="Y424" s="289"/>
      <c r="Z424" s="289"/>
      <c r="AA424" s="289"/>
      <c r="AB424" s="289"/>
      <c r="AC424" s="289"/>
      <c r="AD424" s="289"/>
      <c r="AE424" s="289"/>
      <c r="AF424" s="289"/>
      <c r="AG424" s="289"/>
      <c r="AH424" s="289"/>
      <c r="AI424" s="289"/>
      <c r="AJ424" s="289"/>
      <c r="AK424" s="289"/>
      <c r="AL424" s="289"/>
      <c r="AM424" s="289"/>
      <c r="AN424" s="289"/>
      <c r="AO424" s="289"/>
      <c r="AP424" s="289"/>
      <c r="AQ424" s="289"/>
      <c r="AR424" s="289"/>
      <c r="AS424" s="289"/>
      <c r="AT424" s="289"/>
    </row>
    <row r="425" spans="2:46">
      <c r="P425" s="289"/>
      <c r="Q425" s="289"/>
      <c r="R425" s="289"/>
      <c r="S425" s="289"/>
      <c r="T425" s="289"/>
      <c r="U425" s="289"/>
      <c r="V425" s="289"/>
      <c r="W425" s="289"/>
      <c r="X425" s="289"/>
      <c r="Y425" s="289"/>
      <c r="Z425" s="289"/>
      <c r="AA425" s="289"/>
      <c r="AB425" s="289"/>
      <c r="AC425" s="289"/>
      <c r="AD425" s="289"/>
      <c r="AE425" s="289"/>
      <c r="AF425" s="289"/>
      <c r="AG425" s="289"/>
      <c r="AH425" s="289"/>
      <c r="AI425" s="289"/>
      <c r="AJ425" s="289"/>
      <c r="AK425" s="289"/>
      <c r="AL425" s="289"/>
      <c r="AM425" s="289"/>
      <c r="AN425" s="289"/>
      <c r="AO425" s="289"/>
      <c r="AP425" s="289"/>
      <c r="AQ425" s="289"/>
      <c r="AR425" s="289"/>
      <c r="AS425" s="289"/>
      <c r="AT425" s="289"/>
    </row>
    <row r="426" spans="2:46">
      <c r="P426" s="289"/>
      <c r="Q426" s="289"/>
      <c r="R426" s="289"/>
      <c r="S426" s="289"/>
      <c r="T426" s="289"/>
      <c r="U426" s="289"/>
      <c r="V426" s="289"/>
      <c r="W426" s="289"/>
      <c r="X426" s="289"/>
      <c r="Y426" s="289"/>
      <c r="Z426" s="289"/>
      <c r="AA426" s="289"/>
      <c r="AB426" s="289"/>
      <c r="AC426" s="289"/>
      <c r="AD426" s="289"/>
      <c r="AE426" s="289"/>
      <c r="AF426" s="289"/>
      <c r="AG426" s="289"/>
      <c r="AH426" s="289"/>
      <c r="AI426" s="289"/>
      <c r="AJ426" s="289"/>
      <c r="AK426" s="289"/>
      <c r="AL426" s="289"/>
      <c r="AM426" s="289"/>
      <c r="AN426" s="289"/>
      <c r="AO426" s="289"/>
      <c r="AP426" s="289"/>
      <c r="AQ426" s="289"/>
      <c r="AR426" s="289"/>
      <c r="AS426" s="289"/>
      <c r="AT426" s="289"/>
    </row>
    <row r="427" spans="2:46" ht="14.45" customHeight="1">
      <c r="P427" s="289"/>
      <c r="Q427" s="289"/>
      <c r="R427" s="289"/>
      <c r="S427" s="289"/>
      <c r="T427" s="289"/>
      <c r="U427" s="289"/>
      <c r="V427" s="289"/>
      <c r="W427" s="289"/>
      <c r="X427" s="289"/>
      <c r="Y427" s="289"/>
      <c r="Z427" s="289"/>
      <c r="AA427" s="289"/>
      <c r="AB427" s="289"/>
      <c r="AC427" s="289"/>
      <c r="AD427" s="289"/>
      <c r="AE427" s="289"/>
      <c r="AF427" s="289"/>
      <c r="AG427" s="289"/>
      <c r="AH427" s="289"/>
      <c r="AI427" s="289"/>
      <c r="AJ427" s="289"/>
      <c r="AK427" s="289"/>
      <c r="AL427" s="289"/>
      <c r="AM427" s="289"/>
      <c r="AN427" s="289"/>
      <c r="AO427" s="289"/>
      <c r="AP427" s="289"/>
      <c r="AQ427" s="289"/>
      <c r="AR427" s="289"/>
      <c r="AS427" s="289"/>
      <c r="AT427" s="289"/>
    </row>
    <row r="428" spans="2:46">
      <c r="P428" s="289"/>
      <c r="Q428" s="289"/>
      <c r="R428" s="289"/>
      <c r="S428" s="289"/>
      <c r="T428" s="289"/>
      <c r="U428" s="289"/>
      <c r="V428" s="289"/>
      <c r="W428" s="289"/>
      <c r="X428" s="289"/>
      <c r="Y428" s="289"/>
      <c r="Z428" s="289"/>
      <c r="AA428" s="289"/>
      <c r="AB428" s="289"/>
      <c r="AC428" s="289"/>
      <c r="AD428" s="289"/>
      <c r="AE428" s="289"/>
      <c r="AF428" s="289"/>
      <c r="AG428" s="289"/>
      <c r="AH428" s="289"/>
      <c r="AI428" s="289"/>
      <c r="AJ428" s="289"/>
      <c r="AK428" s="289"/>
      <c r="AL428" s="289"/>
      <c r="AM428" s="289"/>
      <c r="AN428" s="289"/>
      <c r="AO428" s="289"/>
      <c r="AP428" s="289"/>
      <c r="AQ428" s="289"/>
      <c r="AR428" s="289"/>
      <c r="AS428" s="289"/>
      <c r="AT428" s="289"/>
    </row>
    <row r="429" spans="2:46" ht="16.149999999999999" customHeight="1">
      <c r="P429" s="289"/>
      <c r="Q429" s="289"/>
      <c r="R429" s="289"/>
      <c r="S429" s="289"/>
      <c r="T429" s="289"/>
      <c r="U429" s="289"/>
      <c r="V429" s="289"/>
      <c r="W429" s="289"/>
      <c r="X429" s="289"/>
      <c r="Y429" s="289"/>
      <c r="Z429" s="289"/>
      <c r="AA429" s="289"/>
      <c r="AB429" s="289"/>
      <c r="AC429" s="289"/>
      <c r="AD429" s="289"/>
      <c r="AE429" s="289"/>
      <c r="AF429" s="289"/>
      <c r="AG429" s="289"/>
      <c r="AH429" s="289"/>
      <c r="AI429" s="289"/>
      <c r="AJ429" s="289"/>
      <c r="AK429" s="289"/>
      <c r="AL429" s="289"/>
      <c r="AM429" s="289"/>
      <c r="AN429" s="289"/>
      <c r="AO429" s="289"/>
      <c r="AP429" s="289"/>
      <c r="AQ429" s="289"/>
      <c r="AR429" s="289"/>
      <c r="AS429" s="289"/>
      <c r="AT429" s="289"/>
    </row>
    <row r="430" spans="2:46" ht="14.45" customHeight="1">
      <c r="B430" s="290"/>
      <c r="P430" s="289"/>
      <c r="Q430" s="289"/>
      <c r="R430" s="289"/>
      <c r="S430" s="289"/>
      <c r="T430" s="289"/>
      <c r="U430" s="289"/>
      <c r="V430" s="289"/>
      <c r="W430" s="289"/>
      <c r="X430" s="289"/>
      <c r="Y430" s="289"/>
      <c r="Z430" s="289"/>
      <c r="AA430" s="289"/>
      <c r="AB430" s="289"/>
      <c r="AC430" s="289"/>
      <c r="AD430" s="289"/>
      <c r="AE430" s="289"/>
      <c r="AF430" s="289"/>
      <c r="AG430" s="289"/>
      <c r="AH430" s="289"/>
      <c r="AI430" s="289"/>
      <c r="AJ430" s="289"/>
      <c r="AK430" s="289"/>
      <c r="AL430" s="289"/>
      <c r="AM430" s="289"/>
      <c r="AN430" s="289"/>
      <c r="AO430" s="289"/>
      <c r="AP430" s="289"/>
      <c r="AQ430" s="289"/>
      <c r="AR430" s="289"/>
      <c r="AS430" s="289"/>
      <c r="AT430" s="289"/>
    </row>
    <row r="431" spans="2:46" ht="15" customHeight="1">
      <c r="P431" s="289"/>
      <c r="Q431" s="289"/>
      <c r="R431" s="289"/>
      <c r="S431" s="289"/>
      <c r="T431" s="289"/>
      <c r="U431" s="289"/>
      <c r="V431" s="289"/>
      <c r="W431" s="289"/>
      <c r="X431" s="289"/>
      <c r="Y431" s="289"/>
      <c r="Z431" s="289"/>
      <c r="AA431" s="289"/>
      <c r="AB431" s="289"/>
      <c r="AC431" s="289"/>
      <c r="AD431" s="289"/>
      <c r="AE431" s="289"/>
      <c r="AF431" s="289"/>
      <c r="AG431" s="289"/>
      <c r="AH431" s="289"/>
      <c r="AI431" s="289"/>
      <c r="AJ431" s="289"/>
      <c r="AK431" s="289"/>
      <c r="AL431" s="289"/>
      <c r="AM431" s="289"/>
      <c r="AN431" s="289"/>
      <c r="AO431" s="289"/>
      <c r="AP431" s="289"/>
      <c r="AQ431" s="289"/>
      <c r="AR431" s="289"/>
      <c r="AS431" s="289"/>
      <c r="AT431" s="289"/>
    </row>
    <row r="432" spans="2:46" ht="12.6" customHeight="1">
      <c r="B432" s="84"/>
      <c r="C432" s="84"/>
      <c r="D432" s="84"/>
      <c r="E432" s="84"/>
      <c r="F432" s="84"/>
      <c r="G432" s="84"/>
      <c r="H432" s="84"/>
      <c r="I432" s="84"/>
      <c r="J432" s="84"/>
      <c r="K432" s="84"/>
      <c r="L432" s="84"/>
      <c r="M432" s="84"/>
      <c r="N432" s="84"/>
      <c r="O432" s="84"/>
      <c r="P432" s="291"/>
      <c r="Q432" s="291"/>
      <c r="R432" s="291"/>
      <c r="S432" s="291"/>
      <c r="T432" s="291"/>
      <c r="U432" s="291"/>
      <c r="V432" s="291"/>
      <c r="W432" s="291"/>
      <c r="X432" s="291"/>
      <c r="Y432" s="289"/>
      <c r="Z432" s="289"/>
      <c r="AA432" s="289"/>
      <c r="AB432" s="289"/>
      <c r="AC432" s="289"/>
      <c r="AD432" s="289"/>
      <c r="AE432" s="289"/>
      <c r="AF432" s="289"/>
      <c r="AG432" s="289"/>
      <c r="AH432" s="289"/>
      <c r="AI432" s="289"/>
      <c r="AJ432" s="289"/>
      <c r="AK432" s="289"/>
      <c r="AL432" s="289"/>
      <c r="AM432" s="289"/>
      <c r="AN432" s="289"/>
      <c r="AO432" s="289"/>
      <c r="AP432" s="289"/>
      <c r="AQ432" s="289"/>
      <c r="AR432" s="289"/>
      <c r="AS432" s="289"/>
      <c r="AT432" s="289"/>
    </row>
    <row r="433" spans="2:46">
      <c r="P433" s="289"/>
      <c r="Q433" s="289"/>
      <c r="R433" s="289"/>
      <c r="S433" s="289"/>
      <c r="T433" s="289"/>
      <c r="U433" s="289"/>
      <c r="V433" s="289"/>
      <c r="W433" s="289"/>
      <c r="X433" s="289"/>
      <c r="Y433" s="289"/>
      <c r="Z433" s="289"/>
      <c r="AA433" s="289"/>
      <c r="AB433" s="289"/>
      <c r="AC433" s="289"/>
      <c r="AD433" s="289"/>
      <c r="AE433" s="289"/>
      <c r="AF433" s="289"/>
      <c r="AG433" s="289"/>
      <c r="AH433" s="289"/>
      <c r="AI433" s="289"/>
      <c r="AJ433" s="289"/>
      <c r="AK433" s="289"/>
      <c r="AL433" s="289"/>
      <c r="AM433" s="289"/>
      <c r="AN433" s="289"/>
      <c r="AO433" s="289"/>
      <c r="AP433" s="289"/>
      <c r="AQ433" s="289"/>
      <c r="AR433" s="289"/>
      <c r="AS433" s="289"/>
      <c r="AT433" s="289"/>
    </row>
    <row r="434" spans="2:46">
      <c r="P434" s="289"/>
      <c r="Q434" s="289"/>
      <c r="R434" s="289"/>
      <c r="S434" s="289"/>
      <c r="T434" s="289"/>
      <c r="U434" s="289"/>
      <c r="V434" s="289"/>
      <c r="W434" s="289"/>
      <c r="X434" s="289"/>
      <c r="Y434" s="289"/>
      <c r="Z434" s="289"/>
      <c r="AA434" s="289"/>
      <c r="AB434" s="289"/>
      <c r="AC434" s="289"/>
      <c r="AD434" s="289"/>
      <c r="AE434" s="289"/>
      <c r="AF434" s="289"/>
      <c r="AG434" s="289"/>
      <c r="AH434" s="289"/>
      <c r="AI434" s="289"/>
      <c r="AJ434" s="289"/>
      <c r="AK434" s="289"/>
      <c r="AL434" s="289"/>
      <c r="AM434" s="289"/>
      <c r="AN434" s="289"/>
      <c r="AO434" s="289"/>
      <c r="AP434" s="289"/>
      <c r="AQ434" s="289"/>
      <c r="AR434" s="289"/>
      <c r="AS434" s="289"/>
      <c r="AT434" s="289"/>
    </row>
    <row r="435" spans="2:46" ht="14.45" customHeight="1">
      <c r="P435" s="289"/>
      <c r="Q435" s="289"/>
      <c r="R435" s="289"/>
      <c r="S435" s="289"/>
      <c r="T435" s="289"/>
      <c r="U435" s="289"/>
      <c r="V435" s="289"/>
      <c r="W435" s="289"/>
      <c r="X435" s="289"/>
      <c r="Y435" s="289"/>
      <c r="Z435" s="289"/>
      <c r="AA435" s="289"/>
      <c r="AB435" s="289"/>
      <c r="AC435" s="289"/>
      <c r="AD435" s="289"/>
      <c r="AE435" s="289"/>
      <c r="AF435" s="289"/>
      <c r="AG435" s="289"/>
      <c r="AH435" s="289"/>
      <c r="AI435" s="289"/>
      <c r="AJ435" s="289"/>
      <c r="AK435" s="289"/>
      <c r="AL435" s="289"/>
      <c r="AM435" s="289"/>
      <c r="AN435" s="289"/>
      <c r="AO435" s="289"/>
      <c r="AP435" s="289"/>
      <c r="AQ435" s="289"/>
      <c r="AR435" s="289"/>
      <c r="AS435" s="289"/>
      <c r="AT435" s="289"/>
    </row>
    <row r="436" spans="2:46">
      <c r="P436" s="289"/>
      <c r="Q436" s="289"/>
      <c r="R436" s="289"/>
      <c r="S436" s="289"/>
      <c r="T436" s="289"/>
      <c r="U436" s="289"/>
      <c r="V436" s="289"/>
      <c r="W436" s="289"/>
      <c r="X436" s="289"/>
      <c r="Y436" s="289"/>
      <c r="Z436" s="289"/>
      <c r="AA436" s="289"/>
      <c r="AB436" s="289"/>
      <c r="AC436" s="289"/>
      <c r="AD436" s="289"/>
      <c r="AE436" s="289"/>
      <c r="AF436" s="289"/>
      <c r="AG436" s="289"/>
      <c r="AH436" s="289"/>
      <c r="AI436" s="289"/>
      <c r="AJ436" s="289"/>
      <c r="AK436" s="289"/>
      <c r="AL436" s="289"/>
      <c r="AM436" s="289"/>
      <c r="AN436" s="289"/>
      <c r="AO436" s="289"/>
      <c r="AP436" s="289"/>
      <c r="AQ436" s="289"/>
      <c r="AR436" s="289"/>
      <c r="AS436" s="289"/>
      <c r="AT436" s="289"/>
    </row>
    <row r="437" spans="2:46" ht="16.149999999999999" customHeight="1">
      <c r="P437" s="289"/>
      <c r="Q437" s="289"/>
      <c r="R437" s="289"/>
      <c r="S437" s="289"/>
      <c r="T437" s="289"/>
      <c r="U437" s="289"/>
      <c r="V437" s="289"/>
      <c r="W437" s="289"/>
      <c r="X437" s="289"/>
      <c r="Y437" s="289"/>
      <c r="Z437" s="289"/>
      <c r="AA437" s="289"/>
      <c r="AB437" s="289"/>
      <c r="AC437" s="289"/>
      <c r="AD437" s="289"/>
      <c r="AE437" s="289"/>
      <c r="AF437" s="289"/>
      <c r="AG437" s="289"/>
      <c r="AH437" s="289"/>
      <c r="AI437" s="289"/>
      <c r="AJ437" s="289"/>
      <c r="AK437" s="289"/>
      <c r="AL437" s="289"/>
      <c r="AM437" s="289"/>
      <c r="AN437" s="289"/>
      <c r="AO437" s="289"/>
      <c r="AP437" s="289"/>
      <c r="AQ437" s="289"/>
      <c r="AR437" s="289"/>
      <c r="AS437" s="289"/>
      <c r="AT437" s="289"/>
    </row>
    <row r="438" spans="2:46" ht="14.45" customHeight="1">
      <c r="B438" s="290"/>
      <c r="P438" s="289"/>
      <c r="Q438" s="289"/>
      <c r="R438" s="289"/>
      <c r="S438" s="289"/>
      <c r="T438" s="289"/>
      <c r="U438" s="289"/>
      <c r="V438" s="289"/>
      <c r="W438" s="289"/>
      <c r="X438" s="289"/>
      <c r="Y438" s="289"/>
      <c r="Z438" s="289"/>
      <c r="AA438" s="289"/>
      <c r="AB438" s="289"/>
      <c r="AC438" s="289"/>
      <c r="AD438" s="289"/>
      <c r="AE438" s="289"/>
      <c r="AF438" s="289"/>
      <c r="AG438" s="289"/>
      <c r="AH438" s="289"/>
      <c r="AI438" s="289"/>
      <c r="AJ438" s="289"/>
      <c r="AK438" s="289"/>
      <c r="AL438" s="289"/>
      <c r="AM438" s="289"/>
      <c r="AN438" s="289"/>
      <c r="AO438" s="289"/>
      <c r="AP438" s="289"/>
      <c r="AQ438" s="289"/>
      <c r="AR438" s="289"/>
      <c r="AS438" s="289"/>
      <c r="AT438" s="289"/>
    </row>
    <row r="439" spans="2:46" ht="15" customHeight="1">
      <c r="P439" s="289"/>
      <c r="Q439" s="289"/>
      <c r="R439" s="289"/>
      <c r="S439" s="289"/>
      <c r="T439" s="289"/>
      <c r="U439" s="289"/>
      <c r="V439" s="289"/>
      <c r="W439" s="289"/>
      <c r="X439" s="289"/>
      <c r="Y439" s="289"/>
      <c r="Z439" s="289"/>
      <c r="AA439" s="289"/>
      <c r="AB439" s="289"/>
      <c r="AC439" s="289"/>
      <c r="AD439" s="289"/>
      <c r="AE439" s="289"/>
      <c r="AF439" s="289"/>
      <c r="AG439" s="289"/>
      <c r="AH439" s="289"/>
      <c r="AI439" s="289"/>
      <c r="AJ439" s="289"/>
      <c r="AK439" s="289"/>
      <c r="AL439" s="289"/>
      <c r="AM439" s="289"/>
      <c r="AN439" s="289"/>
      <c r="AO439" s="289"/>
      <c r="AP439" s="289"/>
      <c r="AQ439" s="289"/>
      <c r="AR439" s="289"/>
      <c r="AS439" s="289"/>
      <c r="AT439" s="289"/>
    </row>
    <row r="440" spans="2:46" ht="12.6" customHeight="1">
      <c r="B440" s="84"/>
      <c r="C440" s="84"/>
      <c r="D440" s="84"/>
      <c r="E440" s="84"/>
      <c r="F440" s="84"/>
      <c r="G440" s="84"/>
      <c r="H440" s="84"/>
      <c r="I440" s="84"/>
      <c r="J440" s="84"/>
      <c r="K440" s="84"/>
      <c r="L440" s="84"/>
      <c r="M440" s="84"/>
      <c r="N440" s="84"/>
      <c r="O440" s="84"/>
      <c r="P440" s="291"/>
      <c r="Q440" s="291"/>
      <c r="R440" s="291"/>
      <c r="S440" s="291"/>
      <c r="T440" s="291"/>
      <c r="U440" s="291"/>
      <c r="V440" s="291"/>
      <c r="W440" s="291"/>
      <c r="X440" s="291"/>
      <c r="Y440" s="289"/>
      <c r="Z440" s="289"/>
      <c r="AA440" s="289"/>
      <c r="AB440" s="289"/>
      <c r="AC440" s="289"/>
      <c r="AD440" s="289"/>
      <c r="AE440" s="289"/>
      <c r="AF440" s="289"/>
      <c r="AG440" s="289"/>
      <c r="AH440" s="289"/>
      <c r="AI440" s="289"/>
      <c r="AJ440" s="289"/>
      <c r="AK440" s="289"/>
      <c r="AL440" s="289"/>
      <c r="AM440" s="289"/>
      <c r="AN440" s="289"/>
      <c r="AO440" s="289"/>
      <c r="AP440" s="289"/>
      <c r="AQ440" s="289"/>
      <c r="AR440" s="289"/>
      <c r="AS440" s="289"/>
      <c r="AT440" s="289"/>
    </row>
    <row r="441" spans="2:46">
      <c r="P441" s="289"/>
      <c r="Q441" s="289"/>
      <c r="R441" s="289"/>
      <c r="S441" s="289"/>
      <c r="T441" s="289"/>
      <c r="U441" s="289"/>
      <c r="V441" s="289"/>
      <c r="W441" s="289"/>
      <c r="X441" s="289"/>
      <c r="Y441" s="289"/>
      <c r="Z441" s="289"/>
      <c r="AA441" s="289"/>
      <c r="AB441" s="289"/>
      <c r="AC441" s="289"/>
      <c r="AD441" s="289"/>
      <c r="AE441" s="289"/>
      <c r="AF441" s="289"/>
      <c r="AG441" s="289"/>
      <c r="AH441" s="289"/>
      <c r="AI441" s="289"/>
      <c r="AJ441" s="289"/>
      <c r="AK441" s="289"/>
      <c r="AL441" s="289"/>
      <c r="AM441" s="289"/>
      <c r="AN441" s="289"/>
      <c r="AO441" s="289"/>
      <c r="AP441" s="289"/>
      <c r="AQ441" s="289"/>
      <c r="AR441" s="289"/>
      <c r="AS441" s="289"/>
      <c r="AT441" s="289"/>
    </row>
    <row r="442" spans="2:46">
      <c r="P442" s="289"/>
      <c r="Q442" s="289"/>
      <c r="R442" s="289"/>
      <c r="S442" s="289"/>
      <c r="T442" s="289"/>
      <c r="U442" s="289"/>
      <c r="V442" s="289"/>
      <c r="W442" s="289"/>
      <c r="X442" s="289"/>
      <c r="Y442" s="289"/>
      <c r="Z442" s="289"/>
      <c r="AA442" s="289"/>
      <c r="AB442" s="289"/>
      <c r="AC442" s="289"/>
      <c r="AD442" s="289"/>
      <c r="AE442" s="289"/>
      <c r="AF442" s="289"/>
      <c r="AG442" s="289"/>
      <c r="AH442" s="289"/>
      <c r="AI442" s="289"/>
      <c r="AJ442" s="289"/>
      <c r="AK442" s="289"/>
      <c r="AL442" s="289"/>
      <c r="AM442" s="289"/>
      <c r="AN442" s="289"/>
      <c r="AO442" s="289"/>
      <c r="AP442" s="289"/>
      <c r="AQ442" s="289"/>
      <c r="AR442" s="289"/>
      <c r="AS442" s="289"/>
      <c r="AT442" s="289"/>
    </row>
    <row r="443" spans="2:46" ht="14.45" customHeight="1">
      <c r="P443" s="289"/>
      <c r="Q443" s="289"/>
      <c r="R443" s="289"/>
      <c r="S443" s="289"/>
      <c r="T443" s="289"/>
      <c r="U443" s="289"/>
      <c r="V443" s="289"/>
      <c r="W443" s="289"/>
      <c r="X443" s="289"/>
      <c r="Y443" s="289"/>
      <c r="Z443" s="289"/>
      <c r="AA443" s="289"/>
      <c r="AB443" s="289"/>
      <c r="AC443" s="289"/>
      <c r="AD443" s="289"/>
      <c r="AE443" s="289"/>
      <c r="AF443" s="289"/>
      <c r="AG443" s="289"/>
      <c r="AH443" s="289"/>
      <c r="AI443" s="289"/>
      <c r="AJ443" s="289"/>
      <c r="AK443" s="289"/>
      <c r="AL443" s="289"/>
      <c r="AM443" s="289"/>
      <c r="AN443" s="289"/>
      <c r="AO443" s="289"/>
      <c r="AP443" s="289"/>
      <c r="AQ443" s="289"/>
      <c r="AR443" s="289"/>
      <c r="AS443" s="289"/>
      <c r="AT443" s="289"/>
    </row>
    <row r="444" spans="2:46">
      <c r="P444" s="289"/>
      <c r="Q444" s="289"/>
      <c r="R444" s="289"/>
      <c r="S444" s="289"/>
      <c r="T444" s="289"/>
      <c r="U444" s="289"/>
      <c r="V444" s="289"/>
      <c r="W444" s="289"/>
      <c r="X444" s="289"/>
      <c r="Y444" s="289"/>
      <c r="Z444" s="289"/>
      <c r="AA444" s="289"/>
      <c r="AB444" s="289"/>
      <c r="AC444" s="289"/>
      <c r="AD444" s="289"/>
      <c r="AE444" s="289"/>
      <c r="AF444" s="289"/>
      <c r="AG444" s="289"/>
      <c r="AH444" s="289"/>
      <c r="AI444" s="289"/>
      <c r="AJ444" s="289"/>
      <c r="AK444" s="289"/>
      <c r="AL444" s="289"/>
      <c r="AM444" s="289"/>
      <c r="AN444" s="289"/>
      <c r="AO444" s="289"/>
      <c r="AP444" s="289"/>
      <c r="AQ444" s="289"/>
      <c r="AR444" s="289"/>
      <c r="AS444" s="289"/>
      <c r="AT444" s="289"/>
    </row>
    <row r="445" spans="2:46" ht="16.149999999999999" customHeight="1">
      <c r="P445" s="289"/>
      <c r="Q445" s="289"/>
      <c r="R445" s="289"/>
      <c r="S445" s="289"/>
      <c r="T445" s="289"/>
      <c r="U445" s="289"/>
      <c r="V445" s="289"/>
      <c r="W445" s="289"/>
      <c r="X445" s="289"/>
      <c r="Y445" s="289"/>
      <c r="Z445" s="289"/>
      <c r="AA445" s="289"/>
      <c r="AB445" s="289"/>
      <c r="AC445" s="289"/>
      <c r="AD445" s="289"/>
      <c r="AE445" s="289"/>
      <c r="AF445" s="289"/>
      <c r="AG445" s="289"/>
      <c r="AH445" s="289"/>
      <c r="AI445" s="289"/>
      <c r="AJ445" s="289"/>
      <c r="AK445" s="289"/>
      <c r="AL445" s="289"/>
      <c r="AM445" s="289"/>
      <c r="AN445" s="289"/>
      <c r="AO445" s="289"/>
      <c r="AP445" s="289"/>
      <c r="AQ445" s="289"/>
      <c r="AR445" s="289"/>
      <c r="AS445" s="289"/>
      <c r="AT445" s="289"/>
    </row>
    <row r="446" spans="2:46" ht="14.45" customHeight="1">
      <c r="B446" s="290"/>
      <c r="P446" s="289"/>
      <c r="Q446" s="289"/>
      <c r="R446" s="289"/>
      <c r="S446" s="289"/>
      <c r="T446" s="289"/>
      <c r="U446" s="289"/>
      <c r="V446" s="289"/>
      <c r="W446" s="289"/>
      <c r="X446" s="289"/>
      <c r="Y446" s="289"/>
      <c r="Z446" s="289"/>
      <c r="AA446" s="289"/>
      <c r="AB446" s="289"/>
      <c r="AC446" s="289"/>
      <c r="AD446" s="289"/>
      <c r="AE446" s="289"/>
      <c r="AF446" s="289"/>
      <c r="AG446" s="289"/>
      <c r="AH446" s="289"/>
      <c r="AI446" s="289"/>
      <c r="AJ446" s="289"/>
      <c r="AK446" s="289"/>
      <c r="AL446" s="289"/>
      <c r="AM446" s="289"/>
      <c r="AN446" s="289"/>
      <c r="AO446" s="289"/>
      <c r="AP446" s="289"/>
      <c r="AQ446" s="289"/>
      <c r="AR446" s="289"/>
      <c r="AS446" s="289"/>
      <c r="AT446" s="289"/>
    </row>
    <row r="447" spans="2:46" ht="15" customHeight="1">
      <c r="P447" s="289"/>
      <c r="Q447" s="289"/>
      <c r="R447" s="289"/>
      <c r="S447" s="289"/>
      <c r="T447" s="289"/>
      <c r="U447" s="289"/>
      <c r="V447" s="289"/>
      <c r="W447" s="289"/>
      <c r="X447" s="289"/>
      <c r="Y447" s="289"/>
      <c r="Z447" s="289"/>
      <c r="AA447" s="289"/>
      <c r="AB447" s="289"/>
      <c r="AC447" s="289"/>
      <c r="AD447" s="289"/>
      <c r="AE447" s="289"/>
      <c r="AF447" s="289"/>
      <c r="AG447" s="289"/>
      <c r="AH447" s="289"/>
      <c r="AI447" s="289"/>
      <c r="AJ447" s="289"/>
      <c r="AK447" s="289"/>
      <c r="AL447" s="289"/>
      <c r="AM447" s="289"/>
      <c r="AN447" s="289"/>
      <c r="AO447" s="289"/>
      <c r="AP447" s="289"/>
      <c r="AQ447" s="289"/>
      <c r="AR447" s="289"/>
      <c r="AS447" s="289"/>
      <c r="AT447" s="289"/>
    </row>
    <row r="448" spans="2:46" ht="12.6" customHeight="1">
      <c r="B448" s="84"/>
      <c r="C448" s="84"/>
      <c r="D448" s="84"/>
      <c r="E448" s="84"/>
      <c r="F448" s="84"/>
      <c r="G448" s="84"/>
      <c r="H448" s="84"/>
      <c r="I448" s="84"/>
      <c r="J448" s="84"/>
      <c r="K448" s="84"/>
      <c r="L448" s="84"/>
      <c r="M448" s="84"/>
      <c r="N448" s="84"/>
      <c r="O448" s="84"/>
      <c r="P448" s="291"/>
      <c r="Q448" s="291"/>
      <c r="R448" s="291"/>
      <c r="S448" s="291"/>
      <c r="T448" s="291"/>
      <c r="U448" s="291"/>
      <c r="V448" s="291"/>
      <c r="W448" s="291"/>
      <c r="X448" s="291"/>
      <c r="Y448" s="289"/>
      <c r="Z448" s="289"/>
      <c r="AA448" s="289"/>
      <c r="AB448" s="289"/>
      <c r="AC448" s="289"/>
      <c r="AD448" s="289"/>
      <c r="AE448" s="289"/>
      <c r="AF448" s="289"/>
      <c r="AG448" s="289"/>
      <c r="AH448" s="289"/>
      <c r="AI448" s="289"/>
      <c r="AJ448" s="289"/>
      <c r="AK448" s="289"/>
      <c r="AL448" s="289"/>
      <c r="AM448" s="289"/>
      <c r="AN448" s="289"/>
      <c r="AO448" s="289"/>
      <c r="AP448" s="289"/>
      <c r="AQ448" s="289"/>
      <c r="AR448" s="289"/>
      <c r="AS448" s="289"/>
      <c r="AT448" s="289"/>
    </row>
    <row r="449" spans="2:46">
      <c r="P449" s="289"/>
      <c r="Q449" s="289"/>
      <c r="R449" s="289"/>
      <c r="S449" s="289"/>
      <c r="T449" s="289"/>
      <c r="U449" s="289"/>
      <c r="V449" s="289"/>
      <c r="W449" s="289"/>
      <c r="X449" s="289"/>
      <c r="Y449" s="289"/>
      <c r="Z449" s="289"/>
      <c r="AA449" s="289"/>
      <c r="AB449" s="289"/>
      <c r="AC449" s="289"/>
      <c r="AD449" s="289"/>
      <c r="AE449" s="289"/>
      <c r="AF449" s="289"/>
      <c r="AG449" s="289"/>
      <c r="AH449" s="289"/>
      <c r="AI449" s="289"/>
      <c r="AJ449" s="289"/>
      <c r="AK449" s="289"/>
      <c r="AL449" s="289"/>
      <c r="AM449" s="289"/>
      <c r="AN449" s="289"/>
      <c r="AO449" s="289"/>
      <c r="AP449" s="289"/>
      <c r="AQ449" s="289"/>
      <c r="AR449" s="289"/>
      <c r="AS449" s="289"/>
      <c r="AT449" s="289"/>
    </row>
    <row r="450" spans="2:46">
      <c r="P450" s="289"/>
      <c r="Q450" s="289"/>
      <c r="R450" s="289"/>
      <c r="S450" s="289"/>
      <c r="T450" s="289"/>
      <c r="U450" s="289"/>
      <c r="V450" s="289"/>
      <c r="W450" s="289"/>
      <c r="X450" s="289"/>
      <c r="Y450" s="289"/>
      <c r="Z450" s="289"/>
      <c r="AA450" s="289"/>
      <c r="AB450" s="289"/>
      <c r="AC450" s="289"/>
      <c r="AD450" s="289"/>
      <c r="AE450" s="289"/>
      <c r="AF450" s="289"/>
      <c r="AG450" s="289"/>
      <c r="AH450" s="289"/>
      <c r="AI450" s="289"/>
      <c r="AJ450" s="289"/>
      <c r="AK450" s="289"/>
      <c r="AL450" s="289"/>
      <c r="AM450" s="289"/>
      <c r="AN450" s="289"/>
      <c r="AO450" s="289"/>
      <c r="AP450" s="289"/>
      <c r="AQ450" s="289"/>
      <c r="AR450" s="289"/>
      <c r="AS450" s="289"/>
      <c r="AT450" s="289"/>
    </row>
    <row r="451" spans="2:46" ht="14.45" customHeight="1">
      <c r="P451" s="289"/>
      <c r="Q451" s="289"/>
      <c r="R451" s="289"/>
      <c r="S451" s="289"/>
      <c r="T451" s="289"/>
      <c r="U451" s="289"/>
      <c r="V451" s="289"/>
      <c r="W451" s="289"/>
      <c r="X451" s="289"/>
      <c r="Y451" s="289"/>
      <c r="Z451" s="289"/>
      <c r="AA451" s="289"/>
      <c r="AB451" s="289"/>
      <c r="AC451" s="289"/>
      <c r="AD451" s="289"/>
      <c r="AE451" s="289"/>
      <c r="AF451" s="289"/>
      <c r="AG451" s="289"/>
      <c r="AH451" s="289"/>
      <c r="AI451" s="289"/>
      <c r="AJ451" s="289"/>
      <c r="AK451" s="289"/>
      <c r="AL451" s="289"/>
      <c r="AM451" s="289"/>
      <c r="AN451" s="289"/>
      <c r="AO451" s="289"/>
      <c r="AP451" s="289"/>
      <c r="AQ451" s="289"/>
      <c r="AR451" s="289"/>
      <c r="AS451" s="289"/>
      <c r="AT451" s="289"/>
    </row>
    <row r="452" spans="2:46">
      <c r="P452" s="289"/>
      <c r="Q452" s="289"/>
      <c r="R452" s="289"/>
      <c r="S452" s="289"/>
      <c r="T452" s="289"/>
      <c r="U452" s="289"/>
      <c r="V452" s="289"/>
      <c r="W452" s="289"/>
      <c r="X452" s="289"/>
      <c r="Y452" s="289"/>
      <c r="Z452" s="289"/>
      <c r="AA452" s="289"/>
      <c r="AB452" s="289"/>
      <c r="AC452" s="289"/>
      <c r="AD452" s="289"/>
      <c r="AE452" s="289"/>
      <c r="AF452" s="289"/>
      <c r="AG452" s="289"/>
      <c r="AH452" s="289"/>
      <c r="AI452" s="289"/>
      <c r="AJ452" s="289"/>
      <c r="AK452" s="289"/>
      <c r="AL452" s="289"/>
      <c r="AM452" s="289"/>
      <c r="AN452" s="289"/>
      <c r="AO452" s="289"/>
      <c r="AP452" s="289"/>
      <c r="AQ452" s="289"/>
      <c r="AR452" s="289"/>
      <c r="AS452" s="289"/>
      <c r="AT452" s="289"/>
    </row>
    <row r="453" spans="2:46" ht="16.149999999999999" customHeight="1">
      <c r="P453" s="289"/>
      <c r="Q453" s="289"/>
      <c r="R453" s="289"/>
      <c r="S453" s="289"/>
      <c r="T453" s="289"/>
      <c r="U453" s="289"/>
      <c r="V453" s="289"/>
      <c r="W453" s="289"/>
      <c r="X453" s="289"/>
      <c r="Y453" s="289"/>
      <c r="Z453" s="289"/>
      <c r="AA453" s="289"/>
      <c r="AB453" s="289"/>
      <c r="AC453" s="289"/>
      <c r="AD453" s="289"/>
      <c r="AE453" s="289"/>
      <c r="AF453" s="289"/>
      <c r="AG453" s="289"/>
      <c r="AH453" s="289"/>
      <c r="AI453" s="289"/>
      <c r="AJ453" s="289"/>
      <c r="AK453" s="289"/>
      <c r="AL453" s="289"/>
      <c r="AM453" s="289"/>
      <c r="AN453" s="289"/>
      <c r="AO453" s="289"/>
      <c r="AP453" s="289"/>
      <c r="AQ453" s="289"/>
      <c r="AR453" s="289"/>
      <c r="AS453" s="289"/>
      <c r="AT453" s="289"/>
    </row>
    <row r="454" spans="2:46" ht="14.45" customHeight="1">
      <c r="B454" s="290"/>
      <c r="P454" s="289"/>
      <c r="Q454" s="289"/>
      <c r="R454" s="289"/>
      <c r="S454" s="289"/>
      <c r="T454" s="289"/>
      <c r="U454" s="289"/>
      <c r="V454" s="289"/>
      <c r="W454" s="289"/>
      <c r="X454" s="289"/>
      <c r="Y454" s="289"/>
      <c r="Z454" s="289"/>
      <c r="AA454" s="289"/>
      <c r="AB454" s="289"/>
      <c r="AC454" s="289"/>
      <c r="AD454" s="289"/>
      <c r="AE454" s="289"/>
      <c r="AF454" s="289"/>
      <c r="AG454" s="289"/>
      <c r="AH454" s="289"/>
      <c r="AI454" s="289"/>
      <c r="AJ454" s="289"/>
      <c r="AK454" s="289"/>
      <c r="AL454" s="289"/>
      <c r="AM454" s="289"/>
      <c r="AN454" s="289"/>
      <c r="AO454" s="289"/>
      <c r="AP454" s="289"/>
      <c r="AQ454" s="289"/>
      <c r="AR454" s="289"/>
      <c r="AS454" s="289"/>
      <c r="AT454" s="289"/>
    </row>
    <row r="455" spans="2:46" ht="15" customHeight="1">
      <c r="P455" s="289"/>
      <c r="Q455" s="289"/>
      <c r="R455" s="289"/>
      <c r="S455" s="289"/>
      <c r="T455" s="289"/>
      <c r="U455" s="289"/>
      <c r="V455" s="289"/>
      <c r="W455" s="289"/>
      <c r="X455" s="289"/>
      <c r="Y455" s="289"/>
      <c r="Z455" s="289"/>
      <c r="AA455" s="289"/>
      <c r="AB455" s="289"/>
      <c r="AC455" s="289"/>
      <c r="AD455" s="289"/>
      <c r="AE455" s="289"/>
      <c r="AF455" s="289"/>
      <c r="AG455" s="289"/>
      <c r="AH455" s="289"/>
      <c r="AI455" s="289"/>
      <c r="AJ455" s="289"/>
      <c r="AK455" s="289"/>
      <c r="AL455" s="289"/>
      <c r="AM455" s="289"/>
      <c r="AN455" s="289"/>
      <c r="AO455" s="289"/>
      <c r="AP455" s="289"/>
      <c r="AQ455" s="289"/>
      <c r="AR455" s="289"/>
      <c r="AS455" s="289"/>
      <c r="AT455" s="289"/>
    </row>
    <row r="456" spans="2:46" ht="12.6" customHeight="1">
      <c r="B456" s="84"/>
      <c r="C456" s="84"/>
      <c r="D456" s="84"/>
      <c r="E456" s="84"/>
      <c r="F456" s="84"/>
      <c r="G456" s="84"/>
      <c r="H456" s="84"/>
      <c r="I456" s="84"/>
      <c r="J456" s="84"/>
      <c r="K456" s="84"/>
      <c r="L456" s="84"/>
      <c r="M456" s="84"/>
      <c r="N456" s="84"/>
      <c r="O456" s="84"/>
      <c r="P456" s="291"/>
      <c r="Q456" s="291"/>
      <c r="R456" s="291"/>
      <c r="S456" s="291"/>
      <c r="T456" s="291"/>
      <c r="U456" s="291"/>
      <c r="V456" s="291"/>
      <c r="W456" s="291"/>
      <c r="X456" s="291"/>
      <c r="Y456" s="289"/>
      <c r="Z456" s="289"/>
      <c r="AA456" s="289"/>
      <c r="AB456" s="289"/>
      <c r="AC456" s="289"/>
      <c r="AD456" s="289"/>
      <c r="AE456" s="289"/>
      <c r="AF456" s="289"/>
      <c r="AG456" s="289"/>
      <c r="AH456" s="289"/>
      <c r="AI456" s="289"/>
      <c r="AJ456" s="289"/>
      <c r="AK456" s="289"/>
      <c r="AL456" s="289"/>
      <c r="AM456" s="289"/>
      <c r="AN456" s="289"/>
      <c r="AO456" s="289"/>
      <c r="AP456" s="289"/>
      <c r="AQ456" s="289"/>
      <c r="AR456" s="289"/>
      <c r="AS456" s="289"/>
      <c r="AT456" s="289"/>
    </row>
    <row r="457" spans="2:46">
      <c r="P457" s="289"/>
      <c r="Q457" s="289"/>
      <c r="R457" s="289"/>
      <c r="S457" s="289"/>
      <c r="T457" s="289"/>
      <c r="U457" s="289"/>
      <c r="V457" s="289"/>
      <c r="W457" s="289"/>
      <c r="X457" s="289"/>
      <c r="Y457" s="289"/>
      <c r="Z457" s="289"/>
      <c r="AA457" s="289"/>
      <c r="AB457" s="289"/>
      <c r="AC457" s="289"/>
      <c r="AD457" s="289"/>
      <c r="AE457" s="289"/>
      <c r="AF457" s="289"/>
      <c r="AG457" s="289"/>
      <c r="AH457" s="289"/>
      <c r="AI457" s="289"/>
      <c r="AJ457" s="289"/>
      <c r="AK457" s="289"/>
      <c r="AL457" s="289"/>
      <c r="AM457" s="289"/>
      <c r="AN457" s="289"/>
      <c r="AO457" s="289"/>
      <c r="AP457" s="289"/>
      <c r="AQ457" s="289"/>
      <c r="AR457" s="289"/>
      <c r="AS457" s="289"/>
      <c r="AT457" s="289"/>
    </row>
    <row r="458" spans="2:46">
      <c r="P458" s="289"/>
      <c r="Q458" s="289"/>
      <c r="R458" s="289"/>
      <c r="S458" s="289"/>
      <c r="T458" s="289"/>
      <c r="U458" s="289"/>
      <c r="V458" s="289"/>
      <c r="W458" s="289"/>
      <c r="X458" s="289"/>
      <c r="Y458" s="289"/>
      <c r="Z458" s="289"/>
      <c r="AA458" s="289"/>
      <c r="AB458" s="289"/>
      <c r="AC458" s="289"/>
      <c r="AD458" s="289"/>
      <c r="AE458" s="289"/>
      <c r="AF458" s="289"/>
      <c r="AG458" s="289"/>
      <c r="AH458" s="289"/>
      <c r="AI458" s="289"/>
      <c r="AJ458" s="289"/>
      <c r="AK458" s="289"/>
      <c r="AL458" s="289"/>
      <c r="AM458" s="289"/>
      <c r="AN458" s="289"/>
      <c r="AO458" s="289"/>
      <c r="AP458" s="289"/>
      <c r="AQ458" s="289"/>
      <c r="AR458" s="289"/>
      <c r="AS458" s="289"/>
      <c r="AT458" s="289"/>
    </row>
    <row r="459" spans="2:46" ht="14.45" customHeight="1">
      <c r="P459" s="289"/>
      <c r="Q459" s="289"/>
      <c r="R459" s="289"/>
      <c r="S459" s="289"/>
      <c r="T459" s="289"/>
      <c r="U459" s="289"/>
      <c r="V459" s="289"/>
      <c r="W459" s="289"/>
      <c r="X459" s="289"/>
      <c r="Y459" s="289"/>
      <c r="Z459" s="289"/>
      <c r="AA459" s="289"/>
      <c r="AB459" s="289"/>
      <c r="AC459" s="289"/>
      <c r="AD459" s="289"/>
      <c r="AE459" s="289"/>
      <c r="AF459" s="289"/>
      <c r="AG459" s="289"/>
      <c r="AH459" s="289"/>
      <c r="AI459" s="289"/>
      <c r="AJ459" s="289"/>
      <c r="AK459" s="289"/>
      <c r="AL459" s="289"/>
      <c r="AM459" s="289"/>
      <c r="AN459" s="289"/>
      <c r="AO459" s="289"/>
      <c r="AP459" s="289"/>
      <c r="AQ459" s="289"/>
      <c r="AR459" s="289"/>
      <c r="AS459" s="289"/>
      <c r="AT459" s="289"/>
    </row>
    <row r="460" spans="2:46">
      <c r="P460" s="289"/>
      <c r="Q460" s="289"/>
      <c r="R460" s="289"/>
      <c r="S460" s="289"/>
      <c r="T460" s="289"/>
      <c r="U460" s="289"/>
      <c r="V460" s="289"/>
      <c r="W460" s="289"/>
      <c r="X460" s="289"/>
      <c r="Y460" s="289"/>
      <c r="Z460" s="289"/>
      <c r="AA460" s="289"/>
      <c r="AB460" s="289"/>
      <c r="AC460" s="289"/>
      <c r="AD460" s="289"/>
      <c r="AE460" s="289"/>
      <c r="AF460" s="289"/>
      <c r="AG460" s="289"/>
      <c r="AH460" s="289"/>
      <c r="AI460" s="289"/>
      <c r="AJ460" s="289"/>
      <c r="AK460" s="289"/>
      <c r="AL460" s="289"/>
      <c r="AM460" s="289"/>
      <c r="AN460" s="289"/>
      <c r="AO460" s="289"/>
      <c r="AP460" s="289"/>
      <c r="AQ460" s="289"/>
      <c r="AR460" s="289"/>
      <c r="AS460" s="289"/>
      <c r="AT460" s="289"/>
    </row>
    <row r="461" spans="2:46" ht="16.149999999999999" customHeight="1">
      <c r="P461" s="289"/>
      <c r="Q461" s="289"/>
      <c r="R461" s="289"/>
      <c r="S461" s="289"/>
      <c r="T461" s="289"/>
      <c r="U461" s="289"/>
      <c r="V461" s="289"/>
      <c r="W461" s="289"/>
      <c r="X461" s="289"/>
      <c r="Y461" s="289"/>
      <c r="Z461" s="289"/>
      <c r="AA461" s="289"/>
      <c r="AB461" s="289"/>
      <c r="AC461" s="289"/>
      <c r="AD461" s="289"/>
      <c r="AE461" s="289"/>
      <c r="AF461" s="289"/>
      <c r="AG461" s="289"/>
      <c r="AH461" s="289"/>
      <c r="AI461" s="289"/>
      <c r="AJ461" s="289"/>
      <c r="AK461" s="289"/>
      <c r="AL461" s="289"/>
      <c r="AM461" s="289"/>
      <c r="AN461" s="289"/>
      <c r="AO461" s="289"/>
      <c r="AP461" s="289"/>
      <c r="AQ461" s="289"/>
      <c r="AR461" s="289"/>
      <c r="AS461" s="289"/>
      <c r="AT461" s="289"/>
    </row>
    <row r="462" spans="2:46" ht="14.45" customHeight="1">
      <c r="B462" s="290"/>
      <c r="P462" s="289"/>
      <c r="Q462" s="289"/>
      <c r="R462" s="289"/>
      <c r="S462" s="289"/>
      <c r="T462" s="289"/>
      <c r="U462" s="289"/>
      <c r="V462" s="289"/>
      <c r="W462" s="289"/>
      <c r="X462" s="289"/>
      <c r="Y462" s="289"/>
      <c r="Z462" s="289"/>
      <c r="AA462" s="289"/>
      <c r="AB462" s="289"/>
      <c r="AC462" s="289"/>
      <c r="AD462" s="289"/>
      <c r="AE462" s="289"/>
      <c r="AF462" s="289"/>
      <c r="AG462" s="289"/>
      <c r="AH462" s="289"/>
      <c r="AI462" s="289"/>
      <c r="AJ462" s="289"/>
      <c r="AK462" s="289"/>
      <c r="AL462" s="289"/>
      <c r="AM462" s="289"/>
      <c r="AN462" s="289"/>
      <c r="AO462" s="289"/>
      <c r="AP462" s="289"/>
      <c r="AQ462" s="289"/>
      <c r="AR462" s="289"/>
      <c r="AS462" s="289"/>
      <c r="AT462" s="289"/>
    </row>
    <row r="463" spans="2:46" ht="15" customHeight="1">
      <c r="P463" s="289"/>
      <c r="Q463" s="289"/>
      <c r="R463" s="289"/>
      <c r="S463" s="289"/>
      <c r="T463" s="289"/>
      <c r="U463" s="289"/>
      <c r="V463" s="289"/>
      <c r="W463" s="289"/>
      <c r="X463" s="289"/>
      <c r="Y463" s="289"/>
      <c r="Z463" s="289"/>
      <c r="AA463" s="289"/>
      <c r="AB463" s="289"/>
      <c r="AC463" s="289"/>
      <c r="AD463" s="289"/>
      <c r="AE463" s="289"/>
      <c r="AF463" s="289"/>
      <c r="AG463" s="289"/>
      <c r="AH463" s="289"/>
      <c r="AI463" s="289"/>
      <c r="AJ463" s="289"/>
      <c r="AK463" s="289"/>
      <c r="AL463" s="289"/>
      <c r="AM463" s="289"/>
      <c r="AN463" s="289"/>
      <c r="AO463" s="289"/>
      <c r="AP463" s="289"/>
      <c r="AQ463" s="289"/>
      <c r="AR463" s="289"/>
      <c r="AS463" s="289"/>
      <c r="AT463" s="289"/>
    </row>
    <row r="464" spans="2:46" ht="12.6" customHeight="1">
      <c r="B464" s="84"/>
      <c r="C464" s="84"/>
      <c r="D464" s="84"/>
      <c r="E464" s="84"/>
      <c r="F464" s="84"/>
      <c r="G464" s="84"/>
      <c r="H464" s="84"/>
      <c r="I464" s="84"/>
      <c r="J464" s="84"/>
      <c r="K464" s="84"/>
      <c r="L464" s="84"/>
      <c r="M464" s="84"/>
      <c r="N464" s="84"/>
      <c r="O464" s="84"/>
      <c r="P464" s="291"/>
      <c r="Q464" s="291"/>
      <c r="R464" s="291"/>
      <c r="S464" s="291"/>
      <c r="T464" s="291"/>
      <c r="U464" s="291"/>
      <c r="V464" s="291"/>
      <c r="W464" s="291"/>
      <c r="X464" s="291"/>
      <c r="Y464" s="289"/>
      <c r="Z464" s="289"/>
      <c r="AA464" s="289"/>
      <c r="AB464" s="289"/>
      <c r="AC464" s="289"/>
      <c r="AD464" s="289"/>
      <c r="AE464" s="289"/>
      <c r="AF464" s="289"/>
      <c r="AG464" s="289"/>
      <c r="AH464" s="289"/>
      <c r="AI464" s="289"/>
      <c r="AJ464" s="289"/>
      <c r="AK464" s="289"/>
      <c r="AL464" s="289"/>
      <c r="AM464" s="289"/>
      <c r="AN464" s="289"/>
      <c r="AO464" s="289"/>
      <c r="AP464" s="289"/>
      <c r="AQ464" s="289"/>
      <c r="AR464" s="289"/>
      <c r="AS464" s="289"/>
      <c r="AT464" s="289"/>
    </row>
    <row r="465" spans="2:46">
      <c r="P465" s="289"/>
      <c r="Q465" s="289"/>
      <c r="R465" s="289"/>
      <c r="S465" s="289"/>
      <c r="T465" s="289"/>
      <c r="U465" s="289"/>
      <c r="V465" s="289"/>
      <c r="W465" s="289"/>
      <c r="X465" s="289"/>
      <c r="Y465" s="289"/>
      <c r="Z465" s="289"/>
      <c r="AA465" s="289"/>
      <c r="AB465" s="289"/>
      <c r="AC465" s="289"/>
      <c r="AD465" s="289"/>
      <c r="AE465" s="289"/>
      <c r="AF465" s="289"/>
      <c r="AG465" s="289"/>
      <c r="AH465" s="289"/>
      <c r="AI465" s="289"/>
      <c r="AJ465" s="289"/>
      <c r="AK465" s="289"/>
      <c r="AL465" s="289"/>
      <c r="AM465" s="289"/>
      <c r="AN465" s="289"/>
      <c r="AO465" s="289"/>
      <c r="AP465" s="289"/>
      <c r="AQ465" s="289"/>
      <c r="AR465" s="289"/>
      <c r="AS465" s="289"/>
      <c r="AT465" s="289"/>
    </row>
    <row r="466" spans="2:46">
      <c r="P466" s="289"/>
      <c r="Q466" s="289"/>
      <c r="R466" s="289"/>
      <c r="S466" s="289"/>
      <c r="T466" s="289"/>
      <c r="U466" s="289"/>
      <c r="V466" s="289"/>
      <c r="W466" s="289"/>
      <c r="X466" s="289"/>
      <c r="Y466" s="289"/>
      <c r="Z466" s="289"/>
      <c r="AA466" s="289"/>
      <c r="AB466" s="289"/>
      <c r="AC466" s="289"/>
      <c r="AD466" s="289"/>
      <c r="AE466" s="289"/>
      <c r="AF466" s="289"/>
      <c r="AG466" s="289"/>
      <c r="AH466" s="289"/>
      <c r="AI466" s="289"/>
      <c r="AJ466" s="289"/>
      <c r="AK466" s="289"/>
      <c r="AL466" s="289"/>
      <c r="AM466" s="289"/>
      <c r="AN466" s="289"/>
      <c r="AO466" s="289"/>
      <c r="AP466" s="289"/>
      <c r="AQ466" s="289"/>
      <c r="AR466" s="289"/>
      <c r="AS466" s="289"/>
      <c r="AT466" s="289"/>
    </row>
    <row r="467" spans="2:46" ht="14.45" customHeight="1">
      <c r="P467" s="289"/>
      <c r="Q467" s="289"/>
      <c r="R467" s="289"/>
      <c r="S467" s="289"/>
      <c r="T467" s="289"/>
      <c r="U467" s="289"/>
      <c r="V467" s="289"/>
      <c r="W467" s="289"/>
      <c r="X467" s="289"/>
      <c r="Y467" s="289"/>
      <c r="Z467" s="289"/>
      <c r="AA467" s="289"/>
      <c r="AB467" s="289"/>
      <c r="AC467" s="289"/>
      <c r="AD467" s="289"/>
      <c r="AE467" s="289"/>
      <c r="AF467" s="289"/>
      <c r="AG467" s="289"/>
      <c r="AH467" s="289"/>
      <c r="AI467" s="289"/>
      <c r="AJ467" s="289"/>
      <c r="AK467" s="289"/>
      <c r="AL467" s="289"/>
      <c r="AM467" s="289"/>
      <c r="AN467" s="289"/>
      <c r="AO467" s="289"/>
      <c r="AP467" s="289"/>
      <c r="AQ467" s="289"/>
      <c r="AR467" s="289"/>
      <c r="AS467" s="289"/>
      <c r="AT467" s="289"/>
    </row>
    <row r="468" spans="2:46">
      <c r="P468" s="289"/>
      <c r="Q468" s="289"/>
      <c r="R468" s="289"/>
      <c r="S468" s="289"/>
      <c r="T468" s="289"/>
      <c r="U468" s="289"/>
      <c r="V468" s="289"/>
      <c r="W468" s="289"/>
      <c r="X468" s="289"/>
      <c r="Y468" s="289"/>
      <c r="Z468" s="289"/>
      <c r="AA468" s="289"/>
      <c r="AB468" s="289"/>
      <c r="AC468" s="289"/>
      <c r="AD468" s="289"/>
      <c r="AE468" s="289"/>
      <c r="AF468" s="289"/>
      <c r="AG468" s="289"/>
      <c r="AH468" s="289"/>
      <c r="AI468" s="289"/>
      <c r="AJ468" s="289"/>
      <c r="AK468" s="289"/>
      <c r="AL468" s="289"/>
      <c r="AM468" s="289"/>
      <c r="AN468" s="289"/>
      <c r="AO468" s="289"/>
      <c r="AP468" s="289"/>
      <c r="AQ468" s="289"/>
      <c r="AR468" s="289"/>
      <c r="AS468" s="289"/>
      <c r="AT468" s="289"/>
    </row>
    <row r="469" spans="2:46" ht="16.149999999999999" customHeight="1">
      <c r="P469" s="289"/>
      <c r="Q469" s="289"/>
      <c r="R469" s="289"/>
      <c r="S469" s="289"/>
      <c r="T469" s="289"/>
      <c r="U469" s="289"/>
      <c r="V469" s="289"/>
      <c r="W469" s="289"/>
      <c r="X469" s="289"/>
      <c r="Y469" s="289"/>
      <c r="Z469" s="289"/>
      <c r="AA469" s="289"/>
      <c r="AB469" s="289"/>
      <c r="AC469" s="289"/>
      <c r="AD469" s="289"/>
      <c r="AE469" s="289"/>
      <c r="AF469" s="289"/>
      <c r="AG469" s="289"/>
      <c r="AH469" s="289"/>
      <c r="AI469" s="289"/>
      <c r="AJ469" s="289"/>
      <c r="AK469" s="289"/>
      <c r="AL469" s="289"/>
      <c r="AM469" s="289"/>
      <c r="AN469" s="289"/>
      <c r="AO469" s="289"/>
      <c r="AP469" s="289"/>
      <c r="AQ469" s="289"/>
      <c r="AR469" s="289"/>
      <c r="AS469" s="289"/>
      <c r="AT469" s="289"/>
    </row>
    <row r="470" spans="2:46" ht="14.45" customHeight="1">
      <c r="B470" s="290"/>
      <c r="P470" s="289"/>
      <c r="Q470" s="289"/>
      <c r="R470" s="289"/>
      <c r="S470" s="289"/>
      <c r="T470" s="289"/>
      <c r="U470" s="289"/>
      <c r="V470" s="289"/>
      <c r="W470" s="289"/>
      <c r="X470" s="289"/>
      <c r="Y470" s="289"/>
      <c r="Z470" s="289"/>
      <c r="AA470" s="289"/>
      <c r="AB470" s="289"/>
      <c r="AC470" s="289"/>
      <c r="AD470" s="289"/>
      <c r="AE470" s="289"/>
      <c r="AF470" s="289"/>
      <c r="AG470" s="289"/>
      <c r="AH470" s="289"/>
      <c r="AI470" s="289"/>
      <c r="AJ470" s="289"/>
      <c r="AK470" s="289"/>
      <c r="AL470" s="289"/>
      <c r="AM470" s="289"/>
      <c r="AN470" s="289"/>
      <c r="AO470" s="289"/>
      <c r="AP470" s="289"/>
      <c r="AQ470" s="289"/>
      <c r="AR470" s="289"/>
      <c r="AS470" s="289"/>
      <c r="AT470" s="289"/>
    </row>
    <row r="471" spans="2:46" ht="15" customHeight="1">
      <c r="P471" s="289"/>
      <c r="Q471" s="289"/>
      <c r="R471" s="289"/>
      <c r="S471" s="289"/>
      <c r="T471" s="289"/>
      <c r="U471" s="289"/>
      <c r="V471" s="289"/>
      <c r="W471" s="289"/>
      <c r="X471" s="289"/>
      <c r="Y471" s="289"/>
      <c r="Z471" s="289"/>
      <c r="AA471" s="289"/>
      <c r="AB471" s="289"/>
      <c r="AC471" s="289"/>
      <c r="AD471" s="289"/>
      <c r="AE471" s="289"/>
      <c r="AF471" s="289"/>
      <c r="AG471" s="289"/>
      <c r="AH471" s="289"/>
      <c r="AI471" s="289"/>
      <c r="AJ471" s="289"/>
      <c r="AK471" s="289"/>
      <c r="AL471" s="289"/>
      <c r="AM471" s="289"/>
      <c r="AN471" s="289"/>
      <c r="AO471" s="289"/>
      <c r="AP471" s="289"/>
      <c r="AQ471" s="289"/>
      <c r="AR471" s="289"/>
      <c r="AS471" s="289"/>
      <c r="AT471" s="289"/>
    </row>
    <row r="472" spans="2:46" ht="12.6" customHeight="1">
      <c r="B472" s="84"/>
      <c r="C472" s="84"/>
      <c r="D472" s="84"/>
      <c r="E472" s="84"/>
      <c r="F472" s="84"/>
      <c r="G472" s="84"/>
      <c r="H472" s="84"/>
      <c r="I472" s="84"/>
      <c r="J472" s="84"/>
      <c r="K472" s="84"/>
      <c r="L472" s="84"/>
      <c r="M472" s="84"/>
      <c r="N472" s="84"/>
      <c r="O472" s="84"/>
      <c r="P472" s="291"/>
      <c r="Q472" s="291"/>
      <c r="R472" s="291"/>
      <c r="S472" s="291"/>
      <c r="T472" s="291"/>
      <c r="U472" s="291"/>
      <c r="V472" s="291"/>
      <c r="W472" s="291"/>
      <c r="X472" s="291"/>
      <c r="Y472" s="289"/>
      <c r="Z472" s="289"/>
      <c r="AA472" s="289"/>
      <c r="AB472" s="289"/>
      <c r="AC472" s="289"/>
      <c r="AD472" s="289"/>
      <c r="AE472" s="289"/>
      <c r="AF472" s="289"/>
      <c r="AG472" s="289"/>
      <c r="AH472" s="289"/>
      <c r="AI472" s="289"/>
      <c r="AJ472" s="289"/>
      <c r="AK472" s="289"/>
      <c r="AL472" s="289"/>
      <c r="AM472" s="289"/>
      <c r="AN472" s="289"/>
      <c r="AO472" s="289"/>
      <c r="AP472" s="289"/>
      <c r="AQ472" s="289"/>
      <c r="AR472" s="289"/>
      <c r="AS472" s="289"/>
      <c r="AT472" s="289"/>
    </row>
    <row r="473" spans="2:46">
      <c r="P473" s="289"/>
      <c r="Q473" s="289"/>
      <c r="R473" s="289"/>
      <c r="S473" s="289"/>
      <c r="T473" s="289"/>
      <c r="U473" s="289"/>
      <c r="V473" s="289"/>
      <c r="W473" s="289"/>
      <c r="X473" s="289"/>
      <c r="Y473" s="289"/>
      <c r="Z473" s="289"/>
      <c r="AA473" s="289"/>
      <c r="AB473" s="289"/>
      <c r="AC473" s="289"/>
      <c r="AD473" s="289"/>
      <c r="AE473" s="289"/>
      <c r="AF473" s="289"/>
      <c r="AG473" s="289"/>
      <c r="AH473" s="289"/>
      <c r="AI473" s="289"/>
      <c r="AJ473" s="289"/>
      <c r="AK473" s="289"/>
      <c r="AL473" s="289"/>
      <c r="AM473" s="289"/>
      <c r="AN473" s="289"/>
      <c r="AO473" s="289"/>
      <c r="AP473" s="289"/>
      <c r="AQ473" s="289"/>
      <c r="AR473" s="289"/>
      <c r="AS473" s="289"/>
      <c r="AT473" s="289"/>
    </row>
    <row r="474" spans="2:46">
      <c r="P474" s="289"/>
      <c r="Q474" s="289"/>
      <c r="R474" s="289"/>
      <c r="S474" s="289"/>
      <c r="T474" s="289"/>
      <c r="U474" s="289"/>
      <c r="V474" s="289"/>
      <c r="W474" s="289"/>
      <c r="X474" s="289"/>
      <c r="Y474" s="289"/>
      <c r="Z474" s="289"/>
      <c r="AA474" s="289"/>
      <c r="AB474" s="289"/>
      <c r="AC474" s="289"/>
      <c r="AD474" s="289"/>
      <c r="AE474" s="289"/>
      <c r="AF474" s="289"/>
      <c r="AG474" s="289"/>
      <c r="AH474" s="289"/>
      <c r="AI474" s="289"/>
      <c r="AJ474" s="289"/>
      <c r="AK474" s="289"/>
      <c r="AL474" s="289"/>
      <c r="AM474" s="289"/>
      <c r="AN474" s="289"/>
      <c r="AO474" s="289"/>
      <c r="AP474" s="289"/>
      <c r="AQ474" s="289"/>
      <c r="AR474" s="289"/>
      <c r="AS474" s="289"/>
      <c r="AT474" s="289"/>
    </row>
    <row r="475" spans="2:46" ht="14.45" customHeight="1">
      <c r="P475" s="289"/>
      <c r="Q475" s="289"/>
      <c r="R475" s="289"/>
      <c r="S475" s="289"/>
      <c r="T475" s="289"/>
      <c r="U475" s="289"/>
      <c r="V475" s="289"/>
      <c r="W475" s="289"/>
      <c r="X475" s="289"/>
      <c r="Y475" s="289"/>
      <c r="Z475" s="289"/>
      <c r="AA475" s="289"/>
      <c r="AB475" s="289"/>
      <c r="AC475" s="289"/>
      <c r="AD475" s="289"/>
      <c r="AE475" s="289"/>
      <c r="AF475" s="289"/>
      <c r="AG475" s="289"/>
      <c r="AH475" s="289"/>
      <c r="AI475" s="289"/>
      <c r="AJ475" s="289"/>
      <c r="AK475" s="289"/>
      <c r="AL475" s="289"/>
      <c r="AM475" s="289"/>
      <c r="AN475" s="289"/>
      <c r="AO475" s="289"/>
      <c r="AP475" s="289"/>
      <c r="AQ475" s="289"/>
      <c r="AR475" s="289"/>
      <c r="AS475" s="289"/>
      <c r="AT475" s="289"/>
    </row>
    <row r="476" spans="2:46">
      <c r="P476" s="289"/>
      <c r="Q476" s="289"/>
      <c r="R476" s="289"/>
      <c r="S476" s="289"/>
      <c r="T476" s="289"/>
      <c r="U476" s="289"/>
      <c r="V476" s="289"/>
      <c r="W476" s="289"/>
      <c r="X476" s="289"/>
      <c r="Y476" s="289"/>
      <c r="Z476" s="289"/>
      <c r="AA476" s="289"/>
      <c r="AB476" s="289"/>
      <c r="AC476" s="289"/>
      <c r="AD476" s="289"/>
      <c r="AE476" s="289"/>
      <c r="AF476" s="289"/>
      <c r="AG476" s="289"/>
      <c r="AH476" s="289"/>
      <c r="AI476" s="289"/>
      <c r="AJ476" s="289"/>
      <c r="AK476" s="289"/>
      <c r="AL476" s="289"/>
      <c r="AM476" s="289"/>
      <c r="AN476" s="289"/>
      <c r="AO476" s="289"/>
      <c r="AP476" s="289"/>
      <c r="AQ476" s="289"/>
      <c r="AR476" s="289"/>
      <c r="AS476" s="289"/>
      <c r="AT476" s="289"/>
    </row>
    <row r="477" spans="2:46" ht="16.149999999999999" customHeight="1">
      <c r="P477" s="289"/>
      <c r="Q477" s="289"/>
      <c r="R477" s="289"/>
      <c r="S477" s="289"/>
      <c r="T477" s="289"/>
      <c r="U477" s="289"/>
      <c r="V477" s="289"/>
      <c r="W477" s="289"/>
      <c r="X477" s="289"/>
      <c r="Y477" s="289"/>
      <c r="Z477" s="289"/>
      <c r="AA477" s="289"/>
      <c r="AB477" s="289"/>
      <c r="AC477" s="289"/>
      <c r="AD477" s="289"/>
      <c r="AE477" s="289"/>
      <c r="AF477" s="289"/>
      <c r="AG477" s="289"/>
      <c r="AH477" s="289"/>
      <c r="AI477" s="289"/>
      <c r="AJ477" s="289"/>
      <c r="AK477" s="289"/>
      <c r="AL477" s="289"/>
      <c r="AM477" s="289"/>
      <c r="AN477" s="289"/>
      <c r="AO477" s="289"/>
      <c r="AP477" s="289"/>
      <c r="AQ477" s="289"/>
      <c r="AR477" s="289"/>
      <c r="AS477" s="289"/>
      <c r="AT477" s="289"/>
    </row>
    <row r="478" spans="2:46" ht="14.45" customHeight="1">
      <c r="B478" s="290"/>
      <c r="P478" s="289"/>
      <c r="Q478" s="289"/>
      <c r="R478" s="289"/>
      <c r="S478" s="289"/>
      <c r="T478" s="289"/>
      <c r="U478" s="289"/>
      <c r="V478" s="289"/>
      <c r="W478" s="289"/>
      <c r="X478" s="289"/>
      <c r="Y478" s="289"/>
      <c r="Z478" s="289"/>
      <c r="AA478" s="289"/>
      <c r="AB478" s="289"/>
      <c r="AC478" s="289"/>
      <c r="AD478" s="289"/>
      <c r="AE478" s="289"/>
      <c r="AF478" s="289"/>
      <c r="AG478" s="289"/>
      <c r="AH478" s="289"/>
      <c r="AI478" s="289"/>
      <c r="AJ478" s="289"/>
      <c r="AK478" s="289"/>
      <c r="AL478" s="289"/>
      <c r="AM478" s="289"/>
      <c r="AN478" s="289"/>
      <c r="AO478" s="289"/>
      <c r="AP478" s="289"/>
      <c r="AQ478" s="289"/>
      <c r="AR478" s="289"/>
      <c r="AS478" s="289"/>
      <c r="AT478" s="289"/>
    </row>
    <row r="479" spans="2:46" ht="15" customHeight="1">
      <c r="P479" s="289"/>
      <c r="Q479" s="289"/>
      <c r="R479" s="289"/>
      <c r="S479" s="289"/>
      <c r="T479" s="289"/>
      <c r="U479" s="289"/>
      <c r="V479" s="289"/>
      <c r="W479" s="289"/>
      <c r="X479" s="289"/>
      <c r="Y479" s="289"/>
      <c r="Z479" s="289"/>
      <c r="AA479" s="289"/>
      <c r="AB479" s="289"/>
      <c r="AC479" s="289"/>
      <c r="AD479" s="289"/>
      <c r="AE479" s="289"/>
      <c r="AF479" s="289"/>
      <c r="AG479" s="289"/>
      <c r="AH479" s="289"/>
      <c r="AI479" s="289"/>
      <c r="AJ479" s="289"/>
      <c r="AK479" s="289"/>
      <c r="AL479" s="289"/>
      <c r="AM479" s="289"/>
      <c r="AN479" s="289"/>
      <c r="AO479" s="289"/>
      <c r="AP479" s="289"/>
      <c r="AQ479" s="289"/>
      <c r="AR479" s="289"/>
      <c r="AS479" s="289"/>
      <c r="AT479" s="289"/>
    </row>
    <row r="480" spans="2:46" ht="12.6" customHeight="1">
      <c r="B480" s="84"/>
      <c r="C480" s="84"/>
      <c r="D480" s="84"/>
      <c r="E480" s="84"/>
      <c r="F480" s="84"/>
      <c r="G480" s="84"/>
      <c r="H480" s="84"/>
      <c r="I480" s="84"/>
      <c r="J480" s="84"/>
      <c r="K480" s="84"/>
      <c r="L480" s="84"/>
      <c r="M480" s="84"/>
      <c r="N480" s="84"/>
      <c r="O480" s="84"/>
      <c r="P480" s="291"/>
      <c r="Q480" s="291"/>
      <c r="R480" s="291"/>
      <c r="S480" s="291"/>
      <c r="T480" s="291"/>
      <c r="U480" s="291"/>
      <c r="V480" s="291"/>
      <c r="W480" s="291"/>
      <c r="X480" s="291"/>
      <c r="Y480" s="289"/>
      <c r="Z480" s="289"/>
      <c r="AA480" s="289"/>
      <c r="AB480" s="289"/>
      <c r="AC480" s="289"/>
      <c r="AD480" s="289"/>
      <c r="AE480" s="289"/>
      <c r="AF480" s="289"/>
      <c r="AG480" s="289"/>
      <c r="AH480" s="289"/>
      <c r="AI480" s="289"/>
      <c r="AJ480" s="289"/>
      <c r="AK480" s="289"/>
      <c r="AL480" s="289"/>
      <c r="AM480" s="289"/>
      <c r="AN480" s="289"/>
      <c r="AO480" s="289"/>
      <c r="AP480" s="289"/>
      <c r="AQ480" s="289"/>
      <c r="AR480" s="289"/>
      <c r="AS480" s="289"/>
      <c r="AT480" s="289"/>
    </row>
    <row r="481" spans="2:46">
      <c r="P481" s="289"/>
      <c r="Q481" s="289"/>
      <c r="R481" s="289"/>
      <c r="S481" s="289"/>
      <c r="T481" s="289"/>
      <c r="U481" s="289"/>
      <c r="V481" s="289"/>
      <c r="W481" s="289"/>
      <c r="X481" s="289"/>
      <c r="Y481" s="289"/>
      <c r="Z481" s="289"/>
      <c r="AA481" s="289"/>
      <c r="AB481" s="289"/>
      <c r="AC481" s="289"/>
      <c r="AD481" s="289"/>
      <c r="AE481" s="289"/>
      <c r="AF481" s="289"/>
      <c r="AG481" s="289"/>
      <c r="AH481" s="289"/>
      <c r="AI481" s="289"/>
      <c r="AJ481" s="289"/>
      <c r="AK481" s="289"/>
      <c r="AL481" s="289"/>
      <c r="AM481" s="289"/>
      <c r="AN481" s="289"/>
      <c r="AO481" s="289"/>
      <c r="AP481" s="289"/>
      <c r="AQ481" s="289"/>
      <c r="AR481" s="289"/>
      <c r="AS481" s="289"/>
      <c r="AT481" s="289"/>
    </row>
    <row r="482" spans="2:46">
      <c r="P482" s="289"/>
      <c r="Q482" s="289"/>
      <c r="R482" s="289"/>
      <c r="S482" s="289"/>
      <c r="T482" s="289"/>
      <c r="U482" s="289"/>
      <c r="V482" s="289"/>
      <c r="W482" s="289"/>
      <c r="X482" s="289"/>
      <c r="Y482" s="289"/>
      <c r="Z482" s="289"/>
      <c r="AA482" s="289"/>
      <c r="AB482" s="289"/>
      <c r="AC482" s="289"/>
      <c r="AD482" s="289"/>
      <c r="AE482" s="289"/>
      <c r="AF482" s="289"/>
      <c r="AG482" s="289"/>
      <c r="AH482" s="289"/>
      <c r="AI482" s="289"/>
      <c r="AJ482" s="289"/>
      <c r="AK482" s="289"/>
      <c r="AL482" s="289"/>
      <c r="AM482" s="289"/>
      <c r="AN482" s="289"/>
      <c r="AO482" s="289"/>
      <c r="AP482" s="289"/>
      <c r="AQ482" s="289"/>
      <c r="AR482" s="289"/>
      <c r="AS482" s="289"/>
      <c r="AT482" s="289"/>
    </row>
    <row r="483" spans="2:46" ht="14.45" customHeight="1">
      <c r="P483" s="289"/>
      <c r="Q483" s="289"/>
      <c r="R483" s="289"/>
      <c r="S483" s="289"/>
      <c r="T483" s="289"/>
      <c r="U483" s="289"/>
      <c r="V483" s="289"/>
      <c r="W483" s="289"/>
      <c r="X483" s="289"/>
      <c r="Y483" s="289"/>
      <c r="Z483" s="289"/>
      <c r="AA483" s="289"/>
      <c r="AB483" s="289"/>
      <c r="AC483" s="289"/>
      <c r="AD483" s="289"/>
      <c r="AE483" s="289"/>
      <c r="AF483" s="289"/>
      <c r="AG483" s="289"/>
      <c r="AH483" s="289"/>
      <c r="AI483" s="289"/>
      <c r="AJ483" s="289"/>
      <c r="AK483" s="289"/>
      <c r="AL483" s="289"/>
      <c r="AM483" s="289"/>
      <c r="AN483" s="289"/>
      <c r="AO483" s="289"/>
      <c r="AP483" s="289"/>
      <c r="AQ483" s="289"/>
      <c r="AR483" s="289"/>
      <c r="AS483" s="289"/>
      <c r="AT483" s="289"/>
    </row>
    <row r="484" spans="2:46">
      <c r="P484" s="289"/>
      <c r="Q484" s="289"/>
      <c r="R484" s="289"/>
      <c r="S484" s="289"/>
      <c r="T484" s="289"/>
      <c r="U484" s="289"/>
      <c r="V484" s="289"/>
      <c r="W484" s="289"/>
      <c r="X484" s="289"/>
      <c r="Y484" s="289"/>
      <c r="Z484" s="289"/>
      <c r="AA484" s="289"/>
      <c r="AB484" s="289"/>
      <c r="AC484" s="289"/>
      <c r="AD484" s="289"/>
      <c r="AE484" s="289"/>
      <c r="AF484" s="289"/>
      <c r="AG484" s="289"/>
      <c r="AH484" s="289"/>
      <c r="AI484" s="289"/>
      <c r="AJ484" s="289"/>
      <c r="AK484" s="289"/>
      <c r="AL484" s="289"/>
      <c r="AM484" s="289"/>
      <c r="AN484" s="289"/>
      <c r="AO484" s="289"/>
      <c r="AP484" s="289"/>
      <c r="AQ484" s="289"/>
      <c r="AR484" s="289"/>
      <c r="AS484" s="289"/>
      <c r="AT484" s="289"/>
    </row>
    <row r="485" spans="2:46" ht="16.149999999999999" customHeight="1">
      <c r="P485" s="289"/>
      <c r="Q485" s="289"/>
      <c r="R485" s="289"/>
      <c r="S485" s="289"/>
      <c r="T485" s="289"/>
      <c r="U485" s="289"/>
      <c r="V485" s="289"/>
      <c r="W485" s="289"/>
      <c r="X485" s="289"/>
      <c r="Y485" s="289"/>
      <c r="Z485" s="289"/>
      <c r="AA485" s="289"/>
      <c r="AB485" s="289"/>
      <c r="AC485" s="289"/>
      <c r="AD485" s="289"/>
      <c r="AE485" s="289"/>
      <c r="AF485" s="289"/>
      <c r="AG485" s="289"/>
      <c r="AH485" s="289"/>
      <c r="AI485" s="289"/>
      <c r="AJ485" s="289"/>
      <c r="AK485" s="289"/>
      <c r="AL485" s="289"/>
      <c r="AM485" s="289"/>
      <c r="AN485" s="289"/>
      <c r="AO485" s="289"/>
      <c r="AP485" s="289"/>
      <c r="AQ485" s="289"/>
      <c r="AR485" s="289"/>
      <c r="AS485" s="289"/>
      <c r="AT485" s="289"/>
    </row>
    <row r="486" spans="2:46" ht="14.45" customHeight="1">
      <c r="B486" s="290"/>
      <c r="P486" s="289"/>
      <c r="Q486" s="289"/>
      <c r="R486" s="289"/>
      <c r="S486" s="289"/>
      <c r="T486" s="289"/>
      <c r="U486" s="289"/>
      <c r="V486" s="289"/>
      <c r="W486" s="289"/>
      <c r="X486" s="289"/>
      <c r="Y486" s="289"/>
      <c r="Z486" s="289"/>
      <c r="AA486" s="289"/>
      <c r="AB486" s="289"/>
      <c r="AC486" s="289"/>
      <c r="AD486" s="289"/>
      <c r="AE486" s="289"/>
      <c r="AF486" s="289"/>
      <c r="AG486" s="289"/>
      <c r="AH486" s="289"/>
      <c r="AI486" s="289"/>
      <c r="AJ486" s="289"/>
      <c r="AK486" s="289"/>
      <c r="AL486" s="289"/>
      <c r="AM486" s="289"/>
      <c r="AN486" s="289"/>
      <c r="AO486" s="289"/>
      <c r="AP486" s="289"/>
      <c r="AQ486" s="289"/>
      <c r="AR486" s="289"/>
      <c r="AS486" s="289"/>
      <c r="AT486" s="289"/>
    </row>
    <row r="487" spans="2:46" ht="15" customHeight="1">
      <c r="P487" s="289"/>
      <c r="Q487" s="289"/>
      <c r="R487" s="289"/>
      <c r="S487" s="289"/>
      <c r="T487" s="289"/>
      <c r="U487" s="289"/>
      <c r="V487" s="289"/>
      <c r="W487" s="289"/>
      <c r="X487" s="289"/>
      <c r="Y487" s="289"/>
      <c r="Z487" s="289"/>
      <c r="AA487" s="289"/>
      <c r="AB487" s="289"/>
      <c r="AC487" s="289"/>
      <c r="AD487" s="289"/>
      <c r="AE487" s="289"/>
      <c r="AF487" s="289"/>
      <c r="AG487" s="289"/>
      <c r="AH487" s="289"/>
      <c r="AI487" s="289"/>
      <c r="AJ487" s="289"/>
      <c r="AK487" s="289"/>
      <c r="AL487" s="289"/>
      <c r="AM487" s="289"/>
      <c r="AN487" s="289"/>
      <c r="AO487" s="289"/>
      <c r="AP487" s="289"/>
      <c r="AQ487" s="289"/>
      <c r="AR487" s="289"/>
      <c r="AS487" s="289"/>
      <c r="AT487" s="289"/>
    </row>
    <row r="488" spans="2:46" ht="12.6" customHeight="1">
      <c r="B488" s="84"/>
      <c r="C488" s="84"/>
      <c r="D488" s="84"/>
      <c r="E488" s="84"/>
      <c r="F488" s="84"/>
      <c r="G488" s="84"/>
      <c r="H488" s="84"/>
      <c r="I488" s="84"/>
      <c r="J488" s="84"/>
      <c r="K488" s="84"/>
      <c r="L488" s="84"/>
      <c r="M488" s="84"/>
      <c r="N488" s="84"/>
      <c r="O488" s="84"/>
      <c r="P488" s="291"/>
      <c r="Q488" s="291"/>
      <c r="R488" s="291"/>
      <c r="S488" s="291"/>
      <c r="T488" s="291"/>
      <c r="U488" s="291"/>
      <c r="V488" s="291"/>
      <c r="W488" s="291"/>
      <c r="X488" s="291"/>
      <c r="Y488" s="289"/>
      <c r="Z488" s="289"/>
      <c r="AA488" s="289"/>
      <c r="AB488" s="289"/>
      <c r="AC488" s="289"/>
      <c r="AD488" s="289"/>
      <c r="AE488" s="289"/>
      <c r="AF488" s="289"/>
      <c r="AG488" s="289"/>
      <c r="AH488" s="289"/>
      <c r="AI488" s="289"/>
      <c r="AJ488" s="289"/>
      <c r="AK488" s="289"/>
      <c r="AL488" s="289"/>
      <c r="AM488" s="289"/>
      <c r="AN488" s="289"/>
      <c r="AO488" s="289"/>
      <c r="AP488" s="289"/>
      <c r="AQ488" s="289"/>
      <c r="AR488" s="289"/>
      <c r="AS488" s="289"/>
      <c r="AT488" s="289"/>
    </row>
    <row r="489" spans="2:46">
      <c r="P489" s="289"/>
      <c r="Q489" s="289"/>
      <c r="R489" s="289"/>
      <c r="S489" s="289"/>
      <c r="T489" s="289"/>
      <c r="U489" s="289"/>
      <c r="V489" s="289"/>
      <c r="W489" s="289"/>
      <c r="X489" s="289"/>
      <c r="Y489" s="289"/>
      <c r="Z489" s="289"/>
      <c r="AA489" s="289"/>
      <c r="AB489" s="289"/>
      <c r="AC489" s="289"/>
      <c r="AD489" s="289"/>
      <c r="AE489" s="289"/>
      <c r="AF489" s="289"/>
      <c r="AG489" s="289"/>
      <c r="AH489" s="289"/>
      <c r="AI489" s="289"/>
      <c r="AJ489" s="289"/>
      <c r="AK489" s="289"/>
      <c r="AL489" s="289"/>
      <c r="AM489" s="289"/>
      <c r="AN489" s="289"/>
      <c r="AO489" s="289"/>
      <c r="AP489" s="289"/>
      <c r="AQ489" s="289"/>
      <c r="AR489" s="289"/>
      <c r="AS489" s="289"/>
      <c r="AT489" s="289"/>
    </row>
    <row r="490" spans="2:46">
      <c r="P490" s="289"/>
      <c r="Q490" s="289"/>
      <c r="R490" s="289"/>
      <c r="S490" s="289"/>
      <c r="T490" s="289"/>
      <c r="U490" s="289"/>
      <c r="V490" s="289"/>
      <c r="W490" s="289"/>
      <c r="X490" s="289"/>
      <c r="Y490" s="289"/>
      <c r="Z490" s="289"/>
      <c r="AA490" s="289"/>
      <c r="AB490" s="289"/>
      <c r="AC490" s="289"/>
      <c r="AD490" s="289"/>
      <c r="AE490" s="289"/>
      <c r="AF490" s="289"/>
      <c r="AG490" s="289"/>
      <c r="AH490" s="289"/>
      <c r="AI490" s="289"/>
      <c r="AJ490" s="289"/>
      <c r="AK490" s="289"/>
      <c r="AL490" s="289"/>
      <c r="AM490" s="289"/>
      <c r="AN490" s="289"/>
      <c r="AO490" s="289"/>
      <c r="AP490" s="289"/>
      <c r="AQ490" s="289"/>
      <c r="AR490" s="289"/>
      <c r="AS490" s="289"/>
      <c r="AT490" s="289"/>
    </row>
    <row r="491" spans="2:46" ht="14.45" customHeight="1">
      <c r="P491" s="289"/>
      <c r="Q491" s="289"/>
      <c r="R491" s="289"/>
      <c r="S491" s="289"/>
      <c r="T491" s="289"/>
      <c r="U491" s="289"/>
      <c r="V491" s="289"/>
      <c r="W491" s="289"/>
      <c r="X491" s="289"/>
      <c r="Y491" s="289"/>
      <c r="Z491" s="289"/>
      <c r="AA491" s="289"/>
      <c r="AB491" s="289"/>
      <c r="AC491" s="289"/>
      <c r="AD491" s="289"/>
      <c r="AE491" s="289"/>
      <c r="AF491" s="289"/>
      <c r="AG491" s="289"/>
      <c r="AH491" s="289"/>
      <c r="AI491" s="289"/>
      <c r="AJ491" s="289"/>
      <c r="AK491" s="289"/>
      <c r="AL491" s="289"/>
      <c r="AM491" s="289"/>
      <c r="AN491" s="289"/>
      <c r="AO491" s="289"/>
      <c r="AP491" s="289"/>
      <c r="AQ491" s="289"/>
      <c r="AR491" s="289"/>
      <c r="AS491" s="289"/>
      <c r="AT491" s="289"/>
    </row>
    <row r="492" spans="2:46">
      <c r="P492" s="289"/>
      <c r="Q492" s="289"/>
      <c r="R492" s="289"/>
      <c r="S492" s="289"/>
      <c r="T492" s="289"/>
      <c r="U492" s="289"/>
      <c r="V492" s="289"/>
      <c r="W492" s="289"/>
      <c r="X492" s="289"/>
      <c r="Y492" s="289"/>
      <c r="Z492" s="289"/>
      <c r="AA492" s="289"/>
      <c r="AB492" s="289"/>
      <c r="AC492" s="289"/>
      <c r="AD492" s="289"/>
      <c r="AE492" s="289"/>
      <c r="AF492" s="289"/>
      <c r="AG492" s="289"/>
      <c r="AH492" s="289"/>
      <c r="AI492" s="289"/>
      <c r="AJ492" s="289"/>
      <c r="AK492" s="289"/>
      <c r="AL492" s="289"/>
      <c r="AM492" s="289"/>
      <c r="AN492" s="289"/>
      <c r="AO492" s="289"/>
      <c r="AP492" s="289"/>
      <c r="AQ492" s="289"/>
      <c r="AR492" s="289"/>
      <c r="AS492" s="289"/>
      <c r="AT492" s="289"/>
    </row>
    <row r="493" spans="2:46" ht="16.149999999999999" customHeight="1">
      <c r="P493" s="289"/>
      <c r="Q493" s="289"/>
      <c r="R493" s="289"/>
      <c r="S493" s="289"/>
      <c r="T493" s="289"/>
      <c r="U493" s="289"/>
      <c r="V493" s="289"/>
      <c r="W493" s="289"/>
      <c r="X493" s="289"/>
      <c r="Y493" s="289"/>
      <c r="Z493" s="289"/>
      <c r="AA493" s="289"/>
      <c r="AB493" s="289"/>
      <c r="AC493" s="289"/>
      <c r="AD493" s="289"/>
      <c r="AE493" s="289"/>
      <c r="AF493" s="289"/>
      <c r="AG493" s="289"/>
      <c r="AH493" s="289"/>
      <c r="AI493" s="289"/>
      <c r="AJ493" s="289"/>
      <c r="AK493" s="289"/>
      <c r="AL493" s="289"/>
      <c r="AM493" s="289"/>
      <c r="AN493" s="289"/>
      <c r="AO493" s="289"/>
      <c r="AP493" s="289"/>
      <c r="AQ493" s="289"/>
      <c r="AR493" s="289"/>
      <c r="AS493" s="289"/>
      <c r="AT493" s="289"/>
    </row>
    <row r="494" spans="2:46" ht="14.45" customHeight="1">
      <c r="B494" s="290"/>
      <c r="P494" s="289"/>
      <c r="Q494" s="289"/>
      <c r="R494" s="289"/>
      <c r="S494" s="289"/>
      <c r="T494" s="289"/>
      <c r="U494" s="289"/>
      <c r="V494" s="289"/>
      <c r="W494" s="289"/>
      <c r="X494" s="289"/>
      <c r="Y494" s="289"/>
      <c r="Z494" s="289"/>
      <c r="AA494" s="289"/>
      <c r="AB494" s="289"/>
      <c r="AC494" s="289"/>
      <c r="AD494" s="289"/>
      <c r="AE494" s="289"/>
      <c r="AF494" s="289"/>
      <c r="AG494" s="289"/>
      <c r="AH494" s="289"/>
      <c r="AI494" s="289"/>
      <c r="AJ494" s="289"/>
      <c r="AK494" s="289"/>
      <c r="AL494" s="289"/>
      <c r="AM494" s="289"/>
      <c r="AN494" s="289"/>
      <c r="AO494" s="289"/>
      <c r="AP494" s="289"/>
      <c r="AQ494" s="289"/>
      <c r="AR494" s="289"/>
      <c r="AS494" s="289"/>
      <c r="AT494" s="289"/>
    </row>
    <row r="495" spans="2:46" ht="15" customHeight="1">
      <c r="P495" s="289"/>
      <c r="Q495" s="289"/>
      <c r="R495" s="289"/>
      <c r="S495" s="289"/>
      <c r="T495" s="289"/>
      <c r="U495" s="289"/>
      <c r="V495" s="289"/>
      <c r="W495" s="289"/>
      <c r="X495" s="289"/>
      <c r="Y495" s="289"/>
      <c r="Z495" s="289"/>
      <c r="AA495" s="289"/>
      <c r="AB495" s="289"/>
      <c r="AC495" s="289"/>
      <c r="AD495" s="289"/>
      <c r="AE495" s="289"/>
      <c r="AF495" s="289"/>
      <c r="AG495" s="289"/>
      <c r="AH495" s="289"/>
      <c r="AI495" s="289"/>
      <c r="AJ495" s="289"/>
      <c r="AK495" s="289"/>
      <c r="AL495" s="289"/>
      <c r="AM495" s="289"/>
      <c r="AN495" s="289"/>
      <c r="AO495" s="289"/>
      <c r="AP495" s="289"/>
      <c r="AQ495" s="289"/>
      <c r="AR495" s="289"/>
      <c r="AS495" s="289"/>
      <c r="AT495" s="289"/>
    </row>
    <row r="496" spans="2:46" ht="12.6" customHeight="1">
      <c r="B496" s="84"/>
      <c r="C496" s="84"/>
      <c r="D496" s="84"/>
      <c r="E496" s="84"/>
      <c r="F496" s="84"/>
      <c r="G496" s="84"/>
      <c r="H496" s="84"/>
      <c r="I496" s="84"/>
      <c r="J496" s="84"/>
      <c r="K496" s="84"/>
      <c r="L496" s="84"/>
      <c r="M496" s="84"/>
      <c r="N496" s="84"/>
      <c r="O496" s="84"/>
      <c r="P496" s="291"/>
      <c r="Q496" s="291"/>
      <c r="R496" s="291"/>
      <c r="S496" s="291"/>
      <c r="T496" s="291"/>
      <c r="U496" s="291"/>
      <c r="V496" s="291"/>
      <c r="W496" s="291"/>
      <c r="X496" s="291"/>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AT496" s="289"/>
    </row>
    <row r="497" spans="2:46">
      <c r="P497" s="289"/>
      <c r="Q497" s="289"/>
      <c r="R497" s="289"/>
      <c r="S497" s="289"/>
      <c r="T497" s="289"/>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AT497" s="289"/>
    </row>
    <row r="498" spans="2:46">
      <c r="P498" s="289"/>
      <c r="Q498" s="289"/>
      <c r="R498" s="289"/>
      <c r="S498" s="289"/>
      <c r="T498" s="289"/>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AT498" s="289"/>
    </row>
    <row r="499" spans="2:46" ht="14.45" customHeight="1">
      <c r="P499" s="289"/>
      <c r="Q499" s="289"/>
      <c r="R499" s="289"/>
      <c r="S499" s="289"/>
      <c r="T499" s="289"/>
      <c r="U499" s="289"/>
      <c r="V499" s="289"/>
      <c r="W499" s="289"/>
      <c r="X499" s="289"/>
      <c r="Y499" s="289"/>
      <c r="Z499" s="289"/>
      <c r="AA499" s="289"/>
      <c r="AB499" s="289"/>
      <c r="AC499" s="289"/>
      <c r="AD499" s="289"/>
      <c r="AE499" s="289"/>
      <c r="AF499" s="289"/>
      <c r="AG499" s="289"/>
      <c r="AH499" s="289"/>
      <c r="AI499" s="289"/>
      <c r="AJ499" s="289"/>
      <c r="AK499" s="289"/>
      <c r="AL499" s="289"/>
      <c r="AM499" s="289"/>
      <c r="AN499" s="289"/>
      <c r="AO499" s="289"/>
      <c r="AP499" s="289"/>
      <c r="AQ499" s="289"/>
      <c r="AR499" s="289"/>
      <c r="AS499" s="289"/>
      <c r="AT499" s="289"/>
    </row>
    <row r="500" spans="2:46">
      <c r="P500" s="289"/>
      <c r="Q500" s="289"/>
      <c r="R500" s="289"/>
      <c r="S500" s="289"/>
      <c r="T500" s="289"/>
      <c r="U500" s="289"/>
      <c r="V500" s="289"/>
      <c r="W500" s="289"/>
      <c r="X500" s="289"/>
      <c r="Y500" s="289"/>
      <c r="Z500" s="289"/>
      <c r="AA500" s="289"/>
      <c r="AB500" s="289"/>
      <c r="AC500" s="289"/>
      <c r="AD500" s="289"/>
      <c r="AE500" s="289"/>
      <c r="AF500" s="289"/>
      <c r="AG500" s="289"/>
      <c r="AH500" s="289"/>
      <c r="AI500" s="289"/>
      <c r="AJ500" s="289"/>
      <c r="AK500" s="289"/>
      <c r="AL500" s="289"/>
      <c r="AM500" s="289"/>
      <c r="AN500" s="289"/>
      <c r="AO500" s="289"/>
      <c r="AP500" s="289"/>
      <c r="AQ500" s="289"/>
      <c r="AR500" s="289"/>
      <c r="AS500" s="289"/>
      <c r="AT500" s="289"/>
    </row>
    <row r="501" spans="2:46" ht="16.149999999999999" customHeight="1">
      <c r="P501" s="289"/>
      <c r="Q501" s="289"/>
      <c r="R501" s="289"/>
      <c r="S501" s="289"/>
      <c r="T501" s="289"/>
      <c r="U501" s="289"/>
      <c r="V501" s="289"/>
      <c r="W501" s="289"/>
      <c r="X501" s="289"/>
      <c r="Y501" s="289"/>
      <c r="Z501" s="289"/>
      <c r="AA501" s="289"/>
      <c r="AB501" s="289"/>
      <c r="AC501" s="289"/>
      <c r="AD501" s="289"/>
      <c r="AE501" s="289"/>
      <c r="AF501" s="289"/>
      <c r="AG501" s="289"/>
      <c r="AH501" s="289"/>
      <c r="AI501" s="289"/>
      <c r="AJ501" s="289"/>
      <c r="AK501" s="289"/>
      <c r="AL501" s="289"/>
      <c r="AM501" s="289"/>
      <c r="AN501" s="289"/>
      <c r="AO501" s="289"/>
      <c r="AP501" s="289"/>
      <c r="AQ501" s="289"/>
      <c r="AR501" s="289"/>
      <c r="AS501" s="289"/>
      <c r="AT501" s="289"/>
    </row>
    <row r="502" spans="2:46" ht="14.45" customHeight="1">
      <c r="B502" s="290"/>
      <c r="P502" s="289"/>
      <c r="Q502" s="289"/>
      <c r="R502" s="289"/>
      <c r="S502" s="289"/>
      <c r="T502" s="289"/>
      <c r="U502" s="289"/>
      <c r="V502" s="289"/>
      <c r="W502" s="289"/>
      <c r="X502" s="289"/>
      <c r="Y502" s="289"/>
      <c r="Z502" s="289"/>
      <c r="AA502" s="289"/>
      <c r="AB502" s="289"/>
      <c r="AC502" s="289"/>
      <c r="AD502" s="289"/>
      <c r="AE502" s="289"/>
      <c r="AF502" s="289"/>
      <c r="AG502" s="289"/>
      <c r="AH502" s="289"/>
      <c r="AI502" s="289"/>
      <c r="AJ502" s="289"/>
      <c r="AK502" s="289"/>
      <c r="AL502" s="289"/>
      <c r="AM502" s="289"/>
      <c r="AN502" s="289"/>
      <c r="AO502" s="289"/>
      <c r="AP502" s="289"/>
      <c r="AQ502" s="289"/>
      <c r="AR502" s="289"/>
      <c r="AS502" s="289"/>
      <c r="AT502" s="289"/>
    </row>
    <row r="503" spans="2:46" ht="15" customHeight="1">
      <c r="P503" s="289"/>
      <c r="Q503" s="289"/>
      <c r="R503" s="289"/>
      <c r="S503" s="289"/>
      <c r="T503" s="289"/>
      <c r="U503" s="289"/>
      <c r="V503" s="289"/>
      <c r="W503" s="289"/>
      <c r="X503" s="289"/>
      <c r="Y503" s="289"/>
      <c r="Z503" s="289"/>
      <c r="AA503" s="289"/>
      <c r="AB503" s="289"/>
      <c r="AC503" s="289"/>
      <c r="AD503" s="289"/>
      <c r="AE503" s="289"/>
      <c r="AF503" s="289"/>
      <c r="AG503" s="289"/>
      <c r="AH503" s="289"/>
      <c r="AI503" s="289"/>
      <c r="AJ503" s="289"/>
      <c r="AK503" s="289"/>
      <c r="AL503" s="289"/>
      <c r="AM503" s="289"/>
      <c r="AN503" s="289"/>
      <c r="AO503" s="289"/>
      <c r="AP503" s="289"/>
      <c r="AQ503" s="289"/>
      <c r="AR503" s="289"/>
      <c r="AS503" s="289"/>
      <c r="AT503" s="289"/>
    </row>
    <row r="504" spans="2:46" ht="12.6" customHeight="1">
      <c r="B504" s="84"/>
      <c r="C504" s="84"/>
      <c r="D504" s="84"/>
      <c r="E504" s="84"/>
      <c r="F504" s="84"/>
      <c r="G504" s="84"/>
      <c r="H504" s="84"/>
      <c r="I504" s="84"/>
      <c r="J504" s="84"/>
      <c r="K504" s="84"/>
      <c r="L504" s="84"/>
      <c r="M504" s="84"/>
      <c r="N504" s="84"/>
      <c r="O504" s="84"/>
      <c r="P504" s="291"/>
      <c r="Q504" s="291"/>
      <c r="R504" s="291"/>
      <c r="S504" s="291"/>
      <c r="T504" s="291"/>
      <c r="U504" s="291"/>
      <c r="V504" s="291"/>
      <c r="W504" s="291"/>
      <c r="X504" s="291"/>
      <c r="Y504" s="289"/>
      <c r="Z504" s="289"/>
      <c r="AA504" s="289"/>
      <c r="AB504" s="289"/>
      <c r="AC504" s="289"/>
      <c r="AD504" s="289"/>
      <c r="AE504" s="289"/>
      <c r="AF504" s="289"/>
      <c r="AG504" s="289"/>
      <c r="AH504" s="289"/>
      <c r="AI504" s="289"/>
      <c r="AJ504" s="289"/>
      <c r="AK504" s="289"/>
      <c r="AL504" s="289"/>
      <c r="AM504" s="289"/>
      <c r="AN504" s="289"/>
      <c r="AO504" s="289"/>
      <c r="AP504" s="289"/>
      <c r="AQ504" s="289"/>
      <c r="AR504" s="289"/>
      <c r="AS504" s="289"/>
      <c r="AT504" s="289"/>
    </row>
    <row r="505" spans="2:46">
      <c r="P505" s="289"/>
      <c r="Q505" s="289"/>
      <c r="R505" s="289"/>
      <c r="S505" s="289"/>
      <c r="T505" s="289"/>
      <c r="U505" s="289"/>
      <c r="V505" s="289"/>
      <c r="W505" s="289"/>
      <c r="X505" s="289"/>
      <c r="Y505" s="289"/>
      <c r="Z505" s="289"/>
      <c r="AA505" s="289"/>
      <c r="AB505" s="289"/>
      <c r="AC505" s="289"/>
      <c r="AD505" s="289"/>
      <c r="AE505" s="289"/>
      <c r="AF505" s="289"/>
      <c r="AG505" s="289"/>
      <c r="AH505" s="289"/>
      <c r="AI505" s="289"/>
      <c r="AJ505" s="289"/>
      <c r="AK505" s="289"/>
      <c r="AL505" s="289"/>
      <c r="AM505" s="289"/>
      <c r="AN505" s="289"/>
      <c r="AO505" s="289"/>
      <c r="AP505" s="289"/>
      <c r="AQ505" s="289"/>
      <c r="AR505" s="289"/>
      <c r="AS505" s="289"/>
      <c r="AT505" s="289"/>
    </row>
    <row r="506" spans="2:46">
      <c r="P506" s="289"/>
      <c r="Q506" s="289"/>
      <c r="R506" s="289"/>
      <c r="S506" s="289"/>
      <c r="T506" s="289"/>
      <c r="U506" s="289"/>
      <c r="V506" s="289"/>
      <c r="W506" s="289"/>
      <c r="X506" s="289"/>
      <c r="Y506" s="289"/>
      <c r="Z506" s="289"/>
      <c r="AA506" s="289"/>
      <c r="AB506" s="289"/>
      <c r="AC506" s="289"/>
      <c r="AD506" s="289"/>
      <c r="AE506" s="289"/>
      <c r="AF506" s="289"/>
      <c r="AG506" s="289"/>
      <c r="AH506" s="289"/>
      <c r="AI506" s="289"/>
      <c r="AJ506" s="289"/>
      <c r="AK506" s="289"/>
      <c r="AL506" s="289"/>
      <c r="AM506" s="289"/>
      <c r="AN506" s="289"/>
      <c r="AO506" s="289"/>
      <c r="AP506" s="289"/>
      <c r="AQ506" s="289"/>
      <c r="AR506" s="289"/>
      <c r="AS506" s="289"/>
      <c r="AT506" s="289"/>
    </row>
    <row r="507" spans="2:46" ht="14.45" customHeight="1">
      <c r="P507" s="289"/>
      <c r="Q507" s="289"/>
      <c r="R507" s="289"/>
      <c r="S507" s="289"/>
      <c r="T507" s="289"/>
      <c r="U507" s="289"/>
      <c r="V507" s="289"/>
      <c r="W507" s="289"/>
      <c r="X507" s="289"/>
      <c r="Y507" s="289"/>
      <c r="Z507" s="289"/>
      <c r="AA507" s="289"/>
      <c r="AB507" s="289"/>
      <c r="AC507" s="289"/>
      <c r="AD507" s="289"/>
      <c r="AE507" s="289"/>
      <c r="AF507" s="289"/>
      <c r="AG507" s="289"/>
      <c r="AH507" s="289"/>
      <c r="AI507" s="289"/>
      <c r="AJ507" s="289"/>
      <c r="AK507" s="289"/>
      <c r="AL507" s="289"/>
      <c r="AM507" s="289"/>
      <c r="AN507" s="289"/>
      <c r="AO507" s="289"/>
      <c r="AP507" s="289"/>
      <c r="AQ507" s="289"/>
      <c r="AR507" s="289"/>
      <c r="AS507" s="289"/>
      <c r="AT507" s="289"/>
    </row>
    <row r="508" spans="2:46">
      <c r="P508" s="289"/>
      <c r="Q508" s="289"/>
      <c r="R508" s="289"/>
      <c r="S508" s="289"/>
      <c r="T508" s="289"/>
      <c r="U508" s="289"/>
      <c r="V508" s="289"/>
      <c r="W508" s="289"/>
      <c r="X508" s="289"/>
      <c r="Y508" s="289"/>
      <c r="Z508" s="289"/>
      <c r="AA508" s="289"/>
      <c r="AB508" s="289"/>
      <c r="AC508" s="289"/>
      <c r="AD508" s="289"/>
      <c r="AE508" s="289"/>
      <c r="AF508" s="289"/>
      <c r="AG508" s="289"/>
      <c r="AH508" s="289"/>
      <c r="AI508" s="289"/>
      <c r="AJ508" s="289"/>
      <c r="AK508" s="289"/>
      <c r="AL508" s="289"/>
      <c r="AM508" s="289"/>
      <c r="AN508" s="289"/>
      <c r="AO508" s="289"/>
      <c r="AP508" s="289"/>
      <c r="AQ508" s="289"/>
      <c r="AR508" s="289"/>
      <c r="AS508" s="289"/>
      <c r="AT508" s="289"/>
    </row>
    <row r="509" spans="2:46" ht="16.149999999999999" customHeight="1">
      <c r="P509" s="289"/>
      <c r="Q509" s="289"/>
      <c r="R509" s="289"/>
      <c r="S509" s="289"/>
      <c r="T509" s="289"/>
      <c r="U509" s="289"/>
      <c r="V509" s="289"/>
      <c r="W509" s="289"/>
      <c r="X509" s="289"/>
      <c r="Y509" s="289"/>
      <c r="Z509" s="289"/>
      <c r="AA509" s="289"/>
      <c r="AB509" s="289"/>
      <c r="AC509" s="289"/>
      <c r="AD509" s="289"/>
      <c r="AE509" s="289"/>
      <c r="AF509" s="289"/>
      <c r="AG509" s="289"/>
      <c r="AH509" s="289"/>
      <c r="AI509" s="289"/>
      <c r="AJ509" s="289"/>
      <c r="AK509" s="289"/>
      <c r="AL509" s="289"/>
      <c r="AM509" s="289"/>
      <c r="AN509" s="289"/>
      <c r="AO509" s="289"/>
      <c r="AP509" s="289"/>
      <c r="AQ509" s="289"/>
      <c r="AR509" s="289"/>
      <c r="AS509" s="289"/>
      <c r="AT509" s="289"/>
    </row>
    <row r="510" spans="2:46" ht="14.45" customHeight="1">
      <c r="B510" s="290"/>
      <c r="P510" s="289"/>
      <c r="Q510" s="289"/>
      <c r="R510" s="289"/>
      <c r="S510" s="289"/>
      <c r="T510" s="289"/>
      <c r="U510" s="289"/>
      <c r="V510" s="289"/>
      <c r="W510" s="289"/>
      <c r="X510" s="289"/>
      <c r="Y510" s="289"/>
      <c r="Z510" s="289"/>
      <c r="AA510" s="289"/>
      <c r="AB510" s="289"/>
      <c r="AC510" s="289"/>
      <c r="AD510" s="289"/>
      <c r="AE510" s="289"/>
      <c r="AF510" s="289"/>
      <c r="AG510" s="289"/>
      <c r="AH510" s="289"/>
      <c r="AI510" s="289"/>
      <c r="AJ510" s="289"/>
      <c r="AK510" s="289"/>
      <c r="AL510" s="289"/>
      <c r="AM510" s="289"/>
      <c r="AN510" s="289"/>
      <c r="AO510" s="289"/>
      <c r="AP510" s="289"/>
      <c r="AQ510" s="289"/>
      <c r="AR510" s="289"/>
      <c r="AS510" s="289"/>
      <c r="AT510" s="289"/>
    </row>
    <row r="511" spans="2:46" ht="15" customHeight="1">
      <c r="P511" s="289"/>
      <c r="Q511" s="289"/>
      <c r="R511" s="289"/>
      <c r="S511" s="289"/>
      <c r="T511" s="289"/>
      <c r="U511" s="289"/>
      <c r="V511" s="289"/>
      <c r="W511" s="289"/>
      <c r="X511" s="289"/>
      <c r="Y511" s="289"/>
      <c r="Z511" s="289"/>
      <c r="AA511" s="289"/>
      <c r="AB511" s="289"/>
      <c r="AC511" s="289"/>
      <c r="AD511" s="289"/>
      <c r="AE511" s="289"/>
      <c r="AF511" s="289"/>
      <c r="AG511" s="289"/>
      <c r="AH511" s="289"/>
      <c r="AI511" s="289"/>
      <c r="AJ511" s="289"/>
      <c r="AK511" s="289"/>
      <c r="AL511" s="289"/>
      <c r="AM511" s="289"/>
      <c r="AN511" s="289"/>
      <c r="AO511" s="289"/>
      <c r="AP511" s="289"/>
      <c r="AQ511" s="289"/>
      <c r="AR511" s="289"/>
      <c r="AS511" s="289"/>
      <c r="AT511" s="289"/>
    </row>
    <row r="512" spans="2:46" ht="12.6" customHeight="1">
      <c r="B512" s="84"/>
      <c r="C512" s="84"/>
      <c r="D512" s="84"/>
      <c r="E512" s="84"/>
      <c r="F512" s="84"/>
      <c r="G512" s="84"/>
      <c r="H512" s="84"/>
      <c r="I512" s="84"/>
      <c r="J512" s="84"/>
      <c r="K512" s="84"/>
      <c r="L512" s="84"/>
      <c r="M512" s="84"/>
      <c r="N512" s="84"/>
      <c r="O512" s="84"/>
      <c r="P512" s="291"/>
      <c r="Q512" s="291"/>
      <c r="R512" s="291"/>
      <c r="S512" s="291"/>
      <c r="T512" s="291"/>
      <c r="U512" s="291"/>
      <c r="V512" s="291"/>
      <c r="W512" s="291"/>
      <c r="X512" s="291"/>
      <c r="Y512" s="289"/>
      <c r="Z512" s="289"/>
      <c r="AA512" s="289"/>
      <c r="AB512" s="289"/>
      <c r="AC512" s="289"/>
      <c r="AD512" s="289"/>
      <c r="AE512" s="289"/>
      <c r="AF512" s="289"/>
      <c r="AG512" s="289"/>
      <c r="AH512" s="289"/>
      <c r="AI512" s="289"/>
      <c r="AJ512" s="289"/>
      <c r="AK512" s="289"/>
      <c r="AL512" s="289"/>
      <c r="AM512" s="289"/>
      <c r="AN512" s="289"/>
      <c r="AO512" s="289"/>
      <c r="AP512" s="289"/>
      <c r="AQ512" s="289"/>
      <c r="AR512" s="289"/>
      <c r="AS512" s="289"/>
      <c r="AT512" s="289"/>
    </row>
    <row r="513" spans="2:46">
      <c r="P513" s="289"/>
      <c r="Q513" s="289"/>
      <c r="R513" s="289"/>
      <c r="S513" s="289"/>
      <c r="T513" s="289"/>
      <c r="U513" s="289"/>
      <c r="V513" s="289"/>
      <c r="W513" s="289"/>
      <c r="X513" s="289"/>
      <c r="Y513" s="289"/>
      <c r="Z513" s="289"/>
      <c r="AA513" s="289"/>
      <c r="AB513" s="289"/>
      <c r="AC513" s="289"/>
      <c r="AD513" s="289"/>
      <c r="AE513" s="289"/>
      <c r="AF513" s="289"/>
      <c r="AG513" s="289"/>
      <c r="AH513" s="289"/>
      <c r="AI513" s="289"/>
      <c r="AJ513" s="289"/>
      <c r="AK513" s="289"/>
      <c r="AL513" s="289"/>
      <c r="AM513" s="289"/>
      <c r="AN513" s="289"/>
      <c r="AO513" s="289"/>
      <c r="AP513" s="289"/>
      <c r="AQ513" s="289"/>
      <c r="AR513" s="289"/>
      <c r="AS513" s="289"/>
      <c r="AT513" s="289"/>
    </row>
    <row r="514" spans="2:46">
      <c r="P514" s="289"/>
      <c r="Q514" s="289"/>
      <c r="R514" s="289"/>
      <c r="S514" s="289"/>
      <c r="T514" s="289"/>
      <c r="U514" s="289"/>
      <c r="V514" s="289"/>
      <c r="W514" s="289"/>
      <c r="X514" s="289"/>
      <c r="Y514" s="289"/>
      <c r="Z514" s="289"/>
      <c r="AA514" s="289"/>
      <c r="AB514" s="289"/>
      <c r="AC514" s="289"/>
      <c r="AD514" s="289"/>
      <c r="AE514" s="289"/>
      <c r="AF514" s="289"/>
      <c r="AG514" s="289"/>
      <c r="AH514" s="289"/>
      <c r="AI514" s="289"/>
      <c r="AJ514" s="289"/>
      <c r="AK514" s="289"/>
      <c r="AL514" s="289"/>
      <c r="AM514" s="289"/>
      <c r="AN514" s="289"/>
      <c r="AO514" s="289"/>
      <c r="AP514" s="289"/>
      <c r="AQ514" s="289"/>
      <c r="AR514" s="289"/>
      <c r="AS514" s="289"/>
      <c r="AT514" s="289"/>
    </row>
    <row r="515" spans="2:46" ht="14.45" customHeight="1">
      <c r="P515" s="289"/>
      <c r="Q515" s="289"/>
      <c r="R515" s="289"/>
      <c r="S515" s="289"/>
      <c r="T515" s="289"/>
      <c r="U515" s="289"/>
      <c r="V515" s="289"/>
      <c r="W515" s="289"/>
      <c r="X515" s="289"/>
      <c r="Y515" s="289"/>
      <c r="Z515" s="289"/>
      <c r="AA515" s="289"/>
      <c r="AB515" s="289"/>
      <c r="AC515" s="289"/>
      <c r="AD515" s="289"/>
      <c r="AE515" s="289"/>
      <c r="AF515" s="289"/>
      <c r="AG515" s="289"/>
      <c r="AH515" s="289"/>
      <c r="AI515" s="289"/>
      <c r="AJ515" s="289"/>
      <c r="AK515" s="289"/>
      <c r="AL515" s="289"/>
      <c r="AM515" s="289"/>
      <c r="AN515" s="289"/>
      <c r="AO515" s="289"/>
      <c r="AP515" s="289"/>
      <c r="AQ515" s="289"/>
      <c r="AR515" s="289"/>
      <c r="AS515" s="289"/>
      <c r="AT515" s="289"/>
    </row>
    <row r="516" spans="2:46">
      <c r="P516" s="289"/>
      <c r="Q516" s="289"/>
      <c r="R516" s="289"/>
      <c r="S516" s="289"/>
      <c r="T516" s="289"/>
      <c r="U516" s="289"/>
      <c r="V516" s="289"/>
      <c r="W516" s="289"/>
      <c r="X516" s="289"/>
      <c r="Y516" s="289"/>
      <c r="Z516" s="289"/>
      <c r="AA516" s="289"/>
      <c r="AB516" s="289"/>
      <c r="AC516" s="289"/>
      <c r="AD516" s="289"/>
      <c r="AE516" s="289"/>
      <c r="AF516" s="289"/>
      <c r="AG516" s="289"/>
      <c r="AH516" s="289"/>
      <c r="AI516" s="289"/>
      <c r="AJ516" s="289"/>
      <c r="AK516" s="289"/>
      <c r="AL516" s="289"/>
      <c r="AM516" s="289"/>
      <c r="AN516" s="289"/>
      <c r="AO516" s="289"/>
      <c r="AP516" s="289"/>
      <c r="AQ516" s="289"/>
      <c r="AR516" s="289"/>
      <c r="AS516" s="289"/>
      <c r="AT516" s="289"/>
    </row>
    <row r="517" spans="2:46" ht="16.149999999999999" customHeight="1">
      <c r="P517" s="289"/>
      <c r="Q517" s="289"/>
      <c r="R517" s="289"/>
      <c r="S517" s="289"/>
      <c r="T517" s="289"/>
      <c r="U517" s="289"/>
      <c r="V517" s="289"/>
      <c r="W517" s="289"/>
      <c r="X517" s="289"/>
      <c r="Y517" s="289"/>
      <c r="Z517" s="289"/>
      <c r="AA517" s="289"/>
      <c r="AB517" s="289"/>
      <c r="AC517" s="289"/>
      <c r="AD517" s="289"/>
      <c r="AE517" s="289"/>
      <c r="AF517" s="289"/>
      <c r="AG517" s="289"/>
      <c r="AH517" s="289"/>
      <c r="AI517" s="289"/>
      <c r="AJ517" s="289"/>
      <c r="AK517" s="289"/>
      <c r="AL517" s="289"/>
      <c r="AM517" s="289"/>
      <c r="AN517" s="289"/>
      <c r="AO517" s="289"/>
      <c r="AP517" s="289"/>
      <c r="AQ517" s="289"/>
      <c r="AR517" s="289"/>
      <c r="AS517" s="289"/>
      <c r="AT517" s="289"/>
    </row>
    <row r="518" spans="2:46" ht="14.45" customHeight="1">
      <c r="B518" s="290"/>
      <c r="P518" s="289"/>
      <c r="Q518" s="289"/>
      <c r="R518" s="289"/>
      <c r="S518" s="289"/>
      <c r="T518" s="289"/>
      <c r="U518" s="289"/>
      <c r="V518" s="289"/>
      <c r="W518" s="289"/>
      <c r="X518" s="289"/>
      <c r="Y518" s="289"/>
      <c r="Z518" s="289"/>
      <c r="AA518" s="289"/>
      <c r="AB518" s="289"/>
      <c r="AC518" s="289"/>
      <c r="AD518" s="289"/>
      <c r="AE518" s="289"/>
      <c r="AF518" s="289"/>
      <c r="AG518" s="289"/>
      <c r="AH518" s="289"/>
      <c r="AI518" s="289"/>
      <c r="AJ518" s="289"/>
      <c r="AK518" s="289"/>
      <c r="AL518" s="289"/>
      <c r="AM518" s="289"/>
      <c r="AN518" s="289"/>
      <c r="AO518" s="289"/>
      <c r="AP518" s="289"/>
      <c r="AQ518" s="289"/>
      <c r="AR518" s="289"/>
      <c r="AS518" s="289"/>
      <c r="AT518" s="289"/>
    </row>
    <row r="519" spans="2:46" ht="15" customHeight="1">
      <c r="P519" s="289"/>
      <c r="Q519" s="289"/>
      <c r="R519" s="289"/>
      <c r="S519" s="289"/>
      <c r="T519" s="289"/>
      <c r="U519" s="289"/>
      <c r="V519" s="289"/>
      <c r="W519" s="289"/>
      <c r="X519" s="289"/>
      <c r="Y519" s="289"/>
      <c r="Z519" s="289"/>
      <c r="AA519" s="289"/>
      <c r="AB519" s="289"/>
      <c r="AC519" s="289"/>
      <c r="AD519" s="289"/>
      <c r="AE519" s="289"/>
      <c r="AF519" s="289"/>
      <c r="AG519" s="289"/>
      <c r="AH519" s="289"/>
      <c r="AI519" s="289"/>
      <c r="AJ519" s="289"/>
      <c r="AK519" s="289"/>
      <c r="AL519" s="289"/>
      <c r="AM519" s="289"/>
      <c r="AN519" s="289"/>
      <c r="AO519" s="289"/>
      <c r="AP519" s="289"/>
      <c r="AQ519" s="289"/>
      <c r="AR519" s="289"/>
      <c r="AS519" s="289"/>
      <c r="AT519" s="289"/>
    </row>
    <row r="520" spans="2:46" ht="12.6" customHeight="1">
      <c r="B520" s="84"/>
      <c r="C520" s="84"/>
      <c r="D520" s="84"/>
      <c r="E520" s="84"/>
      <c r="F520" s="84"/>
      <c r="G520" s="84"/>
      <c r="H520" s="84"/>
      <c r="I520" s="84"/>
      <c r="J520" s="84"/>
      <c r="K520" s="84"/>
      <c r="L520" s="84"/>
      <c r="M520" s="84"/>
      <c r="N520" s="84"/>
      <c r="O520" s="84"/>
      <c r="P520" s="291"/>
      <c r="Q520" s="291"/>
      <c r="R520" s="291"/>
      <c r="S520" s="291"/>
      <c r="T520" s="291"/>
      <c r="U520" s="291"/>
      <c r="V520" s="291"/>
      <c r="W520" s="291"/>
      <c r="X520" s="291"/>
      <c r="Y520" s="289"/>
      <c r="Z520" s="289"/>
      <c r="AA520" s="289"/>
      <c r="AB520" s="289"/>
      <c r="AC520" s="289"/>
      <c r="AD520" s="289"/>
      <c r="AE520" s="289"/>
      <c r="AF520" s="289"/>
      <c r="AG520" s="289"/>
      <c r="AH520" s="289"/>
      <c r="AI520" s="289"/>
      <c r="AJ520" s="289"/>
      <c r="AK520" s="289"/>
      <c r="AL520" s="289"/>
      <c r="AM520" s="289"/>
      <c r="AN520" s="289"/>
      <c r="AO520" s="289"/>
      <c r="AP520" s="289"/>
      <c r="AQ520" s="289"/>
      <c r="AR520" s="289"/>
      <c r="AS520" s="289"/>
      <c r="AT520" s="289"/>
    </row>
    <row r="521" spans="2:46">
      <c r="P521" s="289"/>
      <c r="Q521" s="289"/>
      <c r="R521" s="289"/>
      <c r="S521" s="289"/>
      <c r="T521" s="289"/>
      <c r="U521" s="289"/>
      <c r="V521" s="289"/>
      <c r="W521" s="289"/>
      <c r="X521" s="289"/>
      <c r="Y521" s="289"/>
      <c r="Z521" s="289"/>
      <c r="AA521" s="289"/>
      <c r="AB521" s="289"/>
      <c r="AC521" s="289"/>
      <c r="AD521" s="289"/>
      <c r="AE521" s="289"/>
      <c r="AF521" s="289"/>
      <c r="AG521" s="289"/>
      <c r="AH521" s="289"/>
      <c r="AI521" s="289"/>
      <c r="AJ521" s="289"/>
      <c r="AK521" s="289"/>
      <c r="AL521" s="289"/>
      <c r="AM521" s="289"/>
      <c r="AN521" s="289"/>
      <c r="AO521" s="289"/>
      <c r="AP521" s="289"/>
      <c r="AQ521" s="289"/>
      <c r="AR521" s="289"/>
      <c r="AS521" s="289"/>
      <c r="AT521" s="289"/>
    </row>
    <row r="522" spans="2:46">
      <c r="P522" s="289"/>
      <c r="Q522" s="289"/>
      <c r="R522" s="289"/>
      <c r="S522" s="289"/>
      <c r="T522" s="289"/>
      <c r="U522" s="289"/>
      <c r="V522" s="289"/>
      <c r="W522" s="289"/>
      <c r="X522" s="289"/>
      <c r="Y522" s="289"/>
      <c r="Z522" s="289"/>
      <c r="AA522" s="289"/>
      <c r="AB522" s="289"/>
      <c r="AC522" s="289"/>
      <c r="AD522" s="289"/>
      <c r="AE522" s="289"/>
      <c r="AF522" s="289"/>
      <c r="AG522" s="289"/>
      <c r="AH522" s="289"/>
      <c r="AI522" s="289"/>
      <c r="AJ522" s="289"/>
      <c r="AK522" s="289"/>
      <c r="AL522" s="289"/>
      <c r="AM522" s="289"/>
      <c r="AN522" s="289"/>
      <c r="AO522" s="289"/>
      <c r="AP522" s="289"/>
      <c r="AQ522" s="289"/>
      <c r="AR522" s="289"/>
      <c r="AS522" s="289"/>
      <c r="AT522" s="289"/>
    </row>
    <row r="523" spans="2:46" ht="14.45" customHeight="1">
      <c r="P523" s="289"/>
      <c r="Q523" s="289"/>
      <c r="R523" s="289"/>
      <c r="S523" s="289"/>
      <c r="T523" s="289"/>
      <c r="U523" s="289"/>
      <c r="V523" s="289"/>
      <c r="W523" s="289"/>
      <c r="X523" s="289"/>
      <c r="Y523" s="289"/>
      <c r="Z523" s="289"/>
      <c r="AA523" s="289"/>
      <c r="AB523" s="289"/>
      <c r="AC523" s="289"/>
      <c r="AD523" s="289"/>
      <c r="AE523" s="289"/>
      <c r="AF523" s="289"/>
      <c r="AG523" s="289"/>
      <c r="AH523" s="289"/>
      <c r="AI523" s="289"/>
      <c r="AJ523" s="289"/>
      <c r="AK523" s="289"/>
      <c r="AL523" s="289"/>
      <c r="AM523" s="289"/>
      <c r="AN523" s="289"/>
      <c r="AO523" s="289"/>
      <c r="AP523" s="289"/>
      <c r="AQ523" s="289"/>
      <c r="AR523" s="289"/>
      <c r="AS523" s="289"/>
      <c r="AT523" s="289"/>
    </row>
    <row r="524" spans="2:46">
      <c r="P524" s="289"/>
      <c r="Q524" s="289"/>
      <c r="R524" s="289"/>
      <c r="S524" s="289"/>
      <c r="T524" s="289"/>
      <c r="U524" s="289"/>
      <c r="V524" s="289"/>
      <c r="W524" s="289"/>
      <c r="X524" s="289"/>
      <c r="Y524" s="289"/>
      <c r="Z524" s="289"/>
      <c r="AA524" s="289"/>
      <c r="AB524" s="289"/>
      <c r="AC524" s="289"/>
      <c r="AD524" s="289"/>
      <c r="AE524" s="289"/>
      <c r="AF524" s="289"/>
      <c r="AG524" s="289"/>
      <c r="AH524" s="289"/>
      <c r="AI524" s="289"/>
      <c r="AJ524" s="289"/>
      <c r="AK524" s="289"/>
      <c r="AL524" s="289"/>
      <c r="AM524" s="289"/>
      <c r="AN524" s="289"/>
      <c r="AO524" s="289"/>
      <c r="AP524" s="289"/>
      <c r="AQ524" s="289"/>
      <c r="AR524" s="289"/>
      <c r="AS524" s="289"/>
      <c r="AT524" s="289"/>
    </row>
    <row r="525" spans="2:46" ht="16.149999999999999" customHeight="1">
      <c r="P525" s="289"/>
      <c r="Q525" s="289"/>
      <c r="R525" s="289"/>
      <c r="S525" s="289"/>
      <c r="T525" s="289"/>
      <c r="U525" s="289"/>
      <c r="V525" s="289"/>
      <c r="W525" s="289"/>
      <c r="X525" s="289"/>
      <c r="Y525" s="289"/>
      <c r="Z525" s="289"/>
      <c r="AA525" s="289"/>
      <c r="AB525" s="289"/>
      <c r="AC525" s="289"/>
      <c r="AD525" s="289"/>
      <c r="AE525" s="289"/>
      <c r="AF525" s="289"/>
      <c r="AG525" s="289"/>
      <c r="AH525" s="289"/>
      <c r="AI525" s="289"/>
      <c r="AJ525" s="289"/>
      <c r="AK525" s="289"/>
      <c r="AL525" s="289"/>
      <c r="AM525" s="289"/>
      <c r="AN525" s="289"/>
      <c r="AO525" s="289"/>
      <c r="AP525" s="289"/>
      <c r="AQ525" s="289"/>
      <c r="AR525" s="289"/>
      <c r="AS525" s="289"/>
      <c r="AT525" s="289"/>
    </row>
    <row r="526" spans="2:46" ht="14.45" customHeight="1">
      <c r="B526" s="290"/>
      <c r="P526" s="289"/>
      <c r="Q526" s="289"/>
      <c r="R526" s="289"/>
      <c r="S526" s="289"/>
      <c r="T526" s="289"/>
      <c r="U526" s="289"/>
      <c r="V526" s="289"/>
      <c r="W526" s="289"/>
      <c r="X526" s="289"/>
      <c r="Y526" s="289"/>
      <c r="Z526" s="289"/>
      <c r="AA526" s="289"/>
      <c r="AB526" s="289"/>
      <c r="AC526" s="289"/>
      <c r="AD526" s="289"/>
      <c r="AE526" s="289"/>
      <c r="AF526" s="289"/>
      <c r="AG526" s="289"/>
      <c r="AH526" s="289"/>
      <c r="AI526" s="289"/>
      <c r="AJ526" s="289"/>
      <c r="AK526" s="289"/>
      <c r="AL526" s="289"/>
      <c r="AM526" s="289"/>
      <c r="AN526" s="289"/>
      <c r="AO526" s="289"/>
      <c r="AP526" s="289"/>
      <c r="AQ526" s="289"/>
      <c r="AR526" s="289"/>
      <c r="AS526" s="289"/>
      <c r="AT526" s="289"/>
    </row>
    <row r="527" spans="2:46" ht="15" customHeight="1">
      <c r="P527" s="289"/>
      <c r="Q527" s="289"/>
      <c r="R527" s="289"/>
      <c r="S527" s="289"/>
      <c r="T527" s="289"/>
      <c r="U527" s="289"/>
      <c r="V527" s="289"/>
      <c r="W527" s="289"/>
      <c r="X527" s="289"/>
      <c r="Y527" s="289"/>
      <c r="Z527" s="289"/>
      <c r="AA527" s="289"/>
      <c r="AB527" s="289"/>
      <c r="AC527" s="289"/>
      <c r="AD527" s="289"/>
      <c r="AE527" s="289"/>
      <c r="AF527" s="289"/>
      <c r="AG527" s="289"/>
      <c r="AH527" s="289"/>
      <c r="AI527" s="289"/>
      <c r="AJ527" s="289"/>
      <c r="AK527" s="289"/>
      <c r="AL527" s="289"/>
      <c r="AM527" s="289"/>
      <c r="AN527" s="289"/>
      <c r="AO527" s="289"/>
      <c r="AP527" s="289"/>
      <c r="AQ527" s="289"/>
      <c r="AR527" s="289"/>
      <c r="AS527" s="289"/>
      <c r="AT527" s="289"/>
    </row>
    <row r="528" spans="2:46" ht="12.6" customHeight="1">
      <c r="B528" s="84"/>
      <c r="C528" s="84"/>
      <c r="D528" s="84"/>
      <c r="E528" s="84"/>
      <c r="F528" s="84"/>
      <c r="G528" s="84"/>
      <c r="H528" s="84"/>
      <c r="I528" s="84"/>
      <c r="J528" s="84"/>
      <c r="K528" s="84"/>
      <c r="L528" s="84"/>
      <c r="M528" s="84"/>
      <c r="N528" s="84"/>
      <c r="O528" s="84"/>
      <c r="P528" s="291"/>
      <c r="Q528" s="291"/>
      <c r="R528" s="291"/>
      <c r="S528" s="291"/>
      <c r="T528" s="291"/>
      <c r="U528" s="291"/>
      <c r="V528" s="291"/>
      <c r="W528" s="291"/>
      <c r="X528" s="291"/>
      <c r="Y528" s="289"/>
      <c r="Z528" s="289"/>
      <c r="AA528" s="289"/>
      <c r="AB528" s="289"/>
      <c r="AC528" s="289"/>
      <c r="AD528" s="289"/>
      <c r="AE528" s="289"/>
      <c r="AF528" s="289"/>
      <c r="AG528" s="289"/>
      <c r="AH528" s="289"/>
      <c r="AI528" s="289"/>
      <c r="AJ528" s="289"/>
      <c r="AK528" s="289"/>
      <c r="AL528" s="289"/>
      <c r="AM528" s="289"/>
      <c r="AN528" s="289"/>
      <c r="AO528" s="289"/>
      <c r="AP528" s="289"/>
      <c r="AQ528" s="289"/>
      <c r="AR528" s="289"/>
      <c r="AS528" s="289"/>
      <c r="AT528" s="289"/>
    </row>
    <row r="529" spans="2:46">
      <c r="P529" s="289"/>
      <c r="Q529" s="289"/>
      <c r="R529" s="289"/>
      <c r="S529" s="289"/>
      <c r="T529" s="289"/>
      <c r="U529" s="289"/>
      <c r="V529" s="289"/>
      <c r="W529" s="289"/>
      <c r="X529" s="289"/>
      <c r="Y529" s="289"/>
      <c r="Z529" s="289"/>
      <c r="AA529" s="289"/>
      <c r="AB529" s="289"/>
      <c r="AC529" s="289"/>
      <c r="AD529" s="289"/>
      <c r="AE529" s="289"/>
      <c r="AF529" s="289"/>
      <c r="AG529" s="289"/>
      <c r="AH529" s="289"/>
      <c r="AI529" s="289"/>
      <c r="AJ529" s="289"/>
      <c r="AK529" s="289"/>
      <c r="AL529" s="289"/>
      <c r="AM529" s="289"/>
      <c r="AN529" s="289"/>
      <c r="AO529" s="289"/>
      <c r="AP529" s="289"/>
      <c r="AQ529" s="289"/>
      <c r="AR529" s="289"/>
      <c r="AS529" s="289"/>
      <c r="AT529" s="289"/>
    </row>
    <row r="530" spans="2:46">
      <c r="P530" s="289"/>
      <c r="Q530" s="289"/>
      <c r="R530" s="289"/>
      <c r="S530" s="289"/>
      <c r="T530" s="289"/>
      <c r="U530" s="289"/>
      <c r="V530" s="289"/>
      <c r="W530" s="289"/>
      <c r="X530" s="289"/>
      <c r="Y530" s="289"/>
      <c r="Z530" s="289"/>
      <c r="AA530" s="289"/>
      <c r="AB530" s="289"/>
      <c r="AC530" s="289"/>
      <c r="AD530" s="289"/>
      <c r="AE530" s="289"/>
      <c r="AF530" s="289"/>
      <c r="AG530" s="289"/>
      <c r="AH530" s="289"/>
      <c r="AI530" s="289"/>
      <c r="AJ530" s="289"/>
      <c r="AK530" s="289"/>
      <c r="AL530" s="289"/>
      <c r="AM530" s="289"/>
      <c r="AN530" s="289"/>
      <c r="AO530" s="289"/>
      <c r="AP530" s="289"/>
      <c r="AQ530" s="289"/>
      <c r="AR530" s="289"/>
      <c r="AS530" s="289"/>
      <c r="AT530" s="289"/>
    </row>
    <row r="531" spans="2:46" ht="14.45" customHeight="1">
      <c r="P531" s="289"/>
      <c r="Q531" s="289"/>
      <c r="R531" s="289"/>
      <c r="S531" s="289"/>
      <c r="T531" s="289"/>
      <c r="U531" s="289"/>
      <c r="V531" s="289"/>
      <c r="W531" s="289"/>
      <c r="X531" s="289"/>
      <c r="Y531" s="289"/>
      <c r="Z531" s="289"/>
      <c r="AA531" s="289"/>
      <c r="AB531" s="289"/>
      <c r="AC531" s="289"/>
      <c r="AD531" s="289"/>
      <c r="AE531" s="289"/>
      <c r="AF531" s="289"/>
      <c r="AG531" s="289"/>
      <c r="AH531" s="289"/>
      <c r="AI531" s="289"/>
      <c r="AJ531" s="289"/>
      <c r="AK531" s="289"/>
      <c r="AL531" s="289"/>
      <c r="AM531" s="289"/>
      <c r="AN531" s="289"/>
      <c r="AO531" s="289"/>
      <c r="AP531" s="289"/>
      <c r="AQ531" s="289"/>
      <c r="AR531" s="289"/>
      <c r="AS531" s="289"/>
      <c r="AT531" s="289"/>
    </row>
    <row r="532" spans="2:46">
      <c r="P532" s="289"/>
      <c r="Q532" s="289"/>
      <c r="R532" s="289"/>
      <c r="S532" s="289"/>
      <c r="T532" s="289"/>
      <c r="U532" s="289"/>
      <c r="V532" s="289"/>
      <c r="W532" s="289"/>
      <c r="X532" s="289"/>
      <c r="Y532" s="289"/>
      <c r="Z532" s="289"/>
      <c r="AA532" s="289"/>
      <c r="AB532" s="289"/>
      <c r="AC532" s="289"/>
      <c r="AD532" s="289"/>
      <c r="AE532" s="289"/>
      <c r="AF532" s="289"/>
      <c r="AG532" s="289"/>
      <c r="AH532" s="289"/>
      <c r="AI532" s="289"/>
      <c r="AJ532" s="289"/>
      <c r="AK532" s="289"/>
      <c r="AL532" s="289"/>
      <c r="AM532" s="289"/>
      <c r="AN532" s="289"/>
      <c r="AO532" s="289"/>
      <c r="AP532" s="289"/>
      <c r="AQ532" s="289"/>
      <c r="AR532" s="289"/>
      <c r="AS532" s="289"/>
      <c r="AT532" s="289"/>
    </row>
    <row r="533" spans="2:46" ht="16.149999999999999" customHeight="1">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AT533" s="289"/>
    </row>
    <row r="534" spans="2:46" ht="14.45" customHeight="1">
      <c r="B534" s="290"/>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AT534" s="289"/>
    </row>
    <row r="535" spans="2:46" ht="15" customHeight="1">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AT535" s="289"/>
    </row>
    <row r="536" spans="2:46" ht="12.6" customHeight="1">
      <c r="B536" s="84"/>
      <c r="C536" s="84"/>
      <c r="D536" s="84"/>
      <c r="E536" s="84"/>
      <c r="F536" s="84"/>
      <c r="G536" s="84"/>
      <c r="H536" s="84"/>
      <c r="I536" s="84"/>
      <c r="J536" s="84"/>
      <c r="K536" s="84"/>
      <c r="L536" s="84"/>
      <c r="M536" s="84"/>
      <c r="N536" s="84"/>
      <c r="O536" s="84"/>
      <c r="P536" s="291"/>
      <c r="Q536" s="291"/>
      <c r="R536" s="291"/>
      <c r="S536" s="291"/>
      <c r="T536" s="291"/>
      <c r="U536" s="291"/>
      <c r="V536" s="291"/>
      <c r="W536" s="291"/>
      <c r="X536" s="291"/>
      <c r="Y536" s="289"/>
      <c r="Z536" s="289"/>
      <c r="AA536" s="289"/>
      <c r="AB536" s="289"/>
      <c r="AC536" s="289"/>
      <c r="AD536" s="289"/>
      <c r="AE536" s="289"/>
      <c r="AF536" s="289"/>
      <c r="AG536" s="289"/>
      <c r="AH536" s="289"/>
      <c r="AI536" s="289"/>
      <c r="AJ536" s="289"/>
      <c r="AK536" s="289"/>
      <c r="AL536" s="289"/>
      <c r="AM536" s="289"/>
      <c r="AN536" s="289"/>
      <c r="AO536" s="289"/>
      <c r="AP536" s="289"/>
      <c r="AQ536" s="289"/>
      <c r="AR536" s="289"/>
      <c r="AS536" s="289"/>
      <c r="AT536" s="289"/>
    </row>
    <row r="537" spans="2:46">
      <c r="P537" s="289"/>
      <c r="Q537" s="289"/>
      <c r="R537" s="289"/>
      <c r="S537" s="289"/>
      <c r="T537" s="289"/>
      <c r="U537" s="289"/>
      <c r="V537" s="289"/>
      <c r="W537" s="289"/>
      <c r="X537" s="289"/>
      <c r="Y537" s="289"/>
      <c r="Z537" s="289"/>
      <c r="AA537" s="289"/>
      <c r="AB537" s="289"/>
      <c r="AC537" s="289"/>
      <c r="AD537" s="289"/>
      <c r="AE537" s="289"/>
      <c r="AF537" s="289"/>
      <c r="AG537" s="289"/>
      <c r="AH537" s="289"/>
      <c r="AI537" s="289"/>
      <c r="AJ537" s="289"/>
      <c r="AK537" s="289"/>
      <c r="AL537" s="289"/>
      <c r="AM537" s="289"/>
      <c r="AN537" s="289"/>
      <c r="AO537" s="289"/>
      <c r="AP537" s="289"/>
      <c r="AQ537" s="289"/>
      <c r="AR537" s="289"/>
      <c r="AS537" s="289"/>
      <c r="AT537" s="289"/>
    </row>
    <row r="538" spans="2:46">
      <c r="P538" s="289"/>
      <c r="Q538" s="289"/>
      <c r="R538" s="289"/>
      <c r="S538" s="289"/>
      <c r="T538" s="289"/>
      <c r="U538" s="289"/>
      <c r="V538" s="289"/>
      <c r="W538" s="289"/>
      <c r="X538" s="289"/>
      <c r="Y538" s="289"/>
      <c r="Z538" s="289"/>
      <c r="AA538" s="289"/>
      <c r="AB538" s="289"/>
      <c r="AC538" s="289"/>
      <c r="AD538" s="289"/>
      <c r="AE538" s="289"/>
      <c r="AF538" s="289"/>
      <c r="AG538" s="289"/>
      <c r="AH538" s="289"/>
      <c r="AI538" s="289"/>
      <c r="AJ538" s="289"/>
      <c r="AK538" s="289"/>
      <c r="AL538" s="289"/>
      <c r="AM538" s="289"/>
      <c r="AN538" s="289"/>
      <c r="AO538" s="289"/>
      <c r="AP538" s="289"/>
      <c r="AQ538" s="289"/>
      <c r="AR538" s="289"/>
      <c r="AS538" s="289"/>
      <c r="AT538" s="289"/>
    </row>
    <row r="539" spans="2:46" ht="14.45" customHeight="1">
      <c r="P539" s="289"/>
      <c r="Q539" s="289"/>
      <c r="R539" s="289"/>
      <c r="S539" s="289"/>
      <c r="T539" s="289"/>
      <c r="U539" s="289"/>
      <c r="V539" s="289"/>
      <c r="W539" s="289"/>
      <c r="X539" s="289"/>
      <c r="Y539" s="289"/>
      <c r="Z539" s="289"/>
      <c r="AA539" s="289"/>
      <c r="AB539" s="289"/>
      <c r="AC539" s="289"/>
      <c r="AD539" s="289"/>
      <c r="AE539" s="289"/>
      <c r="AF539" s="289"/>
      <c r="AG539" s="289"/>
      <c r="AH539" s="289"/>
      <c r="AI539" s="289"/>
      <c r="AJ539" s="289"/>
      <c r="AK539" s="289"/>
      <c r="AL539" s="289"/>
      <c r="AM539" s="289"/>
      <c r="AN539" s="289"/>
      <c r="AO539" s="289"/>
      <c r="AP539" s="289"/>
      <c r="AQ539" s="289"/>
      <c r="AR539" s="289"/>
      <c r="AS539" s="289"/>
      <c r="AT539" s="289"/>
    </row>
    <row r="540" spans="2:46">
      <c r="P540" s="289"/>
      <c r="Q540" s="289"/>
      <c r="R540" s="289"/>
      <c r="S540" s="289"/>
      <c r="T540" s="289"/>
      <c r="U540" s="289"/>
      <c r="V540" s="289"/>
      <c r="W540" s="289"/>
      <c r="X540" s="289"/>
      <c r="Y540" s="289"/>
      <c r="Z540" s="289"/>
      <c r="AA540" s="289"/>
      <c r="AB540" s="289"/>
      <c r="AC540" s="289"/>
      <c r="AD540" s="289"/>
      <c r="AE540" s="289"/>
      <c r="AF540" s="289"/>
      <c r="AG540" s="289"/>
      <c r="AH540" s="289"/>
      <c r="AI540" s="289"/>
      <c r="AJ540" s="289"/>
      <c r="AK540" s="289"/>
      <c r="AL540" s="289"/>
      <c r="AM540" s="289"/>
      <c r="AN540" s="289"/>
      <c r="AO540" s="289"/>
      <c r="AP540" s="289"/>
      <c r="AQ540" s="289"/>
      <c r="AR540" s="289"/>
      <c r="AS540" s="289"/>
      <c r="AT540" s="289"/>
    </row>
    <row r="541" spans="2:46" ht="16.149999999999999" customHeight="1">
      <c r="P541" s="289"/>
      <c r="Q541" s="289"/>
      <c r="R541" s="289"/>
      <c r="S541" s="289"/>
      <c r="T541" s="289"/>
      <c r="U541" s="289"/>
      <c r="V541" s="289"/>
      <c r="W541" s="289"/>
      <c r="X541" s="289"/>
      <c r="Y541" s="289"/>
      <c r="Z541" s="289"/>
      <c r="AA541" s="289"/>
      <c r="AB541" s="289"/>
      <c r="AC541" s="289"/>
      <c r="AD541" s="289"/>
      <c r="AE541" s="289"/>
      <c r="AF541" s="289"/>
      <c r="AG541" s="289"/>
      <c r="AH541" s="289"/>
      <c r="AI541" s="289"/>
      <c r="AJ541" s="289"/>
      <c r="AK541" s="289"/>
      <c r="AL541" s="289"/>
      <c r="AM541" s="289"/>
      <c r="AN541" s="289"/>
      <c r="AO541" s="289"/>
      <c r="AP541" s="289"/>
      <c r="AQ541" s="289"/>
      <c r="AR541" s="289"/>
      <c r="AS541" s="289"/>
      <c r="AT541" s="289"/>
    </row>
    <row r="542" spans="2:46" ht="14.45" customHeight="1">
      <c r="B542" s="290"/>
      <c r="P542" s="289"/>
      <c r="Q542" s="289"/>
      <c r="R542" s="289"/>
      <c r="S542" s="289"/>
      <c r="T542" s="289"/>
      <c r="U542" s="289"/>
      <c r="V542" s="289"/>
      <c r="W542" s="289"/>
      <c r="X542" s="289"/>
      <c r="Y542" s="289"/>
      <c r="Z542" s="289"/>
      <c r="AA542" s="289"/>
      <c r="AB542" s="289"/>
      <c r="AC542" s="289"/>
      <c r="AD542" s="289"/>
      <c r="AE542" s="289"/>
      <c r="AF542" s="289"/>
      <c r="AG542" s="289"/>
      <c r="AH542" s="289"/>
      <c r="AI542" s="289"/>
      <c r="AJ542" s="289"/>
      <c r="AK542" s="289"/>
      <c r="AL542" s="289"/>
      <c r="AM542" s="289"/>
      <c r="AN542" s="289"/>
      <c r="AO542" s="289"/>
      <c r="AP542" s="289"/>
      <c r="AQ542" s="289"/>
      <c r="AR542" s="289"/>
      <c r="AS542" s="289"/>
      <c r="AT542" s="289"/>
    </row>
    <row r="543" spans="2:46" ht="15" customHeight="1">
      <c r="P543" s="289"/>
      <c r="Q543" s="289"/>
      <c r="R543" s="289"/>
      <c r="S543" s="289"/>
      <c r="T543" s="289"/>
      <c r="U543" s="289"/>
      <c r="V543" s="289"/>
      <c r="W543" s="289"/>
      <c r="X543" s="289"/>
      <c r="Y543" s="289"/>
      <c r="Z543" s="289"/>
      <c r="AA543" s="289"/>
      <c r="AB543" s="289"/>
      <c r="AC543" s="289"/>
      <c r="AD543" s="289"/>
      <c r="AE543" s="289"/>
      <c r="AF543" s="289"/>
      <c r="AG543" s="289"/>
      <c r="AH543" s="289"/>
      <c r="AI543" s="289"/>
      <c r="AJ543" s="289"/>
      <c r="AK543" s="289"/>
      <c r="AL543" s="289"/>
      <c r="AM543" s="289"/>
      <c r="AN543" s="289"/>
      <c r="AO543" s="289"/>
      <c r="AP543" s="289"/>
      <c r="AQ543" s="289"/>
      <c r="AR543" s="289"/>
      <c r="AS543" s="289"/>
      <c r="AT543" s="289"/>
    </row>
    <row r="544" spans="2:46" ht="12.6" customHeight="1">
      <c r="B544" s="84"/>
      <c r="C544" s="84"/>
      <c r="D544" s="84"/>
      <c r="E544" s="84"/>
      <c r="F544" s="84"/>
      <c r="G544" s="84"/>
      <c r="H544" s="84"/>
      <c r="I544" s="84"/>
      <c r="J544" s="84"/>
      <c r="K544" s="84"/>
      <c r="L544" s="84"/>
      <c r="M544" s="84"/>
      <c r="N544" s="84"/>
      <c r="O544" s="84"/>
      <c r="P544" s="291"/>
      <c r="Q544" s="291"/>
      <c r="R544" s="291"/>
      <c r="S544" s="291"/>
      <c r="T544" s="291"/>
      <c r="U544" s="291"/>
      <c r="V544" s="291"/>
      <c r="W544" s="291"/>
      <c r="X544" s="291"/>
      <c r="Y544" s="289"/>
      <c r="Z544" s="289"/>
      <c r="AA544" s="289"/>
      <c r="AB544" s="289"/>
      <c r="AC544" s="289"/>
      <c r="AD544" s="289"/>
      <c r="AE544" s="289"/>
      <c r="AF544" s="289"/>
      <c r="AG544" s="289"/>
      <c r="AH544" s="289"/>
      <c r="AI544" s="289"/>
      <c r="AJ544" s="289"/>
      <c r="AK544" s="289"/>
      <c r="AL544" s="289"/>
      <c r="AM544" s="289"/>
      <c r="AN544" s="289"/>
      <c r="AO544" s="289"/>
      <c r="AP544" s="289"/>
      <c r="AQ544" s="289"/>
      <c r="AR544" s="289"/>
      <c r="AS544" s="289"/>
      <c r="AT544" s="289"/>
    </row>
    <row r="545" spans="2:46">
      <c r="P545" s="289"/>
      <c r="Q545" s="289"/>
      <c r="R545" s="289"/>
      <c r="S545" s="289"/>
      <c r="T545" s="289"/>
      <c r="U545" s="289"/>
      <c r="V545" s="289"/>
      <c r="W545" s="289"/>
      <c r="X545" s="289"/>
      <c r="Y545" s="289"/>
      <c r="Z545" s="289"/>
      <c r="AA545" s="289"/>
      <c r="AB545" s="289"/>
      <c r="AC545" s="289"/>
      <c r="AD545" s="289"/>
      <c r="AE545" s="289"/>
      <c r="AF545" s="289"/>
      <c r="AG545" s="289"/>
      <c r="AH545" s="289"/>
      <c r="AI545" s="289"/>
      <c r="AJ545" s="289"/>
      <c r="AK545" s="289"/>
      <c r="AL545" s="289"/>
      <c r="AM545" s="289"/>
      <c r="AN545" s="289"/>
      <c r="AO545" s="289"/>
      <c r="AP545" s="289"/>
      <c r="AQ545" s="289"/>
      <c r="AR545" s="289"/>
      <c r="AS545" s="289"/>
      <c r="AT545" s="289"/>
    </row>
    <row r="546" spans="2:46">
      <c r="P546" s="289"/>
      <c r="Q546" s="289"/>
      <c r="R546" s="289"/>
      <c r="S546" s="289"/>
      <c r="T546" s="289"/>
      <c r="U546" s="289"/>
      <c r="V546" s="289"/>
      <c r="W546" s="289"/>
      <c r="X546" s="289"/>
      <c r="Y546" s="289"/>
      <c r="Z546" s="289"/>
      <c r="AA546" s="289"/>
      <c r="AB546" s="289"/>
      <c r="AC546" s="289"/>
      <c r="AD546" s="289"/>
      <c r="AE546" s="289"/>
      <c r="AF546" s="289"/>
      <c r="AG546" s="289"/>
      <c r="AH546" s="289"/>
      <c r="AI546" s="289"/>
      <c r="AJ546" s="289"/>
      <c r="AK546" s="289"/>
      <c r="AL546" s="289"/>
      <c r="AM546" s="289"/>
      <c r="AN546" s="289"/>
      <c r="AO546" s="289"/>
      <c r="AP546" s="289"/>
      <c r="AQ546" s="289"/>
      <c r="AR546" s="289"/>
      <c r="AS546" s="289"/>
      <c r="AT546" s="289"/>
    </row>
    <row r="547" spans="2:46" ht="14.45" customHeight="1">
      <c r="P547" s="289"/>
      <c r="Q547" s="289"/>
      <c r="R547" s="289"/>
      <c r="S547" s="289"/>
      <c r="T547" s="289"/>
      <c r="U547" s="289"/>
      <c r="V547" s="289"/>
      <c r="W547" s="289"/>
      <c r="X547" s="289"/>
      <c r="Y547" s="289"/>
      <c r="Z547" s="289"/>
      <c r="AA547" s="289"/>
      <c r="AB547" s="289"/>
      <c r="AC547" s="289"/>
      <c r="AD547" s="289"/>
      <c r="AE547" s="289"/>
      <c r="AF547" s="289"/>
      <c r="AG547" s="289"/>
      <c r="AH547" s="289"/>
      <c r="AI547" s="289"/>
      <c r="AJ547" s="289"/>
      <c r="AK547" s="289"/>
      <c r="AL547" s="289"/>
      <c r="AM547" s="289"/>
      <c r="AN547" s="289"/>
      <c r="AO547" s="289"/>
      <c r="AP547" s="289"/>
      <c r="AQ547" s="289"/>
      <c r="AR547" s="289"/>
      <c r="AS547" s="289"/>
      <c r="AT547" s="289"/>
    </row>
    <row r="548" spans="2:46">
      <c r="P548" s="289"/>
      <c r="Q548" s="289"/>
      <c r="R548" s="289"/>
      <c r="S548" s="289"/>
      <c r="T548" s="289"/>
      <c r="U548" s="289"/>
      <c r="V548" s="289"/>
      <c r="W548" s="289"/>
      <c r="X548" s="289"/>
      <c r="Y548" s="289"/>
      <c r="Z548" s="289"/>
      <c r="AA548" s="289"/>
      <c r="AB548" s="289"/>
      <c r="AC548" s="289"/>
      <c r="AD548" s="289"/>
      <c r="AE548" s="289"/>
      <c r="AF548" s="289"/>
      <c r="AG548" s="289"/>
      <c r="AH548" s="289"/>
      <c r="AI548" s="289"/>
      <c r="AJ548" s="289"/>
      <c r="AK548" s="289"/>
      <c r="AL548" s="289"/>
      <c r="AM548" s="289"/>
      <c r="AN548" s="289"/>
      <c r="AO548" s="289"/>
      <c r="AP548" s="289"/>
      <c r="AQ548" s="289"/>
      <c r="AR548" s="289"/>
      <c r="AS548" s="289"/>
      <c r="AT548" s="289"/>
    </row>
    <row r="549" spans="2:46" ht="16.149999999999999" customHeight="1">
      <c r="P549" s="289"/>
      <c r="Q549" s="289"/>
      <c r="R549" s="289"/>
      <c r="S549" s="289"/>
      <c r="T549" s="289"/>
      <c r="U549" s="289"/>
      <c r="V549" s="289"/>
      <c r="W549" s="289"/>
      <c r="X549" s="289"/>
      <c r="Y549" s="289"/>
      <c r="Z549" s="289"/>
      <c r="AA549" s="289"/>
      <c r="AB549" s="289"/>
      <c r="AC549" s="289"/>
      <c r="AD549" s="289"/>
      <c r="AE549" s="289"/>
      <c r="AF549" s="289"/>
      <c r="AG549" s="289"/>
      <c r="AH549" s="289"/>
      <c r="AI549" s="289"/>
      <c r="AJ549" s="289"/>
      <c r="AK549" s="289"/>
      <c r="AL549" s="289"/>
      <c r="AM549" s="289"/>
      <c r="AN549" s="289"/>
      <c r="AO549" s="289"/>
      <c r="AP549" s="289"/>
      <c r="AQ549" s="289"/>
      <c r="AR549" s="289"/>
      <c r="AS549" s="289"/>
      <c r="AT549" s="289"/>
    </row>
    <row r="550" spans="2:46" ht="14.45" customHeight="1">
      <c r="B550" s="290"/>
      <c r="P550" s="289"/>
      <c r="Q550" s="289"/>
      <c r="R550" s="289"/>
      <c r="S550" s="289"/>
      <c r="T550" s="289"/>
      <c r="U550" s="289"/>
      <c r="V550" s="289"/>
      <c r="W550" s="289"/>
      <c r="X550" s="289"/>
      <c r="Y550" s="289"/>
      <c r="Z550" s="289"/>
      <c r="AA550" s="289"/>
      <c r="AB550" s="289"/>
      <c r="AC550" s="289"/>
      <c r="AD550" s="289"/>
      <c r="AE550" s="289"/>
      <c r="AF550" s="289"/>
      <c r="AG550" s="289"/>
      <c r="AH550" s="289"/>
      <c r="AI550" s="289"/>
      <c r="AJ550" s="289"/>
      <c r="AK550" s="289"/>
      <c r="AL550" s="289"/>
      <c r="AM550" s="289"/>
      <c r="AN550" s="289"/>
      <c r="AO550" s="289"/>
      <c r="AP550" s="289"/>
      <c r="AQ550" s="289"/>
      <c r="AR550" s="289"/>
      <c r="AS550" s="289"/>
      <c r="AT550" s="289"/>
    </row>
    <row r="551" spans="2:46" ht="15" customHeight="1">
      <c r="P551" s="289"/>
      <c r="Q551" s="289"/>
      <c r="R551" s="289"/>
      <c r="S551" s="289"/>
      <c r="T551" s="289"/>
      <c r="U551" s="289"/>
      <c r="V551" s="289"/>
      <c r="W551" s="289"/>
      <c r="X551" s="289"/>
      <c r="Y551" s="289"/>
      <c r="Z551" s="289"/>
      <c r="AA551" s="289"/>
      <c r="AB551" s="289"/>
      <c r="AC551" s="289"/>
      <c r="AD551" s="289"/>
      <c r="AE551" s="289"/>
      <c r="AF551" s="289"/>
      <c r="AG551" s="289"/>
      <c r="AH551" s="289"/>
      <c r="AI551" s="289"/>
      <c r="AJ551" s="289"/>
      <c r="AK551" s="289"/>
      <c r="AL551" s="289"/>
      <c r="AM551" s="289"/>
      <c r="AN551" s="289"/>
      <c r="AO551" s="289"/>
      <c r="AP551" s="289"/>
      <c r="AQ551" s="289"/>
      <c r="AR551" s="289"/>
      <c r="AS551" s="289"/>
      <c r="AT551" s="289"/>
    </row>
    <row r="552" spans="2:46" ht="12.6" customHeight="1">
      <c r="B552" s="84"/>
      <c r="C552" s="84"/>
      <c r="D552" s="84"/>
      <c r="E552" s="84"/>
      <c r="F552" s="84"/>
      <c r="G552" s="84"/>
      <c r="H552" s="84"/>
      <c r="I552" s="84"/>
      <c r="J552" s="84"/>
      <c r="K552" s="84"/>
      <c r="L552" s="84"/>
      <c r="M552" s="84"/>
      <c r="N552" s="84"/>
      <c r="O552" s="84"/>
      <c r="P552" s="291"/>
      <c r="Q552" s="291"/>
      <c r="R552" s="291"/>
      <c r="S552" s="291"/>
      <c r="T552" s="291"/>
      <c r="U552" s="291"/>
      <c r="V552" s="291"/>
      <c r="W552" s="291"/>
      <c r="X552" s="291"/>
      <c r="Y552" s="289"/>
      <c r="Z552" s="289"/>
      <c r="AA552" s="289"/>
      <c r="AB552" s="289"/>
      <c r="AC552" s="289"/>
      <c r="AD552" s="289"/>
      <c r="AE552" s="289"/>
      <c r="AF552" s="289"/>
      <c r="AG552" s="289"/>
      <c r="AH552" s="289"/>
      <c r="AI552" s="289"/>
      <c r="AJ552" s="289"/>
      <c r="AK552" s="289"/>
      <c r="AL552" s="289"/>
      <c r="AM552" s="289"/>
      <c r="AN552" s="289"/>
      <c r="AO552" s="289"/>
      <c r="AP552" s="289"/>
      <c r="AQ552" s="289"/>
      <c r="AR552" s="289"/>
      <c r="AS552" s="289"/>
      <c r="AT552" s="289"/>
    </row>
    <row r="553" spans="2:46">
      <c r="P553" s="289"/>
      <c r="Q553" s="289"/>
      <c r="R553" s="289"/>
      <c r="S553" s="289"/>
      <c r="T553" s="289"/>
      <c r="U553" s="289"/>
      <c r="V553" s="289"/>
      <c r="W553" s="289"/>
      <c r="X553" s="289"/>
      <c r="Y553" s="289"/>
      <c r="Z553" s="289"/>
      <c r="AA553" s="289"/>
      <c r="AB553" s="289"/>
      <c r="AC553" s="289"/>
      <c r="AD553" s="289"/>
      <c r="AE553" s="289"/>
      <c r="AF553" s="289"/>
      <c r="AG553" s="289"/>
      <c r="AH553" s="289"/>
      <c r="AI553" s="289"/>
      <c r="AJ553" s="289"/>
      <c r="AK553" s="289"/>
      <c r="AL553" s="289"/>
      <c r="AM553" s="289"/>
      <c r="AN553" s="289"/>
      <c r="AO553" s="289"/>
      <c r="AP553" s="289"/>
      <c r="AQ553" s="289"/>
      <c r="AR553" s="289"/>
      <c r="AS553" s="289"/>
      <c r="AT553" s="289"/>
    </row>
    <row r="554" spans="2:46">
      <c r="P554" s="289"/>
      <c r="Q554" s="289"/>
      <c r="R554" s="289"/>
      <c r="S554" s="289"/>
      <c r="T554" s="289"/>
      <c r="U554" s="289"/>
      <c r="V554" s="289"/>
      <c r="W554" s="289"/>
      <c r="X554" s="289"/>
      <c r="Y554" s="289"/>
      <c r="Z554" s="289"/>
      <c r="AA554" s="289"/>
      <c r="AB554" s="289"/>
      <c r="AC554" s="289"/>
      <c r="AD554" s="289"/>
      <c r="AE554" s="289"/>
      <c r="AF554" s="289"/>
      <c r="AG554" s="289"/>
      <c r="AH554" s="289"/>
      <c r="AI554" s="289"/>
      <c r="AJ554" s="289"/>
      <c r="AK554" s="289"/>
      <c r="AL554" s="289"/>
      <c r="AM554" s="289"/>
      <c r="AN554" s="289"/>
      <c r="AO554" s="289"/>
      <c r="AP554" s="289"/>
      <c r="AQ554" s="289"/>
      <c r="AR554" s="289"/>
      <c r="AS554" s="289"/>
      <c r="AT554" s="289"/>
    </row>
    <row r="555" spans="2:46" ht="14.45" customHeight="1">
      <c r="P555" s="289"/>
      <c r="Q555" s="289"/>
      <c r="R555" s="289"/>
      <c r="S555" s="289"/>
      <c r="T555" s="289"/>
      <c r="U555" s="289"/>
      <c r="V555" s="289"/>
      <c r="W555" s="289"/>
      <c r="X555" s="289"/>
      <c r="Y555" s="289"/>
      <c r="Z555" s="289"/>
      <c r="AA555" s="289"/>
      <c r="AB555" s="289"/>
      <c r="AC555" s="289"/>
      <c r="AD555" s="289"/>
      <c r="AE555" s="289"/>
      <c r="AF555" s="289"/>
      <c r="AG555" s="289"/>
      <c r="AH555" s="289"/>
      <c r="AI555" s="289"/>
      <c r="AJ555" s="289"/>
      <c r="AK555" s="289"/>
      <c r="AL555" s="289"/>
      <c r="AM555" s="289"/>
      <c r="AN555" s="289"/>
      <c r="AO555" s="289"/>
      <c r="AP555" s="289"/>
      <c r="AQ555" s="289"/>
      <c r="AR555" s="289"/>
      <c r="AS555" s="289"/>
      <c r="AT555" s="289"/>
    </row>
    <row r="556" spans="2:46">
      <c r="P556" s="289"/>
      <c r="Q556" s="289"/>
      <c r="R556" s="289"/>
      <c r="S556" s="289"/>
      <c r="T556" s="289"/>
      <c r="U556" s="289"/>
      <c r="V556" s="289"/>
      <c r="W556" s="289"/>
      <c r="X556" s="289"/>
      <c r="Y556" s="289"/>
      <c r="Z556" s="289"/>
      <c r="AA556" s="289"/>
      <c r="AB556" s="289"/>
      <c r="AC556" s="289"/>
      <c r="AD556" s="289"/>
      <c r="AE556" s="289"/>
      <c r="AF556" s="289"/>
      <c r="AG556" s="289"/>
      <c r="AH556" s="289"/>
      <c r="AI556" s="289"/>
      <c r="AJ556" s="289"/>
      <c r="AK556" s="289"/>
      <c r="AL556" s="289"/>
      <c r="AM556" s="289"/>
      <c r="AN556" s="289"/>
      <c r="AO556" s="289"/>
      <c r="AP556" s="289"/>
      <c r="AQ556" s="289"/>
      <c r="AR556" s="289"/>
      <c r="AS556" s="289"/>
      <c r="AT556" s="289"/>
    </row>
    <row r="557" spans="2:46" ht="16.149999999999999" customHeight="1">
      <c r="P557" s="289"/>
      <c r="Q557" s="289"/>
      <c r="R557" s="289"/>
      <c r="S557" s="289"/>
      <c r="T557" s="289"/>
      <c r="U557" s="289"/>
      <c r="V557" s="289"/>
      <c r="W557" s="289"/>
      <c r="X557" s="289"/>
      <c r="Y557" s="289"/>
      <c r="Z557" s="289"/>
      <c r="AA557" s="289"/>
      <c r="AB557" s="289"/>
      <c r="AC557" s="289"/>
      <c r="AD557" s="289"/>
      <c r="AE557" s="289"/>
      <c r="AF557" s="289"/>
      <c r="AG557" s="289"/>
      <c r="AH557" s="289"/>
      <c r="AI557" s="289"/>
      <c r="AJ557" s="289"/>
      <c r="AK557" s="289"/>
      <c r="AL557" s="289"/>
      <c r="AM557" s="289"/>
      <c r="AN557" s="289"/>
      <c r="AO557" s="289"/>
      <c r="AP557" s="289"/>
      <c r="AQ557" s="289"/>
      <c r="AR557" s="289"/>
      <c r="AS557" s="289"/>
      <c r="AT557" s="289"/>
    </row>
    <row r="558" spans="2:46" ht="14.45" customHeight="1">
      <c r="B558" s="290"/>
      <c r="P558" s="289"/>
      <c r="Q558" s="289"/>
      <c r="R558" s="289"/>
      <c r="S558" s="289"/>
      <c r="T558" s="289"/>
      <c r="U558" s="289"/>
      <c r="V558" s="289"/>
      <c r="W558" s="289"/>
      <c r="X558" s="289"/>
      <c r="Y558" s="289"/>
      <c r="Z558" s="289"/>
      <c r="AA558" s="289"/>
      <c r="AB558" s="289"/>
      <c r="AC558" s="289"/>
      <c r="AD558" s="289"/>
      <c r="AE558" s="289"/>
      <c r="AF558" s="289"/>
      <c r="AG558" s="289"/>
      <c r="AH558" s="289"/>
      <c r="AI558" s="289"/>
      <c r="AJ558" s="289"/>
      <c r="AK558" s="289"/>
      <c r="AL558" s="289"/>
      <c r="AM558" s="289"/>
      <c r="AN558" s="289"/>
      <c r="AO558" s="289"/>
      <c r="AP558" s="289"/>
      <c r="AQ558" s="289"/>
      <c r="AR558" s="289"/>
      <c r="AS558" s="289"/>
      <c r="AT558" s="289"/>
    </row>
    <row r="559" spans="2:46" ht="15" customHeight="1">
      <c r="P559" s="289"/>
      <c r="Q559" s="289"/>
      <c r="R559" s="289"/>
      <c r="S559" s="289"/>
      <c r="T559" s="289"/>
      <c r="U559" s="289"/>
      <c r="V559" s="289"/>
      <c r="W559" s="289"/>
      <c r="X559" s="289"/>
      <c r="Y559" s="289"/>
      <c r="Z559" s="289"/>
      <c r="AA559" s="289"/>
      <c r="AB559" s="289"/>
      <c r="AC559" s="289"/>
      <c r="AD559" s="289"/>
      <c r="AE559" s="289"/>
      <c r="AF559" s="289"/>
      <c r="AG559" s="289"/>
      <c r="AH559" s="289"/>
      <c r="AI559" s="289"/>
      <c r="AJ559" s="289"/>
      <c r="AK559" s="289"/>
      <c r="AL559" s="289"/>
      <c r="AM559" s="289"/>
      <c r="AN559" s="289"/>
      <c r="AO559" s="289"/>
      <c r="AP559" s="289"/>
      <c r="AQ559" s="289"/>
      <c r="AR559" s="289"/>
      <c r="AS559" s="289"/>
      <c r="AT559" s="289"/>
    </row>
    <row r="560" spans="2:46" ht="12.6" customHeight="1">
      <c r="B560" s="84"/>
      <c r="C560" s="84"/>
      <c r="D560" s="84"/>
      <c r="E560" s="84"/>
      <c r="F560" s="84"/>
      <c r="G560" s="84"/>
      <c r="H560" s="84"/>
      <c r="I560" s="84"/>
      <c r="J560" s="84"/>
      <c r="K560" s="84"/>
      <c r="L560" s="84"/>
      <c r="M560" s="84"/>
      <c r="N560" s="84"/>
      <c r="O560" s="84"/>
      <c r="P560" s="291"/>
      <c r="Q560" s="291"/>
      <c r="R560" s="291"/>
      <c r="S560" s="291"/>
      <c r="T560" s="291"/>
      <c r="U560" s="291"/>
      <c r="V560" s="291"/>
      <c r="W560" s="291"/>
      <c r="X560" s="291"/>
      <c r="Y560" s="289"/>
      <c r="Z560" s="289"/>
      <c r="AA560" s="289"/>
      <c r="AB560" s="289"/>
      <c r="AC560" s="289"/>
      <c r="AD560" s="289"/>
      <c r="AE560" s="289"/>
      <c r="AF560" s="289"/>
      <c r="AG560" s="289"/>
      <c r="AH560" s="289"/>
      <c r="AI560" s="289"/>
      <c r="AJ560" s="289"/>
      <c r="AK560" s="289"/>
      <c r="AL560" s="289"/>
      <c r="AM560" s="289"/>
      <c r="AN560" s="289"/>
      <c r="AO560" s="289"/>
      <c r="AP560" s="289"/>
      <c r="AQ560" s="289"/>
      <c r="AR560" s="289"/>
      <c r="AS560" s="289"/>
      <c r="AT560" s="289"/>
    </row>
    <row r="561" spans="2:46">
      <c r="P561" s="289"/>
      <c r="Q561" s="289"/>
      <c r="R561" s="289"/>
      <c r="S561" s="289"/>
      <c r="T561" s="289"/>
      <c r="U561" s="289"/>
      <c r="V561" s="289"/>
      <c r="W561" s="289"/>
      <c r="X561" s="289"/>
      <c r="Y561" s="289"/>
      <c r="Z561" s="289"/>
      <c r="AA561" s="289"/>
      <c r="AB561" s="289"/>
      <c r="AC561" s="289"/>
      <c r="AD561" s="289"/>
      <c r="AE561" s="289"/>
      <c r="AF561" s="289"/>
      <c r="AG561" s="289"/>
      <c r="AH561" s="289"/>
      <c r="AI561" s="289"/>
      <c r="AJ561" s="289"/>
      <c r="AK561" s="289"/>
      <c r="AL561" s="289"/>
      <c r="AM561" s="289"/>
      <c r="AN561" s="289"/>
      <c r="AO561" s="289"/>
      <c r="AP561" s="289"/>
      <c r="AQ561" s="289"/>
      <c r="AR561" s="289"/>
      <c r="AS561" s="289"/>
      <c r="AT561" s="289"/>
    </row>
    <row r="562" spans="2:46">
      <c r="P562" s="289"/>
      <c r="Q562" s="289"/>
      <c r="R562" s="289"/>
      <c r="S562" s="289"/>
      <c r="T562" s="289"/>
      <c r="U562" s="289"/>
      <c r="V562" s="289"/>
      <c r="W562" s="289"/>
      <c r="X562" s="289"/>
      <c r="Y562" s="289"/>
      <c r="Z562" s="289"/>
      <c r="AA562" s="289"/>
      <c r="AB562" s="289"/>
      <c r="AC562" s="289"/>
      <c r="AD562" s="289"/>
      <c r="AE562" s="289"/>
      <c r="AF562" s="289"/>
      <c r="AG562" s="289"/>
      <c r="AH562" s="289"/>
      <c r="AI562" s="289"/>
      <c r="AJ562" s="289"/>
      <c r="AK562" s="289"/>
      <c r="AL562" s="289"/>
      <c r="AM562" s="289"/>
      <c r="AN562" s="289"/>
      <c r="AO562" s="289"/>
      <c r="AP562" s="289"/>
      <c r="AQ562" s="289"/>
      <c r="AR562" s="289"/>
      <c r="AS562" s="289"/>
      <c r="AT562" s="289"/>
    </row>
    <row r="563" spans="2:46" ht="14.45" customHeight="1">
      <c r="P563" s="289"/>
      <c r="Q563" s="289"/>
      <c r="R563" s="289"/>
      <c r="S563" s="289"/>
      <c r="T563" s="289"/>
      <c r="U563" s="289"/>
      <c r="V563" s="289"/>
      <c r="W563" s="289"/>
      <c r="X563" s="289"/>
      <c r="Y563" s="289"/>
      <c r="Z563" s="289"/>
      <c r="AA563" s="289"/>
      <c r="AB563" s="289"/>
      <c r="AC563" s="289"/>
      <c r="AD563" s="289"/>
      <c r="AE563" s="289"/>
      <c r="AF563" s="289"/>
      <c r="AG563" s="289"/>
      <c r="AH563" s="289"/>
      <c r="AI563" s="289"/>
      <c r="AJ563" s="289"/>
      <c r="AK563" s="289"/>
      <c r="AL563" s="289"/>
      <c r="AM563" s="289"/>
      <c r="AN563" s="289"/>
      <c r="AO563" s="289"/>
      <c r="AP563" s="289"/>
      <c r="AQ563" s="289"/>
      <c r="AR563" s="289"/>
      <c r="AS563" s="289"/>
      <c r="AT563" s="289"/>
    </row>
    <row r="564" spans="2:46">
      <c r="P564" s="289"/>
      <c r="Q564" s="289"/>
      <c r="R564" s="289"/>
      <c r="S564" s="289"/>
      <c r="T564" s="289"/>
      <c r="U564" s="289"/>
      <c r="V564" s="289"/>
      <c r="W564" s="289"/>
      <c r="X564" s="289"/>
      <c r="Y564" s="289"/>
      <c r="Z564" s="289"/>
      <c r="AA564" s="289"/>
      <c r="AB564" s="289"/>
      <c r="AC564" s="289"/>
      <c r="AD564" s="289"/>
      <c r="AE564" s="289"/>
      <c r="AF564" s="289"/>
      <c r="AG564" s="289"/>
      <c r="AH564" s="289"/>
      <c r="AI564" s="289"/>
      <c r="AJ564" s="289"/>
      <c r="AK564" s="289"/>
      <c r="AL564" s="289"/>
      <c r="AM564" s="289"/>
      <c r="AN564" s="289"/>
      <c r="AO564" s="289"/>
      <c r="AP564" s="289"/>
      <c r="AQ564" s="289"/>
      <c r="AR564" s="289"/>
      <c r="AS564" s="289"/>
      <c r="AT564" s="289"/>
    </row>
    <row r="565" spans="2:46" ht="16.149999999999999" customHeight="1">
      <c r="P565" s="289"/>
      <c r="Q565" s="289"/>
      <c r="R565" s="289"/>
      <c r="S565" s="289"/>
      <c r="T565" s="289"/>
      <c r="U565" s="289"/>
      <c r="V565" s="289"/>
      <c r="W565" s="289"/>
      <c r="X565" s="289"/>
      <c r="Y565" s="289"/>
      <c r="Z565" s="289"/>
      <c r="AA565" s="289"/>
      <c r="AB565" s="289"/>
      <c r="AC565" s="289"/>
      <c r="AD565" s="289"/>
      <c r="AE565" s="289"/>
      <c r="AF565" s="289"/>
      <c r="AG565" s="289"/>
      <c r="AH565" s="289"/>
      <c r="AI565" s="289"/>
      <c r="AJ565" s="289"/>
      <c r="AK565" s="289"/>
      <c r="AL565" s="289"/>
      <c r="AM565" s="289"/>
      <c r="AN565" s="289"/>
      <c r="AO565" s="289"/>
      <c r="AP565" s="289"/>
      <c r="AQ565" s="289"/>
      <c r="AR565" s="289"/>
      <c r="AS565" s="289"/>
      <c r="AT565" s="289"/>
    </row>
    <row r="566" spans="2:46" ht="14.45" customHeight="1">
      <c r="B566" s="290"/>
      <c r="P566" s="289"/>
      <c r="Q566" s="289"/>
      <c r="R566" s="289"/>
      <c r="S566" s="289"/>
      <c r="T566" s="289"/>
      <c r="U566" s="289"/>
      <c r="V566" s="289"/>
      <c r="W566" s="289"/>
      <c r="X566" s="289"/>
      <c r="Y566" s="289"/>
      <c r="Z566" s="289"/>
      <c r="AA566" s="289"/>
      <c r="AB566" s="289"/>
      <c r="AC566" s="289"/>
      <c r="AD566" s="289"/>
      <c r="AE566" s="289"/>
      <c r="AF566" s="289"/>
      <c r="AG566" s="289"/>
      <c r="AH566" s="289"/>
      <c r="AI566" s="289"/>
      <c r="AJ566" s="289"/>
      <c r="AK566" s="289"/>
      <c r="AL566" s="289"/>
      <c r="AM566" s="289"/>
      <c r="AN566" s="289"/>
      <c r="AO566" s="289"/>
      <c r="AP566" s="289"/>
      <c r="AQ566" s="289"/>
      <c r="AR566" s="289"/>
      <c r="AS566" s="289"/>
      <c r="AT566" s="289"/>
    </row>
    <row r="567" spans="2:46" ht="15" customHeight="1">
      <c r="P567" s="289"/>
      <c r="Q567" s="289"/>
      <c r="R567" s="289"/>
      <c r="S567" s="289"/>
      <c r="T567" s="289"/>
      <c r="U567" s="289"/>
      <c r="V567" s="289"/>
      <c r="W567" s="289"/>
      <c r="X567" s="289"/>
      <c r="Y567" s="289"/>
      <c r="Z567" s="289"/>
      <c r="AA567" s="289"/>
      <c r="AB567" s="289"/>
      <c r="AC567" s="289"/>
      <c r="AD567" s="289"/>
      <c r="AE567" s="289"/>
      <c r="AF567" s="289"/>
      <c r="AG567" s="289"/>
      <c r="AH567" s="289"/>
      <c r="AI567" s="289"/>
      <c r="AJ567" s="289"/>
      <c r="AK567" s="289"/>
      <c r="AL567" s="289"/>
      <c r="AM567" s="289"/>
      <c r="AN567" s="289"/>
      <c r="AO567" s="289"/>
      <c r="AP567" s="289"/>
      <c r="AQ567" s="289"/>
      <c r="AR567" s="289"/>
      <c r="AS567" s="289"/>
      <c r="AT567" s="289"/>
    </row>
    <row r="568" spans="2:46" ht="12.6" customHeight="1">
      <c r="B568" s="84"/>
      <c r="C568" s="84"/>
      <c r="D568" s="84"/>
      <c r="E568" s="84"/>
      <c r="F568" s="84"/>
      <c r="G568" s="84"/>
      <c r="H568" s="84"/>
      <c r="I568" s="84"/>
      <c r="J568" s="84"/>
      <c r="K568" s="84"/>
      <c r="L568" s="84"/>
      <c r="M568" s="84"/>
      <c r="N568" s="84"/>
      <c r="O568" s="84"/>
      <c r="P568" s="291"/>
      <c r="Q568" s="291"/>
      <c r="R568" s="291"/>
      <c r="S568" s="291"/>
      <c r="T568" s="291"/>
      <c r="U568" s="291"/>
      <c r="V568" s="291"/>
      <c r="W568" s="291"/>
      <c r="X568" s="291"/>
      <c r="Y568" s="289"/>
      <c r="Z568" s="289"/>
      <c r="AA568" s="289"/>
      <c r="AB568" s="289"/>
      <c r="AC568" s="289"/>
      <c r="AD568" s="289"/>
      <c r="AE568" s="289"/>
      <c r="AF568" s="289"/>
      <c r="AG568" s="289"/>
      <c r="AH568" s="289"/>
      <c r="AI568" s="289"/>
      <c r="AJ568" s="289"/>
      <c r="AK568" s="289"/>
      <c r="AL568" s="289"/>
      <c r="AM568" s="289"/>
      <c r="AN568" s="289"/>
      <c r="AO568" s="289"/>
      <c r="AP568" s="289"/>
      <c r="AQ568" s="289"/>
      <c r="AR568" s="289"/>
      <c r="AS568" s="289"/>
      <c r="AT568" s="289"/>
    </row>
    <row r="569" spans="2:46">
      <c r="P569" s="289"/>
      <c r="Q569" s="289"/>
      <c r="R569" s="289"/>
      <c r="S569" s="289"/>
      <c r="T569" s="289"/>
      <c r="U569" s="289"/>
      <c r="V569" s="289"/>
      <c r="W569" s="289"/>
      <c r="X569" s="289"/>
      <c r="Y569" s="289"/>
      <c r="Z569" s="289"/>
      <c r="AA569" s="289"/>
      <c r="AB569" s="289"/>
      <c r="AC569" s="289"/>
      <c r="AD569" s="289"/>
      <c r="AE569" s="289"/>
      <c r="AF569" s="289"/>
      <c r="AG569" s="289"/>
      <c r="AH569" s="289"/>
      <c r="AI569" s="289"/>
      <c r="AJ569" s="289"/>
      <c r="AK569" s="289"/>
      <c r="AL569" s="289"/>
      <c r="AM569" s="289"/>
      <c r="AN569" s="289"/>
      <c r="AO569" s="289"/>
      <c r="AP569" s="289"/>
      <c r="AQ569" s="289"/>
      <c r="AR569" s="289"/>
      <c r="AS569" s="289"/>
      <c r="AT569" s="289"/>
    </row>
    <row r="570" spans="2:46">
      <c r="P570" s="289"/>
      <c r="Q570" s="289"/>
      <c r="R570" s="289"/>
      <c r="S570" s="289"/>
      <c r="T570" s="289"/>
      <c r="U570" s="289"/>
      <c r="V570" s="289"/>
      <c r="W570" s="289"/>
      <c r="X570" s="289"/>
      <c r="Y570" s="289"/>
      <c r="Z570" s="289"/>
      <c r="AA570" s="289"/>
      <c r="AB570" s="289"/>
      <c r="AC570" s="289"/>
      <c r="AD570" s="289"/>
      <c r="AE570" s="289"/>
      <c r="AF570" s="289"/>
      <c r="AG570" s="289"/>
      <c r="AH570" s="289"/>
      <c r="AI570" s="289"/>
      <c r="AJ570" s="289"/>
      <c r="AK570" s="289"/>
      <c r="AL570" s="289"/>
      <c r="AM570" s="289"/>
      <c r="AN570" s="289"/>
      <c r="AO570" s="289"/>
      <c r="AP570" s="289"/>
      <c r="AQ570" s="289"/>
      <c r="AR570" s="289"/>
      <c r="AS570" s="289"/>
      <c r="AT570" s="289"/>
    </row>
    <row r="571" spans="2:46" ht="14.45" customHeight="1">
      <c r="P571" s="289"/>
      <c r="Q571" s="289"/>
      <c r="R571" s="289"/>
      <c r="S571" s="289"/>
      <c r="T571" s="289"/>
      <c r="U571" s="289"/>
      <c r="V571" s="289"/>
      <c r="W571" s="289"/>
      <c r="X571" s="289"/>
      <c r="Y571" s="289"/>
      <c r="Z571" s="289"/>
      <c r="AA571" s="289"/>
      <c r="AB571" s="289"/>
      <c r="AC571" s="289"/>
      <c r="AD571" s="289"/>
      <c r="AE571" s="289"/>
      <c r="AF571" s="289"/>
      <c r="AG571" s="289"/>
      <c r="AH571" s="289"/>
      <c r="AI571" s="289"/>
      <c r="AJ571" s="289"/>
      <c r="AK571" s="289"/>
      <c r="AL571" s="289"/>
      <c r="AM571" s="289"/>
      <c r="AN571" s="289"/>
      <c r="AO571" s="289"/>
      <c r="AP571" s="289"/>
      <c r="AQ571" s="289"/>
      <c r="AR571" s="289"/>
      <c r="AS571" s="289"/>
      <c r="AT571" s="289"/>
    </row>
    <row r="572" spans="2:46">
      <c r="P572" s="289"/>
      <c r="Q572" s="289"/>
      <c r="R572" s="289"/>
      <c r="S572" s="289"/>
      <c r="T572" s="289"/>
      <c r="U572" s="289"/>
      <c r="V572" s="289"/>
      <c r="W572" s="289"/>
      <c r="X572" s="289"/>
      <c r="Y572" s="289"/>
      <c r="Z572" s="289"/>
      <c r="AA572" s="289"/>
      <c r="AB572" s="289"/>
      <c r="AC572" s="289"/>
      <c r="AD572" s="289"/>
      <c r="AE572" s="289"/>
      <c r="AF572" s="289"/>
      <c r="AG572" s="289"/>
      <c r="AH572" s="289"/>
      <c r="AI572" s="289"/>
      <c r="AJ572" s="289"/>
      <c r="AK572" s="289"/>
      <c r="AL572" s="289"/>
      <c r="AM572" s="289"/>
      <c r="AN572" s="289"/>
      <c r="AO572" s="289"/>
      <c r="AP572" s="289"/>
      <c r="AQ572" s="289"/>
      <c r="AR572" s="289"/>
      <c r="AS572" s="289"/>
      <c r="AT572" s="289"/>
    </row>
    <row r="573" spans="2:46" ht="16.149999999999999" customHeight="1">
      <c r="P573" s="289"/>
      <c r="Q573" s="289"/>
      <c r="R573" s="289"/>
      <c r="S573" s="289"/>
      <c r="T573" s="289"/>
      <c r="U573" s="289"/>
      <c r="V573" s="289"/>
      <c r="W573" s="289"/>
      <c r="X573" s="289"/>
      <c r="Y573" s="289"/>
      <c r="Z573" s="289"/>
      <c r="AA573" s="289"/>
      <c r="AB573" s="289"/>
      <c r="AC573" s="289"/>
      <c r="AD573" s="289"/>
      <c r="AE573" s="289"/>
      <c r="AF573" s="289"/>
      <c r="AG573" s="289"/>
      <c r="AH573" s="289"/>
      <c r="AI573" s="289"/>
      <c r="AJ573" s="289"/>
      <c r="AK573" s="289"/>
      <c r="AL573" s="289"/>
      <c r="AM573" s="289"/>
      <c r="AN573" s="289"/>
      <c r="AO573" s="289"/>
      <c r="AP573" s="289"/>
      <c r="AQ573" s="289"/>
      <c r="AR573" s="289"/>
      <c r="AS573" s="289"/>
      <c r="AT573" s="289"/>
    </row>
    <row r="574" spans="2:46" ht="14.45" customHeight="1">
      <c r="B574" s="290"/>
      <c r="P574" s="289"/>
      <c r="Q574" s="289"/>
      <c r="R574" s="289"/>
      <c r="S574" s="289"/>
      <c r="T574" s="289"/>
      <c r="U574" s="289"/>
      <c r="V574" s="289"/>
      <c r="W574" s="289"/>
      <c r="X574" s="289"/>
      <c r="Y574" s="289"/>
      <c r="Z574" s="289"/>
      <c r="AA574" s="289"/>
      <c r="AB574" s="289"/>
      <c r="AC574" s="289"/>
      <c r="AD574" s="289"/>
      <c r="AE574" s="289"/>
      <c r="AF574" s="289"/>
      <c r="AG574" s="289"/>
      <c r="AH574" s="289"/>
      <c r="AI574" s="289"/>
      <c r="AJ574" s="289"/>
      <c r="AK574" s="289"/>
      <c r="AL574" s="289"/>
      <c r="AM574" s="289"/>
      <c r="AN574" s="289"/>
      <c r="AO574" s="289"/>
      <c r="AP574" s="289"/>
      <c r="AQ574" s="289"/>
      <c r="AR574" s="289"/>
      <c r="AS574" s="289"/>
      <c r="AT574" s="289"/>
    </row>
    <row r="575" spans="2:46" ht="15" customHeight="1">
      <c r="P575" s="289"/>
      <c r="Q575" s="289"/>
      <c r="R575" s="289"/>
      <c r="S575" s="289"/>
      <c r="T575" s="289"/>
      <c r="U575" s="289"/>
      <c r="V575" s="289"/>
      <c r="W575" s="289"/>
      <c r="X575" s="289"/>
      <c r="Y575" s="289"/>
      <c r="Z575" s="289"/>
      <c r="AA575" s="289"/>
      <c r="AB575" s="289"/>
      <c r="AC575" s="289"/>
      <c r="AD575" s="289"/>
      <c r="AE575" s="289"/>
      <c r="AF575" s="289"/>
      <c r="AG575" s="289"/>
      <c r="AH575" s="289"/>
      <c r="AI575" s="289"/>
      <c r="AJ575" s="289"/>
      <c r="AK575" s="289"/>
      <c r="AL575" s="289"/>
      <c r="AM575" s="289"/>
      <c r="AN575" s="289"/>
      <c r="AO575" s="289"/>
      <c r="AP575" s="289"/>
      <c r="AQ575" s="289"/>
      <c r="AR575" s="289"/>
      <c r="AS575" s="289"/>
      <c r="AT575" s="289"/>
    </row>
    <row r="576" spans="2:46" ht="12.6" customHeight="1">
      <c r="B576" s="84"/>
      <c r="C576" s="84"/>
      <c r="D576" s="84"/>
      <c r="E576" s="84"/>
      <c r="F576" s="84"/>
      <c r="G576" s="84"/>
      <c r="H576" s="84"/>
      <c r="I576" s="84"/>
      <c r="J576" s="84"/>
      <c r="K576" s="84"/>
      <c r="L576" s="84"/>
      <c r="M576" s="84"/>
      <c r="N576" s="84"/>
      <c r="O576" s="84"/>
      <c r="P576" s="291"/>
      <c r="Q576" s="291"/>
      <c r="R576" s="291"/>
      <c r="S576" s="291"/>
      <c r="T576" s="291"/>
      <c r="U576" s="291"/>
      <c r="V576" s="291"/>
      <c r="W576" s="291"/>
      <c r="X576" s="291"/>
      <c r="Y576" s="289"/>
      <c r="Z576" s="289"/>
      <c r="AA576" s="289"/>
      <c r="AB576" s="289"/>
      <c r="AC576" s="289"/>
      <c r="AD576" s="289"/>
      <c r="AE576" s="289"/>
      <c r="AF576" s="289"/>
      <c r="AG576" s="289"/>
      <c r="AH576" s="289"/>
      <c r="AI576" s="289"/>
      <c r="AJ576" s="289"/>
      <c r="AK576" s="289"/>
      <c r="AL576" s="289"/>
      <c r="AM576" s="289"/>
      <c r="AN576" s="289"/>
      <c r="AO576" s="289"/>
      <c r="AP576" s="289"/>
      <c r="AQ576" s="289"/>
      <c r="AR576" s="289"/>
      <c r="AS576" s="289"/>
      <c r="AT576" s="289"/>
    </row>
    <row r="577" spans="2:46">
      <c r="P577" s="289"/>
      <c r="Q577" s="289"/>
      <c r="R577" s="289"/>
      <c r="S577" s="289"/>
      <c r="T577" s="289"/>
      <c r="U577" s="289"/>
      <c r="V577" s="289"/>
      <c r="W577" s="289"/>
      <c r="X577" s="289"/>
      <c r="Y577" s="289"/>
      <c r="Z577" s="289"/>
      <c r="AA577" s="289"/>
      <c r="AB577" s="289"/>
      <c r="AC577" s="289"/>
      <c r="AD577" s="289"/>
      <c r="AE577" s="289"/>
      <c r="AF577" s="289"/>
      <c r="AG577" s="289"/>
      <c r="AH577" s="289"/>
      <c r="AI577" s="289"/>
      <c r="AJ577" s="289"/>
      <c r="AK577" s="289"/>
      <c r="AL577" s="289"/>
      <c r="AM577" s="289"/>
      <c r="AN577" s="289"/>
      <c r="AO577" s="289"/>
      <c r="AP577" s="289"/>
      <c r="AQ577" s="289"/>
      <c r="AR577" s="289"/>
      <c r="AS577" s="289"/>
      <c r="AT577" s="289"/>
    </row>
    <row r="578" spans="2:46">
      <c r="P578" s="289"/>
      <c r="Q578" s="289"/>
      <c r="R578" s="289"/>
      <c r="S578" s="289"/>
      <c r="T578" s="289"/>
      <c r="U578" s="289"/>
      <c r="V578" s="289"/>
      <c r="W578" s="289"/>
      <c r="X578" s="289"/>
      <c r="Y578" s="289"/>
      <c r="Z578" s="289"/>
      <c r="AA578" s="289"/>
      <c r="AB578" s="289"/>
      <c r="AC578" s="289"/>
      <c r="AD578" s="289"/>
      <c r="AE578" s="289"/>
      <c r="AF578" s="289"/>
      <c r="AG578" s="289"/>
      <c r="AH578" s="289"/>
      <c r="AI578" s="289"/>
      <c r="AJ578" s="289"/>
      <c r="AK578" s="289"/>
      <c r="AL578" s="289"/>
      <c r="AM578" s="289"/>
      <c r="AN578" s="289"/>
      <c r="AO578" s="289"/>
      <c r="AP578" s="289"/>
      <c r="AQ578" s="289"/>
      <c r="AR578" s="289"/>
      <c r="AS578" s="289"/>
      <c r="AT578" s="289"/>
    </row>
    <row r="579" spans="2:46" ht="14.45" customHeight="1">
      <c r="P579" s="289"/>
      <c r="Q579" s="289"/>
      <c r="R579" s="289"/>
      <c r="S579" s="289"/>
      <c r="T579" s="289"/>
      <c r="U579" s="289"/>
      <c r="V579" s="289"/>
      <c r="W579" s="289"/>
      <c r="X579" s="289"/>
      <c r="Y579" s="289"/>
      <c r="Z579" s="289"/>
      <c r="AA579" s="289"/>
      <c r="AB579" s="289"/>
      <c r="AC579" s="289"/>
      <c r="AD579" s="289"/>
      <c r="AE579" s="289"/>
      <c r="AF579" s="289"/>
      <c r="AG579" s="289"/>
      <c r="AH579" s="289"/>
      <c r="AI579" s="289"/>
      <c r="AJ579" s="289"/>
      <c r="AK579" s="289"/>
      <c r="AL579" s="289"/>
      <c r="AM579" s="289"/>
      <c r="AN579" s="289"/>
      <c r="AO579" s="289"/>
      <c r="AP579" s="289"/>
      <c r="AQ579" s="289"/>
      <c r="AR579" s="289"/>
      <c r="AS579" s="289"/>
      <c r="AT579" s="289"/>
    </row>
    <row r="580" spans="2:46">
      <c r="P580" s="289"/>
      <c r="Q580" s="289"/>
      <c r="R580" s="289"/>
      <c r="S580" s="289"/>
      <c r="T580" s="289"/>
      <c r="U580" s="289"/>
      <c r="V580" s="289"/>
      <c r="W580" s="289"/>
      <c r="X580" s="289"/>
      <c r="Y580" s="289"/>
      <c r="Z580" s="289"/>
      <c r="AA580" s="289"/>
      <c r="AB580" s="289"/>
      <c r="AC580" s="289"/>
      <c r="AD580" s="289"/>
      <c r="AE580" s="289"/>
      <c r="AF580" s="289"/>
      <c r="AG580" s="289"/>
      <c r="AH580" s="289"/>
      <c r="AI580" s="289"/>
      <c r="AJ580" s="289"/>
      <c r="AK580" s="289"/>
      <c r="AL580" s="289"/>
      <c r="AM580" s="289"/>
      <c r="AN580" s="289"/>
      <c r="AO580" s="289"/>
      <c r="AP580" s="289"/>
      <c r="AQ580" s="289"/>
      <c r="AR580" s="289"/>
      <c r="AS580" s="289"/>
      <c r="AT580" s="289"/>
    </row>
    <row r="581" spans="2:46" ht="16.149999999999999" customHeight="1">
      <c r="P581" s="289"/>
      <c r="Q581" s="289"/>
      <c r="R581" s="289"/>
      <c r="S581" s="289"/>
      <c r="T581" s="289"/>
      <c r="U581" s="289"/>
      <c r="V581" s="289"/>
      <c r="W581" s="289"/>
      <c r="X581" s="289"/>
      <c r="Y581" s="289"/>
      <c r="Z581" s="289"/>
      <c r="AA581" s="289"/>
      <c r="AB581" s="289"/>
      <c r="AC581" s="289"/>
      <c r="AD581" s="289"/>
      <c r="AE581" s="289"/>
      <c r="AF581" s="289"/>
      <c r="AG581" s="289"/>
      <c r="AH581" s="289"/>
      <c r="AI581" s="289"/>
      <c r="AJ581" s="289"/>
      <c r="AK581" s="289"/>
      <c r="AL581" s="289"/>
      <c r="AM581" s="289"/>
      <c r="AN581" s="289"/>
      <c r="AO581" s="289"/>
      <c r="AP581" s="289"/>
      <c r="AQ581" s="289"/>
      <c r="AR581" s="289"/>
      <c r="AS581" s="289"/>
      <c r="AT581" s="289"/>
    </row>
    <row r="582" spans="2:46" ht="14.45" customHeight="1">
      <c r="B582" s="290"/>
      <c r="P582" s="289"/>
      <c r="Q582" s="289"/>
      <c r="R582" s="289"/>
      <c r="S582" s="289"/>
      <c r="T582" s="289"/>
      <c r="U582" s="289"/>
      <c r="V582" s="289"/>
      <c r="W582" s="289"/>
      <c r="X582" s="289"/>
      <c r="Y582" s="289"/>
      <c r="Z582" s="289"/>
      <c r="AA582" s="289"/>
      <c r="AB582" s="289"/>
      <c r="AC582" s="289"/>
      <c r="AD582" s="289"/>
      <c r="AE582" s="289"/>
      <c r="AF582" s="289"/>
      <c r="AG582" s="289"/>
      <c r="AH582" s="289"/>
      <c r="AI582" s="289"/>
      <c r="AJ582" s="289"/>
      <c r="AK582" s="289"/>
      <c r="AL582" s="289"/>
      <c r="AM582" s="289"/>
      <c r="AN582" s="289"/>
      <c r="AO582" s="289"/>
      <c r="AP582" s="289"/>
      <c r="AQ582" s="289"/>
      <c r="AR582" s="289"/>
      <c r="AS582" s="289"/>
      <c r="AT582" s="289"/>
    </row>
    <row r="583" spans="2:46" ht="15" customHeight="1">
      <c r="P583" s="289"/>
      <c r="Q583" s="289"/>
      <c r="R583" s="289"/>
      <c r="S583" s="289"/>
      <c r="T583" s="289"/>
      <c r="U583" s="289"/>
      <c r="V583" s="289"/>
      <c r="W583" s="289"/>
      <c r="X583" s="289"/>
      <c r="Y583" s="289"/>
      <c r="Z583" s="289"/>
      <c r="AA583" s="289"/>
      <c r="AB583" s="289"/>
      <c r="AC583" s="289"/>
      <c r="AD583" s="289"/>
      <c r="AE583" s="289"/>
      <c r="AF583" s="289"/>
      <c r="AG583" s="289"/>
      <c r="AH583" s="289"/>
      <c r="AI583" s="289"/>
      <c r="AJ583" s="289"/>
      <c r="AK583" s="289"/>
      <c r="AL583" s="289"/>
      <c r="AM583" s="289"/>
      <c r="AN583" s="289"/>
      <c r="AO583" s="289"/>
      <c r="AP583" s="289"/>
      <c r="AQ583" s="289"/>
      <c r="AR583" s="289"/>
      <c r="AS583" s="289"/>
      <c r="AT583" s="289"/>
    </row>
    <row r="584" spans="2:46" ht="12.6" customHeight="1">
      <c r="B584" s="84"/>
      <c r="C584" s="84"/>
      <c r="D584" s="84"/>
      <c r="E584" s="84"/>
      <c r="F584" s="84"/>
      <c r="G584" s="84"/>
      <c r="H584" s="84"/>
      <c r="I584" s="84"/>
      <c r="J584" s="84"/>
      <c r="K584" s="84"/>
      <c r="L584" s="84"/>
      <c r="M584" s="84"/>
      <c r="N584" s="84"/>
      <c r="O584" s="84"/>
      <c r="P584" s="291"/>
      <c r="Q584" s="291"/>
      <c r="R584" s="291"/>
      <c r="S584" s="291"/>
      <c r="T584" s="291"/>
      <c r="U584" s="291"/>
      <c r="V584" s="291"/>
      <c r="W584" s="291"/>
      <c r="X584" s="291"/>
      <c r="Y584" s="289"/>
      <c r="Z584" s="289"/>
      <c r="AA584" s="289"/>
      <c r="AB584" s="289"/>
      <c r="AC584" s="289"/>
      <c r="AD584" s="289"/>
      <c r="AE584" s="289"/>
      <c r="AF584" s="289"/>
      <c r="AG584" s="289"/>
      <c r="AH584" s="289"/>
      <c r="AI584" s="289"/>
      <c r="AJ584" s="289"/>
      <c r="AK584" s="289"/>
      <c r="AL584" s="289"/>
      <c r="AM584" s="289"/>
      <c r="AN584" s="289"/>
      <c r="AO584" s="289"/>
      <c r="AP584" s="289"/>
      <c r="AQ584" s="289"/>
      <c r="AR584" s="289"/>
      <c r="AS584" s="289"/>
      <c r="AT584" s="289"/>
    </row>
    <row r="585" spans="2:46">
      <c r="P585" s="289"/>
      <c r="Q585" s="289"/>
      <c r="R585" s="289"/>
      <c r="S585" s="289"/>
      <c r="T585" s="289"/>
      <c r="U585" s="289"/>
      <c r="V585" s="289"/>
      <c r="W585" s="289"/>
      <c r="X585" s="289"/>
      <c r="Y585" s="289"/>
      <c r="Z585" s="289"/>
      <c r="AA585" s="289"/>
      <c r="AB585" s="289"/>
      <c r="AC585" s="289"/>
      <c r="AD585" s="289"/>
      <c r="AE585" s="289"/>
      <c r="AF585" s="289"/>
      <c r="AG585" s="289"/>
      <c r="AH585" s="289"/>
      <c r="AI585" s="289"/>
      <c r="AJ585" s="289"/>
      <c r="AK585" s="289"/>
      <c r="AL585" s="289"/>
      <c r="AM585" s="289"/>
      <c r="AN585" s="289"/>
      <c r="AO585" s="289"/>
      <c r="AP585" s="289"/>
      <c r="AQ585" s="289"/>
      <c r="AR585" s="289"/>
      <c r="AS585" s="289"/>
      <c r="AT585" s="289"/>
    </row>
    <row r="586" spans="2:46">
      <c r="P586" s="289"/>
      <c r="Q586" s="289"/>
      <c r="R586" s="289"/>
      <c r="S586" s="289"/>
      <c r="T586" s="289"/>
      <c r="U586" s="289"/>
      <c r="V586" s="289"/>
      <c r="W586" s="289"/>
      <c r="X586" s="289"/>
      <c r="Y586" s="289"/>
      <c r="Z586" s="289"/>
      <c r="AA586" s="289"/>
      <c r="AB586" s="289"/>
      <c r="AC586" s="289"/>
      <c r="AD586" s="289"/>
      <c r="AE586" s="289"/>
      <c r="AF586" s="289"/>
      <c r="AG586" s="289"/>
      <c r="AH586" s="289"/>
      <c r="AI586" s="289"/>
      <c r="AJ586" s="289"/>
      <c r="AK586" s="289"/>
      <c r="AL586" s="289"/>
      <c r="AM586" s="289"/>
      <c r="AN586" s="289"/>
      <c r="AO586" s="289"/>
      <c r="AP586" s="289"/>
      <c r="AQ586" s="289"/>
      <c r="AR586" s="289"/>
      <c r="AS586" s="289"/>
      <c r="AT586" s="289"/>
    </row>
    <row r="587" spans="2:46" ht="14.45" customHeight="1">
      <c r="P587" s="289"/>
      <c r="Q587" s="289"/>
      <c r="R587" s="289"/>
      <c r="S587" s="289"/>
      <c r="T587" s="289"/>
      <c r="U587" s="289"/>
      <c r="V587" s="289"/>
      <c r="W587" s="289"/>
      <c r="X587" s="289"/>
      <c r="Y587" s="289"/>
      <c r="Z587" s="289"/>
      <c r="AA587" s="289"/>
      <c r="AB587" s="289"/>
      <c r="AC587" s="289"/>
      <c r="AD587" s="289"/>
      <c r="AE587" s="289"/>
      <c r="AF587" s="289"/>
      <c r="AG587" s="289"/>
      <c r="AH587" s="289"/>
      <c r="AI587" s="289"/>
      <c r="AJ587" s="289"/>
      <c r="AK587" s="289"/>
      <c r="AL587" s="289"/>
      <c r="AM587" s="289"/>
      <c r="AN587" s="289"/>
      <c r="AO587" s="289"/>
      <c r="AP587" s="289"/>
      <c r="AQ587" s="289"/>
      <c r="AR587" s="289"/>
      <c r="AS587" s="289"/>
      <c r="AT587" s="289"/>
    </row>
    <row r="588" spans="2:46">
      <c r="P588" s="289"/>
      <c r="Q588" s="289"/>
      <c r="R588" s="289"/>
      <c r="S588" s="289"/>
      <c r="T588" s="289"/>
      <c r="U588" s="289"/>
      <c r="V588" s="289"/>
      <c r="W588" s="289"/>
      <c r="X588" s="289"/>
      <c r="Y588" s="289"/>
      <c r="Z588" s="289"/>
      <c r="AA588" s="289"/>
      <c r="AB588" s="289"/>
      <c r="AC588" s="289"/>
      <c r="AD588" s="289"/>
      <c r="AE588" s="289"/>
      <c r="AF588" s="289"/>
      <c r="AG588" s="289"/>
      <c r="AH588" s="289"/>
      <c r="AI588" s="289"/>
      <c r="AJ588" s="289"/>
      <c r="AK588" s="289"/>
      <c r="AL588" s="289"/>
      <c r="AM588" s="289"/>
      <c r="AN588" s="289"/>
      <c r="AO588" s="289"/>
      <c r="AP588" s="289"/>
      <c r="AQ588" s="289"/>
      <c r="AR588" s="289"/>
      <c r="AS588" s="289"/>
      <c r="AT588" s="289"/>
    </row>
    <row r="589" spans="2:46" ht="16.149999999999999" customHeight="1">
      <c r="P589" s="289"/>
      <c r="Q589" s="289"/>
      <c r="R589" s="289"/>
      <c r="S589" s="289"/>
      <c r="T589" s="289"/>
      <c r="U589" s="289"/>
      <c r="V589" s="289"/>
      <c r="W589" s="289"/>
      <c r="X589" s="289"/>
      <c r="Y589" s="289"/>
      <c r="Z589" s="289"/>
      <c r="AA589" s="289"/>
      <c r="AB589" s="289"/>
      <c r="AC589" s="289"/>
      <c r="AD589" s="289"/>
      <c r="AE589" s="289"/>
      <c r="AF589" s="289"/>
      <c r="AG589" s="289"/>
      <c r="AH589" s="289"/>
      <c r="AI589" s="289"/>
      <c r="AJ589" s="289"/>
      <c r="AK589" s="289"/>
      <c r="AL589" s="289"/>
      <c r="AM589" s="289"/>
      <c r="AN589" s="289"/>
      <c r="AO589" s="289"/>
      <c r="AP589" s="289"/>
      <c r="AQ589" s="289"/>
      <c r="AR589" s="289"/>
      <c r="AS589" s="289"/>
      <c r="AT589" s="289"/>
    </row>
    <row r="590" spans="2:46" ht="14.45" customHeight="1">
      <c r="B590" s="290"/>
      <c r="P590" s="289"/>
      <c r="Q590" s="289"/>
      <c r="R590" s="289"/>
      <c r="S590" s="289"/>
      <c r="T590" s="289"/>
      <c r="U590" s="289"/>
      <c r="V590" s="289"/>
      <c r="W590" s="289"/>
      <c r="X590" s="289"/>
      <c r="Y590" s="289"/>
      <c r="Z590" s="289"/>
      <c r="AA590" s="289"/>
      <c r="AB590" s="289"/>
      <c r="AC590" s="289"/>
      <c r="AD590" s="289"/>
      <c r="AE590" s="289"/>
      <c r="AF590" s="289"/>
      <c r="AG590" s="289"/>
      <c r="AH590" s="289"/>
      <c r="AI590" s="289"/>
      <c r="AJ590" s="289"/>
      <c r="AK590" s="289"/>
      <c r="AL590" s="289"/>
      <c r="AM590" s="289"/>
      <c r="AN590" s="289"/>
      <c r="AO590" s="289"/>
      <c r="AP590" s="289"/>
      <c r="AQ590" s="289"/>
      <c r="AR590" s="289"/>
      <c r="AS590" s="289"/>
      <c r="AT590" s="289"/>
    </row>
    <row r="591" spans="2:46" ht="15" customHeight="1">
      <c r="P591" s="289"/>
      <c r="Q591" s="289"/>
      <c r="R591" s="289"/>
      <c r="S591" s="289"/>
      <c r="T591" s="289"/>
      <c r="U591" s="289"/>
      <c r="V591" s="289"/>
      <c r="W591" s="289"/>
      <c r="X591" s="289"/>
      <c r="Y591" s="289"/>
      <c r="Z591" s="289"/>
      <c r="AA591" s="289"/>
      <c r="AB591" s="289"/>
      <c r="AC591" s="289"/>
      <c r="AD591" s="289"/>
      <c r="AE591" s="289"/>
      <c r="AF591" s="289"/>
      <c r="AG591" s="289"/>
      <c r="AH591" s="289"/>
      <c r="AI591" s="289"/>
      <c r="AJ591" s="289"/>
      <c r="AK591" s="289"/>
      <c r="AL591" s="289"/>
      <c r="AM591" s="289"/>
      <c r="AN591" s="289"/>
      <c r="AO591" s="289"/>
      <c r="AP591" s="289"/>
      <c r="AQ591" s="289"/>
      <c r="AR591" s="289"/>
      <c r="AS591" s="289"/>
      <c r="AT591" s="289"/>
    </row>
    <row r="592" spans="2:46" ht="12.6" customHeight="1">
      <c r="B592" s="84"/>
      <c r="C592" s="84"/>
      <c r="D592" s="84"/>
      <c r="E592" s="84"/>
      <c r="F592" s="84"/>
      <c r="G592" s="84"/>
      <c r="H592" s="84"/>
      <c r="I592" s="84"/>
      <c r="J592" s="84"/>
      <c r="K592" s="84"/>
      <c r="L592" s="84"/>
      <c r="M592" s="84"/>
      <c r="N592" s="84"/>
      <c r="O592" s="84"/>
      <c r="P592" s="291"/>
      <c r="Q592" s="291"/>
      <c r="R592" s="291"/>
      <c r="S592" s="291"/>
      <c r="T592" s="291"/>
      <c r="U592" s="291"/>
      <c r="V592" s="291"/>
      <c r="W592" s="291"/>
      <c r="X592" s="291"/>
      <c r="Y592" s="289"/>
      <c r="Z592" s="289"/>
      <c r="AA592" s="289"/>
      <c r="AB592" s="289"/>
      <c r="AC592" s="289"/>
      <c r="AD592" s="289"/>
      <c r="AE592" s="289"/>
      <c r="AF592" s="289"/>
      <c r="AG592" s="289"/>
      <c r="AH592" s="289"/>
      <c r="AI592" s="289"/>
      <c r="AJ592" s="289"/>
      <c r="AK592" s="289"/>
      <c r="AL592" s="289"/>
      <c r="AM592" s="289"/>
      <c r="AN592" s="289"/>
      <c r="AO592" s="289"/>
      <c r="AP592" s="289"/>
      <c r="AQ592" s="289"/>
      <c r="AR592" s="289"/>
      <c r="AS592" s="289"/>
      <c r="AT592" s="289"/>
    </row>
    <row r="593" spans="2:46">
      <c r="P593" s="289"/>
      <c r="Q593" s="289"/>
      <c r="R593" s="289"/>
      <c r="S593" s="289"/>
      <c r="T593" s="289"/>
      <c r="U593" s="289"/>
      <c r="V593" s="289"/>
      <c r="W593" s="289"/>
      <c r="X593" s="289"/>
      <c r="Y593" s="289"/>
      <c r="Z593" s="289"/>
      <c r="AA593" s="289"/>
      <c r="AB593" s="289"/>
      <c r="AC593" s="289"/>
      <c r="AD593" s="289"/>
      <c r="AE593" s="289"/>
      <c r="AF593" s="289"/>
      <c r="AG593" s="289"/>
      <c r="AH593" s="289"/>
      <c r="AI593" s="289"/>
      <c r="AJ593" s="289"/>
      <c r="AK593" s="289"/>
      <c r="AL593" s="289"/>
      <c r="AM593" s="289"/>
      <c r="AN593" s="289"/>
      <c r="AO593" s="289"/>
      <c r="AP593" s="289"/>
      <c r="AQ593" s="289"/>
      <c r="AR593" s="289"/>
      <c r="AS593" s="289"/>
      <c r="AT593" s="289"/>
    </row>
    <row r="594" spans="2:46">
      <c r="P594" s="289"/>
      <c r="Q594" s="289"/>
      <c r="R594" s="289"/>
      <c r="S594" s="289"/>
      <c r="T594" s="289"/>
      <c r="U594" s="289"/>
      <c r="V594" s="289"/>
      <c r="W594" s="289"/>
      <c r="X594" s="289"/>
      <c r="Y594" s="289"/>
      <c r="Z594" s="289"/>
      <c r="AA594" s="289"/>
      <c r="AB594" s="289"/>
      <c r="AC594" s="289"/>
      <c r="AD594" s="289"/>
      <c r="AE594" s="289"/>
      <c r="AF594" s="289"/>
      <c r="AG594" s="289"/>
      <c r="AH594" s="289"/>
      <c r="AI594" s="289"/>
      <c r="AJ594" s="289"/>
      <c r="AK594" s="289"/>
      <c r="AL594" s="289"/>
      <c r="AM594" s="289"/>
      <c r="AN594" s="289"/>
      <c r="AO594" s="289"/>
      <c r="AP594" s="289"/>
      <c r="AQ594" s="289"/>
      <c r="AR594" s="289"/>
      <c r="AS594" s="289"/>
      <c r="AT594" s="289"/>
    </row>
    <row r="595" spans="2:46" ht="14.45" customHeight="1">
      <c r="P595" s="289"/>
      <c r="Q595" s="289"/>
      <c r="R595" s="289"/>
      <c r="S595" s="289"/>
      <c r="T595" s="289"/>
      <c r="U595" s="289"/>
      <c r="V595" s="289"/>
      <c r="W595" s="289"/>
      <c r="X595" s="289"/>
      <c r="Y595" s="289"/>
      <c r="Z595" s="289"/>
      <c r="AA595" s="289"/>
      <c r="AB595" s="289"/>
      <c r="AC595" s="289"/>
      <c r="AD595" s="289"/>
      <c r="AE595" s="289"/>
      <c r="AF595" s="289"/>
      <c r="AG595" s="289"/>
      <c r="AH595" s="289"/>
      <c r="AI595" s="289"/>
      <c r="AJ595" s="289"/>
      <c r="AK595" s="289"/>
      <c r="AL595" s="289"/>
      <c r="AM595" s="289"/>
      <c r="AN595" s="289"/>
      <c r="AO595" s="289"/>
      <c r="AP595" s="289"/>
      <c r="AQ595" s="289"/>
      <c r="AR595" s="289"/>
      <c r="AS595" s="289"/>
      <c r="AT595" s="289"/>
    </row>
    <row r="596" spans="2:46">
      <c r="P596" s="289"/>
      <c r="Q596" s="289"/>
      <c r="R596" s="289"/>
      <c r="S596" s="289"/>
      <c r="T596" s="289"/>
      <c r="U596" s="289"/>
      <c r="V596" s="289"/>
      <c r="W596" s="289"/>
      <c r="X596" s="289"/>
      <c r="Y596" s="289"/>
      <c r="Z596" s="289"/>
      <c r="AA596" s="289"/>
      <c r="AB596" s="289"/>
      <c r="AC596" s="289"/>
      <c r="AD596" s="289"/>
      <c r="AE596" s="289"/>
      <c r="AF596" s="289"/>
      <c r="AG596" s="289"/>
      <c r="AH596" s="289"/>
      <c r="AI596" s="289"/>
      <c r="AJ596" s="289"/>
      <c r="AK596" s="289"/>
      <c r="AL596" s="289"/>
      <c r="AM596" s="289"/>
      <c r="AN596" s="289"/>
      <c r="AO596" s="289"/>
      <c r="AP596" s="289"/>
      <c r="AQ596" s="289"/>
      <c r="AR596" s="289"/>
      <c r="AS596" s="289"/>
      <c r="AT596" s="289"/>
    </row>
    <row r="597" spans="2:46" ht="16.149999999999999" customHeight="1">
      <c r="P597" s="289"/>
      <c r="Q597" s="289"/>
      <c r="R597" s="289"/>
      <c r="S597" s="289"/>
      <c r="T597" s="289"/>
      <c r="U597" s="289"/>
      <c r="V597" s="289"/>
      <c r="W597" s="289"/>
      <c r="X597" s="289"/>
      <c r="Y597" s="289"/>
      <c r="Z597" s="289"/>
      <c r="AA597" s="289"/>
      <c r="AB597" s="289"/>
      <c r="AC597" s="289"/>
      <c r="AD597" s="289"/>
      <c r="AE597" s="289"/>
      <c r="AF597" s="289"/>
      <c r="AG597" s="289"/>
      <c r="AH597" s="289"/>
      <c r="AI597" s="289"/>
      <c r="AJ597" s="289"/>
      <c r="AK597" s="289"/>
      <c r="AL597" s="289"/>
      <c r="AM597" s="289"/>
      <c r="AN597" s="289"/>
      <c r="AO597" s="289"/>
      <c r="AP597" s="289"/>
      <c r="AQ597" s="289"/>
      <c r="AR597" s="289"/>
      <c r="AS597" s="289"/>
      <c r="AT597" s="289"/>
    </row>
    <row r="598" spans="2:46" ht="14.45" customHeight="1">
      <c r="B598" s="290"/>
      <c r="P598" s="289"/>
      <c r="Q598" s="289"/>
      <c r="R598" s="289"/>
      <c r="S598" s="289"/>
      <c r="T598" s="289"/>
      <c r="U598" s="289"/>
      <c r="V598" s="289"/>
      <c r="W598" s="289"/>
      <c r="X598" s="289"/>
      <c r="Y598" s="289"/>
      <c r="Z598" s="289"/>
      <c r="AA598" s="289"/>
      <c r="AB598" s="289"/>
      <c r="AC598" s="289"/>
      <c r="AD598" s="289"/>
      <c r="AE598" s="289"/>
      <c r="AF598" s="289"/>
      <c r="AG598" s="289"/>
      <c r="AH598" s="289"/>
      <c r="AI598" s="289"/>
      <c r="AJ598" s="289"/>
      <c r="AK598" s="289"/>
      <c r="AL598" s="289"/>
      <c r="AM598" s="289"/>
      <c r="AN598" s="289"/>
      <c r="AO598" s="289"/>
      <c r="AP598" s="289"/>
      <c r="AQ598" s="289"/>
      <c r="AR598" s="289"/>
      <c r="AS598" s="289"/>
      <c r="AT598" s="289"/>
    </row>
    <row r="599" spans="2:46" ht="15" customHeight="1">
      <c r="P599" s="289"/>
      <c r="Q599" s="289"/>
      <c r="R599" s="289"/>
      <c r="S599" s="289"/>
      <c r="T599" s="289"/>
      <c r="U599" s="289"/>
      <c r="V599" s="289"/>
      <c r="W599" s="289"/>
      <c r="X599" s="289"/>
      <c r="Y599" s="289"/>
      <c r="Z599" s="289"/>
      <c r="AA599" s="289"/>
      <c r="AB599" s="289"/>
      <c r="AC599" s="289"/>
      <c r="AD599" s="289"/>
      <c r="AE599" s="289"/>
      <c r="AF599" s="289"/>
      <c r="AG599" s="289"/>
      <c r="AH599" s="289"/>
      <c r="AI599" s="289"/>
      <c r="AJ599" s="289"/>
      <c r="AK599" s="289"/>
      <c r="AL599" s="289"/>
      <c r="AM599" s="289"/>
      <c r="AN599" s="289"/>
      <c r="AO599" s="289"/>
      <c r="AP599" s="289"/>
      <c r="AQ599" s="289"/>
      <c r="AR599" s="289"/>
      <c r="AS599" s="289"/>
      <c r="AT599" s="289"/>
    </row>
    <row r="600" spans="2:46" ht="12.6" customHeight="1">
      <c r="B600" s="84"/>
      <c r="C600" s="84"/>
      <c r="D600" s="84"/>
      <c r="E600" s="84"/>
      <c r="F600" s="84"/>
      <c r="G600" s="84"/>
      <c r="H600" s="84"/>
      <c r="I600" s="84"/>
      <c r="J600" s="84"/>
      <c r="K600" s="84"/>
      <c r="L600" s="84"/>
      <c r="M600" s="84"/>
      <c r="N600" s="84"/>
      <c r="O600" s="84"/>
      <c r="P600" s="291"/>
      <c r="Q600" s="291"/>
      <c r="R600" s="291"/>
      <c r="S600" s="291"/>
      <c r="T600" s="291"/>
      <c r="U600" s="291"/>
      <c r="V600" s="291"/>
      <c r="W600" s="291"/>
      <c r="X600" s="291"/>
      <c r="Y600" s="289"/>
      <c r="Z600" s="289"/>
      <c r="AA600" s="289"/>
      <c r="AB600" s="289"/>
      <c r="AC600" s="289"/>
      <c r="AD600" s="289"/>
      <c r="AE600" s="289"/>
      <c r="AF600" s="289"/>
      <c r="AG600" s="289"/>
      <c r="AH600" s="289"/>
      <c r="AI600" s="289"/>
      <c r="AJ600" s="289"/>
      <c r="AK600" s="289"/>
      <c r="AL600" s="289"/>
      <c r="AM600" s="289"/>
      <c r="AN600" s="289"/>
      <c r="AO600" s="289"/>
      <c r="AP600" s="289"/>
      <c r="AQ600" s="289"/>
      <c r="AR600" s="289"/>
      <c r="AS600" s="289"/>
      <c r="AT600" s="289"/>
    </row>
    <row r="601" spans="2:46">
      <c r="P601" s="289"/>
      <c r="Q601" s="289"/>
      <c r="R601" s="289"/>
      <c r="S601" s="289"/>
      <c r="T601" s="289"/>
      <c r="U601" s="289"/>
      <c r="V601" s="289"/>
      <c r="W601" s="289"/>
      <c r="X601" s="289"/>
      <c r="Y601" s="289"/>
      <c r="Z601" s="289"/>
      <c r="AA601" s="289"/>
      <c r="AB601" s="289"/>
      <c r="AC601" s="289"/>
      <c r="AD601" s="289"/>
      <c r="AE601" s="289"/>
      <c r="AF601" s="289"/>
      <c r="AG601" s="289"/>
      <c r="AH601" s="289"/>
      <c r="AI601" s="289"/>
      <c r="AJ601" s="289"/>
      <c r="AK601" s="289"/>
      <c r="AL601" s="289"/>
      <c r="AM601" s="289"/>
      <c r="AN601" s="289"/>
      <c r="AO601" s="289"/>
      <c r="AP601" s="289"/>
      <c r="AQ601" s="289"/>
      <c r="AR601" s="289"/>
      <c r="AS601" s="289"/>
      <c r="AT601" s="289"/>
    </row>
    <row r="602" spans="2:46">
      <c r="P602" s="289"/>
      <c r="Q602" s="289"/>
      <c r="R602" s="289"/>
      <c r="S602" s="289"/>
      <c r="T602" s="289"/>
      <c r="U602" s="289"/>
      <c r="V602" s="289"/>
      <c r="W602" s="289"/>
      <c r="X602" s="289"/>
      <c r="Y602" s="289"/>
      <c r="Z602" s="289"/>
      <c r="AA602" s="289"/>
      <c r="AB602" s="289"/>
      <c r="AC602" s="289"/>
      <c r="AD602" s="289"/>
      <c r="AE602" s="289"/>
      <c r="AF602" s="289"/>
      <c r="AG602" s="289"/>
      <c r="AH602" s="289"/>
      <c r="AI602" s="289"/>
      <c r="AJ602" s="289"/>
      <c r="AK602" s="289"/>
      <c r="AL602" s="289"/>
      <c r="AM602" s="289"/>
      <c r="AN602" s="289"/>
      <c r="AO602" s="289"/>
      <c r="AP602" s="289"/>
      <c r="AQ602" s="289"/>
      <c r="AR602" s="289"/>
      <c r="AS602" s="289"/>
      <c r="AT602" s="289"/>
    </row>
    <row r="603" spans="2:46" ht="14.45" customHeight="1">
      <c r="P603" s="289"/>
      <c r="Q603" s="289"/>
      <c r="R603" s="289"/>
      <c r="S603" s="289"/>
      <c r="T603" s="289"/>
      <c r="U603" s="289"/>
      <c r="V603" s="289"/>
      <c r="W603" s="289"/>
      <c r="X603" s="289"/>
      <c r="Y603" s="289"/>
      <c r="Z603" s="289"/>
      <c r="AA603" s="289"/>
      <c r="AB603" s="289"/>
      <c r="AC603" s="289"/>
      <c r="AD603" s="289"/>
      <c r="AE603" s="289"/>
      <c r="AF603" s="289"/>
      <c r="AG603" s="289"/>
      <c r="AH603" s="289"/>
      <c r="AI603" s="289"/>
      <c r="AJ603" s="289"/>
      <c r="AK603" s="289"/>
      <c r="AL603" s="289"/>
      <c r="AM603" s="289"/>
      <c r="AN603" s="289"/>
      <c r="AO603" s="289"/>
      <c r="AP603" s="289"/>
      <c r="AQ603" s="289"/>
      <c r="AR603" s="289"/>
      <c r="AS603" s="289"/>
      <c r="AT603" s="289"/>
    </row>
    <row r="604" spans="2:46">
      <c r="P604" s="289"/>
      <c r="Q604" s="289"/>
      <c r="R604" s="289"/>
      <c r="S604" s="289"/>
      <c r="T604" s="289"/>
      <c r="U604" s="289"/>
      <c r="V604" s="289"/>
      <c r="W604" s="289"/>
      <c r="X604" s="289"/>
      <c r="Y604" s="289"/>
      <c r="Z604" s="289"/>
      <c r="AA604" s="289"/>
      <c r="AB604" s="289"/>
      <c r="AC604" s="289"/>
      <c r="AD604" s="289"/>
      <c r="AE604" s="289"/>
      <c r="AF604" s="289"/>
      <c r="AG604" s="289"/>
      <c r="AH604" s="289"/>
      <c r="AI604" s="289"/>
      <c r="AJ604" s="289"/>
      <c r="AK604" s="289"/>
      <c r="AL604" s="289"/>
      <c r="AM604" s="289"/>
      <c r="AN604" s="289"/>
      <c r="AO604" s="289"/>
      <c r="AP604" s="289"/>
      <c r="AQ604" s="289"/>
      <c r="AR604" s="289"/>
      <c r="AS604" s="289"/>
      <c r="AT604" s="289"/>
    </row>
    <row r="605" spans="2:46" ht="16.149999999999999" customHeight="1">
      <c r="P605" s="289"/>
      <c r="Q605" s="289"/>
      <c r="R605" s="289"/>
      <c r="S605" s="289"/>
      <c r="T605" s="289"/>
      <c r="U605" s="289"/>
      <c r="V605" s="289"/>
      <c r="W605" s="289"/>
      <c r="X605" s="289"/>
      <c r="Y605" s="289"/>
      <c r="Z605" s="289"/>
      <c r="AA605" s="289"/>
      <c r="AB605" s="289"/>
      <c r="AC605" s="289"/>
      <c r="AD605" s="289"/>
      <c r="AE605" s="289"/>
      <c r="AF605" s="289"/>
      <c r="AG605" s="289"/>
      <c r="AH605" s="289"/>
      <c r="AI605" s="289"/>
      <c r="AJ605" s="289"/>
      <c r="AK605" s="289"/>
      <c r="AL605" s="289"/>
      <c r="AM605" s="289"/>
      <c r="AN605" s="289"/>
      <c r="AO605" s="289"/>
      <c r="AP605" s="289"/>
      <c r="AQ605" s="289"/>
      <c r="AR605" s="289"/>
      <c r="AS605" s="289"/>
      <c r="AT605" s="289"/>
    </row>
    <row r="606" spans="2:46" ht="14.45" customHeight="1">
      <c r="B606" s="290"/>
      <c r="P606" s="289"/>
      <c r="Q606" s="289"/>
      <c r="R606" s="289"/>
      <c r="S606" s="289"/>
      <c r="T606" s="289"/>
      <c r="U606" s="289"/>
      <c r="V606" s="289"/>
      <c r="W606" s="289"/>
      <c r="X606" s="289"/>
      <c r="Y606" s="289"/>
      <c r="Z606" s="289"/>
      <c r="AA606" s="289"/>
      <c r="AB606" s="289"/>
      <c r="AC606" s="289"/>
      <c r="AD606" s="289"/>
      <c r="AE606" s="289"/>
      <c r="AF606" s="289"/>
      <c r="AG606" s="289"/>
      <c r="AH606" s="289"/>
      <c r="AI606" s="289"/>
      <c r="AJ606" s="289"/>
      <c r="AK606" s="289"/>
      <c r="AL606" s="289"/>
      <c r="AM606" s="289"/>
      <c r="AN606" s="289"/>
      <c r="AO606" s="289"/>
      <c r="AP606" s="289"/>
      <c r="AQ606" s="289"/>
      <c r="AR606" s="289"/>
      <c r="AS606" s="289"/>
      <c r="AT606" s="289"/>
    </row>
    <row r="607" spans="2:46" ht="15" customHeight="1">
      <c r="P607" s="289"/>
      <c r="Q607" s="289"/>
      <c r="R607" s="289"/>
      <c r="S607" s="289"/>
      <c r="T607" s="289"/>
      <c r="U607" s="289"/>
      <c r="V607" s="289"/>
      <c r="W607" s="289"/>
      <c r="X607" s="289"/>
      <c r="Y607" s="289"/>
      <c r="Z607" s="289"/>
      <c r="AA607" s="289"/>
      <c r="AB607" s="289"/>
      <c r="AC607" s="289"/>
      <c r="AD607" s="289"/>
      <c r="AE607" s="289"/>
      <c r="AF607" s="289"/>
      <c r="AG607" s="289"/>
      <c r="AH607" s="289"/>
      <c r="AI607" s="289"/>
      <c r="AJ607" s="289"/>
      <c r="AK607" s="289"/>
      <c r="AL607" s="289"/>
      <c r="AM607" s="289"/>
      <c r="AN607" s="289"/>
      <c r="AO607" s="289"/>
      <c r="AP607" s="289"/>
      <c r="AQ607" s="289"/>
      <c r="AR607" s="289"/>
      <c r="AS607" s="289"/>
      <c r="AT607" s="289"/>
    </row>
    <row r="608" spans="2:46" ht="12.6" customHeight="1">
      <c r="B608" s="84"/>
      <c r="C608" s="84"/>
      <c r="D608" s="84"/>
      <c r="E608" s="84"/>
      <c r="F608" s="84"/>
      <c r="G608" s="84"/>
      <c r="H608" s="84"/>
      <c r="I608" s="84"/>
      <c r="J608" s="84"/>
      <c r="K608" s="84"/>
      <c r="L608" s="84"/>
      <c r="M608" s="84"/>
      <c r="N608" s="84"/>
      <c r="O608" s="84"/>
      <c r="P608" s="291"/>
      <c r="Q608" s="291"/>
      <c r="R608" s="291"/>
      <c r="S608" s="291"/>
      <c r="T608" s="291"/>
      <c r="U608" s="291"/>
      <c r="V608" s="291"/>
      <c r="W608" s="291"/>
      <c r="X608" s="291"/>
      <c r="Y608" s="289"/>
      <c r="Z608" s="289"/>
      <c r="AA608" s="289"/>
      <c r="AB608" s="289"/>
      <c r="AC608" s="289"/>
      <c r="AD608" s="289"/>
      <c r="AE608" s="289"/>
      <c r="AF608" s="289"/>
      <c r="AG608" s="289"/>
      <c r="AH608" s="289"/>
      <c r="AI608" s="289"/>
      <c r="AJ608" s="289"/>
      <c r="AK608" s="289"/>
      <c r="AL608" s="289"/>
      <c r="AM608" s="289"/>
      <c r="AN608" s="289"/>
      <c r="AO608" s="289"/>
      <c r="AP608" s="289"/>
      <c r="AQ608" s="289"/>
      <c r="AR608" s="289"/>
      <c r="AS608" s="289"/>
      <c r="AT608" s="289"/>
    </row>
    <row r="609" spans="2:46">
      <c r="P609" s="289"/>
      <c r="Q609" s="289"/>
      <c r="R609" s="289"/>
      <c r="S609" s="289"/>
      <c r="T609" s="289"/>
      <c r="U609" s="289"/>
      <c r="V609" s="289"/>
      <c r="W609" s="289"/>
      <c r="X609" s="289"/>
      <c r="Y609" s="289"/>
      <c r="Z609" s="289"/>
      <c r="AA609" s="289"/>
      <c r="AB609" s="289"/>
      <c r="AC609" s="289"/>
      <c r="AD609" s="289"/>
      <c r="AE609" s="289"/>
      <c r="AF609" s="289"/>
      <c r="AG609" s="289"/>
      <c r="AH609" s="289"/>
      <c r="AI609" s="289"/>
      <c r="AJ609" s="289"/>
      <c r="AK609" s="289"/>
      <c r="AL609" s="289"/>
      <c r="AM609" s="289"/>
      <c r="AN609" s="289"/>
      <c r="AO609" s="289"/>
      <c r="AP609" s="289"/>
      <c r="AQ609" s="289"/>
      <c r="AR609" s="289"/>
      <c r="AS609" s="289"/>
      <c r="AT609" s="289"/>
    </row>
    <row r="610" spans="2:46">
      <c r="P610" s="289"/>
      <c r="Q610" s="289"/>
      <c r="R610" s="289"/>
      <c r="S610" s="289"/>
      <c r="T610" s="289"/>
      <c r="U610" s="289"/>
      <c r="V610" s="289"/>
      <c r="W610" s="289"/>
      <c r="X610" s="289"/>
      <c r="Y610" s="289"/>
      <c r="Z610" s="289"/>
      <c r="AA610" s="289"/>
      <c r="AB610" s="289"/>
      <c r="AC610" s="289"/>
      <c r="AD610" s="289"/>
      <c r="AE610" s="289"/>
      <c r="AF610" s="289"/>
      <c r="AG610" s="289"/>
      <c r="AH610" s="289"/>
      <c r="AI610" s="289"/>
      <c r="AJ610" s="289"/>
      <c r="AK610" s="289"/>
      <c r="AL610" s="289"/>
      <c r="AM610" s="289"/>
      <c r="AN610" s="289"/>
      <c r="AO610" s="289"/>
      <c r="AP610" s="289"/>
      <c r="AQ610" s="289"/>
      <c r="AR610" s="289"/>
      <c r="AS610" s="289"/>
      <c r="AT610" s="289"/>
    </row>
    <row r="611" spans="2:46" ht="14.45" customHeight="1">
      <c r="P611" s="289"/>
      <c r="Q611" s="289"/>
      <c r="R611" s="289"/>
      <c r="S611" s="289"/>
      <c r="T611" s="289"/>
      <c r="U611" s="289"/>
      <c r="V611" s="289"/>
      <c r="W611" s="289"/>
      <c r="X611" s="289"/>
      <c r="Y611" s="289"/>
      <c r="Z611" s="289"/>
      <c r="AA611" s="289"/>
      <c r="AB611" s="289"/>
      <c r="AC611" s="289"/>
      <c r="AD611" s="289"/>
      <c r="AE611" s="289"/>
      <c r="AF611" s="289"/>
      <c r="AG611" s="289"/>
      <c r="AH611" s="289"/>
      <c r="AI611" s="289"/>
      <c r="AJ611" s="289"/>
      <c r="AK611" s="289"/>
      <c r="AL611" s="289"/>
      <c r="AM611" s="289"/>
      <c r="AN611" s="289"/>
      <c r="AO611" s="289"/>
      <c r="AP611" s="289"/>
      <c r="AQ611" s="289"/>
      <c r="AR611" s="289"/>
      <c r="AS611" s="289"/>
      <c r="AT611" s="289"/>
    </row>
    <row r="612" spans="2:46">
      <c r="P612" s="289"/>
      <c r="Q612" s="289"/>
      <c r="R612" s="289"/>
      <c r="S612" s="289"/>
      <c r="T612" s="289"/>
      <c r="U612" s="289"/>
      <c r="V612" s="289"/>
      <c r="W612" s="289"/>
      <c r="X612" s="289"/>
      <c r="Y612" s="289"/>
      <c r="Z612" s="289"/>
      <c r="AA612" s="289"/>
      <c r="AB612" s="289"/>
      <c r="AC612" s="289"/>
      <c r="AD612" s="289"/>
      <c r="AE612" s="289"/>
      <c r="AF612" s="289"/>
      <c r="AG612" s="289"/>
      <c r="AH612" s="289"/>
      <c r="AI612" s="289"/>
      <c r="AJ612" s="289"/>
      <c r="AK612" s="289"/>
      <c r="AL612" s="289"/>
      <c r="AM612" s="289"/>
      <c r="AN612" s="289"/>
      <c r="AO612" s="289"/>
      <c r="AP612" s="289"/>
      <c r="AQ612" s="289"/>
      <c r="AR612" s="289"/>
      <c r="AS612" s="289"/>
      <c r="AT612" s="289"/>
    </row>
    <row r="613" spans="2:46" ht="16.149999999999999" customHeight="1">
      <c r="P613" s="289"/>
      <c r="Q613" s="289"/>
      <c r="R613" s="289"/>
      <c r="S613" s="289"/>
      <c r="T613" s="289"/>
      <c r="U613" s="289"/>
      <c r="V613" s="289"/>
      <c r="W613" s="289"/>
      <c r="X613" s="289"/>
      <c r="Y613" s="289"/>
      <c r="Z613" s="289"/>
      <c r="AA613" s="289"/>
      <c r="AB613" s="289"/>
      <c r="AC613" s="289"/>
      <c r="AD613" s="289"/>
      <c r="AE613" s="289"/>
      <c r="AF613" s="289"/>
      <c r="AG613" s="289"/>
      <c r="AH613" s="289"/>
      <c r="AI613" s="289"/>
      <c r="AJ613" s="289"/>
      <c r="AK613" s="289"/>
      <c r="AL613" s="289"/>
      <c r="AM613" s="289"/>
      <c r="AN613" s="289"/>
      <c r="AO613" s="289"/>
      <c r="AP613" s="289"/>
      <c r="AQ613" s="289"/>
      <c r="AR613" s="289"/>
      <c r="AS613" s="289"/>
      <c r="AT613" s="289"/>
    </row>
    <row r="614" spans="2:46" ht="14.45" customHeight="1">
      <c r="B614" s="290"/>
      <c r="P614" s="289"/>
      <c r="Q614" s="289"/>
      <c r="R614" s="289"/>
      <c r="S614" s="289"/>
      <c r="T614" s="289"/>
      <c r="U614" s="289"/>
      <c r="V614" s="289"/>
      <c r="W614" s="289"/>
      <c r="X614" s="289"/>
      <c r="Y614" s="289"/>
      <c r="Z614" s="289"/>
      <c r="AA614" s="289"/>
      <c r="AB614" s="289"/>
      <c r="AC614" s="289"/>
      <c r="AD614" s="289"/>
      <c r="AE614" s="289"/>
      <c r="AF614" s="289"/>
      <c r="AG614" s="289"/>
      <c r="AH614" s="289"/>
      <c r="AI614" s="289"/>
      <c r="AJ614" s="289"/>
      <c r="AK614" s="289"/>
      <c r="AL614" s="289"/>
      <c r="AM614" s="289"/>
      <c r="AN614" s="289"/>
      <c r="AO614" s="289"/>
      <c r="AP614" s="289"/>
      <c r="AQ614" s="289"/>
      <c r="AR614" s="289"/>
      <c r="AS614" s="289"/>
      <c r="AT614" s="289"/>
    </row>
    <row r="615" spans="2:46" ht="15" customHeight="1">
      <c r="P615" s="289"/>
      <c r="Q615" s="289"/>
      <c r="R615" s="289"/>
      <c r="S615" s="289"/>
      <c r="T615" s="289"/>
      <c r="U615" s="289"/>
      <c r="V615" s="289"/>
      <c r="W615" s="289"/>
      <c r="X615" s="289"/>
      <c r="Y615" s="289"/>
      <c r="Z615" s="289"/>
      <c r="AA615" s="289"/>
      <c r="AB615" s="289"/>
      <c r="AC615" s="289"/>
      <c r="AD615" s="289"/>
      <c r="AE615" s="289"/>
      <c r="AF615" s="289"/>
      <c r="AG615" s="289"/>
      <c r="AH615" s="289"/>
      <c r="AI615" s="289"/>
      <c r="AJ615" s="289"/>
      <c r="AK615" s="289"/>
      <c r="AL615" s="289"/>
      <c r="AM615" s="289"/>
      <c r="AN615" s="289"/>
      <c r="AO615" s="289"/>
      <c r="AP615" s="289"/>
      <c r="AQ615" s="289"/>
      <c r="AR615" s="289"/>
      <c r="AS615" s="289"/>
      <c r="AT615" s="289"/>
    </row>
    <row r="616" spans="2:46" ht="12.6" customHeight="1">
      <c r="B616" s="84"/>
      <c r="C616" s="84"/>
      <c r="D616" s="84"/>
      <c r="E616" s="84"/>
      <c r="F616" s="84"/>
      <c r="G616" s="84"/>
      <c r="H616" s="84"/>
      <c r="I616" s="84"/>
      <c r="J616" s="84"/>
      <c r="K616" s="84"/>
      <c r="L616" s="84"/>
      <c r="M616" s="84"/>
      <c r="N616" s="84"/>
      <c r="O616" s="84"/>
      <c r="P616" s="291"/>
      <c r="Q616" s="291"/>
      <c r="R616" s="291"/>
      <c r="S616" s="291"/>
      <c r="T616" s="291"/>
      <c r="U616" s="291"/>
      <c r="V616" s="291"/>
      <c r="W616" s="291"/>
      <c r="X616" s="291"/>
      <c r="Y616" s="289"/>
      <c r="Z616" s="289"/>
      <c r="AA616" s="289"/>
      <c r="AB616" s="289"/>
      <c r="AC616" s="289"/>
      <c r="AD616" s="289"/>
      <c r="AE616" s="289"/>
      <c r="AF616" s="289"/>
      <c r="AG616" s="289"/>
      <c r="AH616" s="289"/>
      <c r="AI616" s="289"/>
      <c r="AJ616" s="289"/>
      <c r="AK616" s="289"/>
      <c r="AL616" s="289"/>
      <c r="AM616" s="289"/>
      <c r="AN616" s="289"/>
      <c r="AO616" s="289"/>
      <c r="AP616" s="289"/>
      <c r="AQ616" s="289"/>
      <c r="AR616" s="289"/>
      <c r="AS616" s="289"/>
      <c r="AT616" s="289"/>
    </row>
    <row r="617" spans="2:46">
      <c r="P617" s="289"/>
      <c r="Q617" s="289"/>
      <c r="R617" s="289"/>
      <c r="S617" s="289"/>
      <c r="T617" s="289"/>
      <c r="U617" s="289"/>
      <c r="V617" s="289"/>
      <c r="W617" s="289"/>
      <c r="X617" s="289"/>
      <c r="Y617" s="289"/>
      <c r="Z617" s="289"/>
      <c r="AA617" s="289"/>
      <c r="AB617" s="289"/>
      <c r="AC617" s="289"/>
      <c r="AD617" s="289"/>
      <c r="AE617" s="289"/>
      <c r="AF617" s="289"/>
      <c r="AG617" s="289"/>
      <c r="AH617" s="289"/>
      <c r="AI617" s="289"/>
      <c r="AJ617" s="289"/>
      <c r="AK617" s="289"/>
      <c r="AL617" s="289"/>
      <c r="AM617" s="289"/>
      <c r="AN617" s="289"/>
      <c r="AO617" s="289"/>
      <c r="AP617" s="289"/>
      <c r="AQ617" s="289"/>
      <c r="AR617" s="289"/>
      <c r="AS617" s="289"/>
      <c r="AT617" s="289"/>
    </row>
    <row r="618" spans="2:46">
      <c r="P618" s="289"/>
      <c r="Q618" s="289"/>
      <c r="R618" s="289"/>
      <c r="S618" s="289"/>
      <c r="T618" s="289"/>
      <c r="U618" s="289"/>
      <c r="V618" s="289"/>
      <c r="W618" s="289"/>
      <c r="X618" s="289"/>
      <c r="Y618" s="289"/>
      <c r="Z618" s="289"/>
      <c r="AA618" s="289"/>
      <c r="AB618" s="289"/>
      <c r="AC618" s="289"/>
      <c r="AD618" s="289"/>
      <c r="AE618" s="289"/>
      <c r="AF618" s="289"/>
      <c r="AG618" s="289"/>
      <c r="AH618" s="289"/>
      <c r="AI618" s="289"/>
      <c r="AJ618" s="289"/>
      <c r="AK618" s="289"/>
      <c r="AL618" s="289"/>
      <c r="AM618" s="289"/>
      <c r="AN618" s="289"/>
      <c r="AO618" s="289"/>
      <c r="AP618" s="289"/>
      <c r="AQ618" s="289"/>
      <c r="AR618" s="289"/>
      <c r="AS618" s="289"/>
      <c r="AT618" s="289"/>
    </row>
    <row r="619" spans="2:46" ht="14.45" customHeight="1">
      <c r="P619" s="289"/>
      <c r="Q619" s="289"/>
      <c r="R619" s="289"/>
      <c r="S619" s="289"/>
      <c r="T619" s="289"/>
      <c r="U619" s="289"/>
      <c r="V619" s="289"/>
      <c r="W619" s="289"/>
      <c r="X619" s="289"/>
      <c r="Y619" s="289"/>
      <c r="Z619" s="289"/>
      <c r="AA619" s="289"/>
      <c r="AB619" s="289"/>
      <c r="AC619" s="289"/>
      <c r="AD619" s="289"/>
      <c r="AE619" s="289"/>
      <c r="AF619" s="289"/>
      <c r="AG619" s="289"/>
      <c r="AH619" s="289"/>
      <c r="AI619" s="289"/>
      <c r="AJ619" s="289"/>
      <c r="AK619" s="289"/>
      <c r="AL619" s="289"/>
      <c r="AM619" s="289"/>
      <c r="AN619" s="289"/>
      <c r="AO619" s="289"/>
      <c r="AP619" s="289"/>
      <c r="AQ619" s="289"/>
      <c r="AR619" s="289"/>
      <c r="AS619" s="289"/>
      <c r="AT619" s="289"/>
    </row>
    <row r="620" spans="2:46">
      <c r="P620" s="289"/>
      <c r="Q620" s="289"/>
      <c r="R620" s="289"/>
      <c r="S620" s="289"/>
      <c r="T620" s="289"/>
      <c r="U620" s="289"/>
      <c r="V620" s="289"/>
      <c r="W620" s="289"/>
      <c r="X620" s="289"/>
      <c r="Y620" s="289"/>
      <c r="Z620" s="289"/>
      <c r="AA620" s="289"/>
      <c r="AB620" s="289"/>
      <c r="AC620" s="289"/>
      <c r="AD620" s="289"/>
      <c r="AE620" s="289"/>
      <c r="AF620" s="289"/>
      <c r="AG620" s="289"/>
      <c r="AH620" s="289"/>
      <c r="AI620" s="289"/>
      <c r="AJ620" s="289"/>
      <c r="AK620" s="289"/>
      <c r="AL620" s="289"/>
      <c r="AM620" s="289"/>
      <c r="AN620" s="289"/>
      <c r="AO620" s="289"/>
      <c r="AP620" s="289"/>
      <c r="AQ620" s="289"/>
      <c r="AR620" s="289"/>
      <c r="AS620" s="289"/>
      <c r="AT620" s="289"/>
    </row>
    <row r="621" spans="2:46" ht="16.149999999999999" customHeight="1">
      <c r="P621" s="289"/>
      <c r="Q621" s="289"/>
      <c r="R621" s="289"/>
      <c r="S621" s="289"/>
      <c r="T621" s="289"/>
      <c r="U621" s="289"/>
      <c r="V621" s="289"/>
      <c r="W621" s="289"/>
      <c r="X621" s="289"/>
      <c r="Y621" s="289"/>
      <c r="Z621" s="289"/>
      <c r="AA621" s="289"/>
      <c r="AB621" s="289"/>
      <c r="AC621" s="289"/>
      <c r="AD621" s="289"/>
      <c r="AE621" s="289"/>
      <c r="AF621" s="289"/>
      <c r="AG621" s="289"/>
      <c r="AH621" s="289"/>
      <c r="AI621" s="289"/>
      <c r="AJ621" s="289"/>
      <c r="AK621" s="289"/>
      <c r="AL621" s="289"/>
      <c r="AM621" s="289"/>
      <c r="AN621" s="289"/>
      <c r="AO621" s="289"/>
      <c r="AP621" s="289"/>
      <c r="AQ621" s="289"/>
      <c r="AR621" s="289"/>
      <c r="AS621" s="289"/>
      <c r="AT621" s="289"/>
    </row>
    <row r="622" spans="2:46" ht="14.45" customHeight="1">
      <c r="B622" s="290"/>
      <c r="P622" s="289"/>
      <c r="Q622" s="289"/>
      <c r="R622" s="289"/>
      <c r="S622" s="289"/>
      <c r="T622" s="289"/>
      <c r="U622" s="289"/>
      <c r="V622" s="289"/>
      <c r="W622" s="289"/>
      <c r="X622" s="289"/>
      <c r="Y622" s="289"/>
      <c r="Z622" s="289"/>
      <c r="AA622" s="289"/>
      <c r="AB622" s="289"/>
      <c r="AC622" s="289"/>
      <c r="AD622" s="289"/>
      <c r="AE622" s="289"/>
      <c r="AF622" s="289"/>
      <c r="AG622" s="289"/>
      <c r="AH622" s="289"/>
      <c r="AI622" s="289"/>
      <c r="AJ622" s="289"/>
      <c r="AK622" s="289"/>
      <c r="AL622" s="289"/>
      <c r="AM622" s="289"/>
      <c r="AN622" s="289"/>
      <c r="AO622" s="289"/>
      <c r="AP622" s="289"/>
      <c r="AQ622" s="289"/>
      <c r="AR622" s="289"/>
      <c r="AS622" s="289"/>
      <c r="AT622" s="289"/>
    </row>
    <row r="623" spans="2:46" ht="15" customHeight="1">
      <c r="P623" s="289"/>
      <c r="Q623" s="289"/>
      <c r="R623" s="289"/>
      <c r="S623" s="289"/>
      <c r="T623" s="289"/>
      <c r="U623" s="289"/>
      <c r="V623" s="289"/>
      <c r="W623" s="289"/>
      <c r="X623" s="289"/>
      <c r="Y623" s="289"/>
      <c r="Z623" s="289"/>
      <c r="AA623" s="289"/>
      <c r="AB623" s="289"/>
      <c r="AC623" s="289"/>
      <c r="AD623" s="289"/>
      <c r="AE623" s="289"/>
      <c r="AF623" s="289"/>
      <c r="AG623" s="289"/>
      <c r="AH623" s="289"/>
      <c r="AI623" s="289"/>
      <c r="AJ623" s="289"/>
      <c r="AK623" s="289"/>
      <c r="AL623" s="289"/>
      <c r="AM623" s="289"/>
      <c r="AN623" s="289"/>
      <c r="AO623" s="289"/>
      <c r="AP623" s="289"/>
      <c r="AQ623" s="289"/>
      <c r="AR623" s="289"/>
      <c r="AS623" s="289"/>
      <c r="AT623" s="289"/>
    </row>
    <row r="624" spans="2:46" ht="12.6" customHeight="1">
      <c r="B624" s="84"/>
      <c r="C624" s="84"/>
      <c r="D624" s="84"/>
      <c r="E624" s="84"/>
      <c r="F624" s="84"/>
      <c r="G624" s="84"/>
      <c r="H624" s="84"/>
      <c r="I624" s="84"/>
      <c r="J624" s="84"/>
      <c r="K624" s="84"/>
      <c r="L624" s="84"/>
      <c r="M624" s="84"/>
      <c r="N624" s="84"/>
      <c r="O624" s="84"/>
      <c r="P624" s="291"/>
      <c r="Q624" s="291"/>
      <c r="R624" s="291"/>
      <c r="S624" s="291"/>
      <c r="T624" s="291"/>
      <c r="U624" s="291"/>
      <c r="V624" s="291"/>
      <c r="W624" s="291"/>
      <c r="X624" s="291"/>
      <c r="Y624" s="289"/>
      <c r="Z624" s="289"/>
      <c r="AA624" s="289"/>
      <c r="AB624" s="289"/>
      <c r="AC624" s="289"/>
      <c r="AD624" s="289"/>
      <c r="AE624" s="289"/>
      <c r="AF624" s="289"/>
      <c r="AG624" s="289"/>
      <c r="AH624" s="289"/>
      <c r="AI624" s="289"/>
      <c r="AJ624" s="289"/>
      <c r="AK624" s="289"/>
      <c r="AL624" s="289"/>
      <c r="AM624" s="289"/>
      <c r="AN624" s="289"/>
      <c r="AO624" s="289"/>
      <c r="AP624" s="289"/>
      <c r="AQ624" s="289"/>
      <c r="AR624" s="289"/>
      <c r="AS624" s="289"/>
      <c r="AT624" s="289"/>
    </row>
    <row r="625" spans="2:46">
      <c r="P625" s="289"/>
      <c r="Q625" s="289"/>
      <c r="R625" s="289"/>
      <c r="S625" s="289"/>
      <c r="T625" s="289"/>
      <c r="U625" s="289"/>
      <c r="V625" s="289"/>
      <c r="W625" s="289"/>
      <c r="X625" s="289"/>
      <c r="Y625" s="289"/>
      <c r="Z625" s="289"/>
      <c r="AA625" s="289"/>
      <c r="AB625" s="289"/>
      <c r="AC625" s="289"/>
      <c r="AD625" s="289"/>
      <c r="AE625" s="289"/>
      <c r="AF625" s="289"/>
      <c r="AG625" s="289"/>
      <c r="AH625" s="289"/>
      <c r="AI625" s="289"/>
      <c r="AJ625" s="289"/>
      <c r="AK625" s="289"/>
      <c r="AL625" s="289"/>
      <c r="AM625" s="289"/>
      <c r="AN625" s="289"/>
      <c r="AO625" s="289"/>
      <c r="AP625" s="289"/>
      <c r="AQ625" s="289"/>
      <c r="AR625" s="289"/>
      <c r="AS625" s="289"/>
      <c r="AT625" s="289"/>
    </row>
    <row r="626" spans="2:46">
      <c r="P626" s="289"/>
      <c r="Q626" s="289"/>
      <c r="R626" s="289"/>
      <c r="S626" s="289"/>
      <c r="T626" s="289"/>
      <c r="U626" s="289"/>
      <c r="V626" s="289"/>
      <c r="W626" s="289"/>
      <c r="X626" s="289"/>
      <c r="Y626" s="289"/>
      <c r="Z626" s="289"/>
      <c r="AA626" s="289"/>
      <c r="AB626" s="289"/>
      <c r="AC626" s="289"/>
      <c r="AD626" s="289"/>
      <c r="AE626" s="289"/>
      <c r="AF626" s="289"/>
      <c r="AG626" s="289"/>
      <c r="AH626" s="289"/>
      <c r="AI626" s="289"/>
      <c r="AJ626" s="289"/>
      <c r="AK626" s="289"/>
      <c r="AL626" s="289"/>
      <c r="AM626" s="289"/>
      <c r="AN626" s="289"/>
      <c r="AO626" s="289"/>
      <c r="AP626" s="289"/>
      <c r="AQ626" s="289"/>
      <c r="AR626" s="289"/>
      <c r="AS626" s="289"/>
      <c r="AT626" s="289"/>
    </row>
    <row r="627" spans="2:46" ht="14.45" customHeight="1">
      <c r="P627" s="289"/>
      <c r="Q627" s="289"/>
      <c r="R627" s="289"/>
      <c r="S627" s="289"/>
      <c r="T627" s="289"/>
      <c r="U627" s="289"/>
      <c r="V627" s="289"/>
      <c r="W627" s="289"/>
      <c r="X627" s="289"/>
      <c r="Y627" s="289"/>
      <c r="Z627" s="289"/>
      <c r="AA627" s="289"/>
      <c r="AB627" s="289"/>
      <c r="AC627" s="289"/>
      <c r="AD627" s="289"/>
      <c r="AE627" s="289"/>
      <c r="AF627" s="289"/>
      <c r="AG627" s="289"/>
      <c r="AH627" s="289"/>
      <c r="AI627" s="289"/>
      <c r="AJ627" s="289"/>
      <c r="AK627" s="289"/>
      <c r="AL627" s="289"/>
      <c r="AM627" s="289"/>
      <c r="AN627" s="289"/>
      <c r="AO627" s="289"/>
      <c r="AP627" s="289"/>
      <c r="AQ627" s="289"/>
      <c r="AR627" s="289"/>
      <c r="AS627" s="289"/>
      <c r="AT627" s="289"/>
    </row>
    <row r="628" spans="2:46">
      <c r="P628" s="289"/>
      <c r="Q628" s="289"/>
      <c r="R628" s="289"/>
      <c r="S628" s="289"/>
      <c r="T628" s="289"/>
      <c r="U628" s="289"/>
      <c r="V628" s="289"/>
      <c r="W628" s="289"/>
      <c r="X628" s="289"/>
      <c r="Y628" s="289"/>
      <c r="Z628" s="289"/>
      <c r="AA628" s="289"/>
      <c r="AB628" s="289"/>
      <c r="AC628" s="289"/>
      <c r="AD628" s="289"/>
      <c r="AE628" s="289"/>
      <c r="AF628" s="289"/>
      <c r="AG628" s="289"/>
      <c r="AH628" s="289"/>
      <c r="AI628" s="289"/>
      <c r="AJ628" s="289"/>
      <c r="AK628" s="289"/>
      <c r="AL628" s="289"/>
      <c r="AM628" s="289"/>
      <c r="AN628" s="289"/>
      <c r="AO628" s="289"/>
      <c r="AP628" s="289"/>
      <c r="AQ628" s="289"/>
      <c r="AR628" s="289"/>
      <c r="AS628" s="289"/>
      <c r="AT628" s="289"/>
    </row>
    <row r="629" spans="2:46" ht="16.149999999999999" customHeight="1">
      <c r="P629" s="289"/>
      <c r="Q629" s="289"/>
      <c r="R629" s="289"/>
      <c r="S629" s="289"/>
      <c r="T629" s="289"/>
      <c r="U629" s="289"/>
      <c r="V629" s="289"/>
      <c r="W629" s="289"/>
      <c r="X629" s="289"/>
      <c r="Y629" s="289"/>
      <c r="Z629" s="289"/>
      <c r="AA629" s="289"/>
      <c r="AB629" s="289"/>
      <c r="AC629" s="289"/>
      <c r="AD629" s="289"/>
      <c r="AE629" s="289"/>
      <c r="AF629" s="289"/>
      <c r="AG629" s="289"/>
      <c r="AH629" s="289"/>
      <c r="AI629" s="289"/>
      <c r="AJ629" s="289"/>
      <c r="AK629" s="289"/>
      <c r="AL629" s="289"/>
      <c r="AM629" s="289"/>
      <c r="AN629" s="289"/>
      <c r="AO629" s="289"/>
      <c r="AP629" s="289"/>
      <c r="AQ629" s="289"/>
      <c r="AR629" s="289"/>
      <c r="AS629" s="289"/>
      <c r="AT629" s="289"/>
    </row>
    <row r="630" spans="2:46" ht="14.45" customHeight="1">
      <c r="B630" s="290"/>
      <c r="P630" s="289"/>
      <c r="Q630" s="289"/>
      <c r="R630" s="289"/>
      <c r="S630" s="289"/>
      <c r="T630" s="289"/>
      <c r="U630" s="289"/>
      <c r="V630" s="289"/>
      <c r="W630" s="289"/>
      <c r="X630" s="289"/>
      <c r="Y630" s="289"/>
      <c r="Z630" s="289"/>
      <c r="AA630" s="289"/>
      <c r="AB630" s="289"/>
      <c r="AC630" s="289"/>
      <c r="AD630" s="289"/>
      <c r="AE630" s="289"/>
      <c r="AF630" s="289"/>
      <c r="AG630" s="289"/>
      <c r="AH630" s="289"/>
      <c r="AI630" s="289"/>
      <c r="AJ630" s="289"/>
      <c r="AK630" s="289"/>
      <c r="AL630" s="289"/>
      <c r="AM630" s="289"/>
      <c r="AN630" s="289"/>
      <c r="AO630" s="289"/>
      <c r="AP630" s="289"/>
      <c r="AQ630" s="289"/>
      <c r="AR630" s="289"/>
      <c r="AS630" s="289"/>
      <c r="AT630" s="289"/>
    </row>
    <row r="631" spans="2:46" ht="15" customHeight="1">
      <c r="P631" s="289"/>
      <c r="Q631" s="289"/>
      <c r="R631" s="289"/>
      <c r="S631" s="289"/>
      <c r="T631" s="289"/>
      <c r="U631" s="289"/>
      <c r="V631" s="289"/>
      <c r="W631" s="289"/>
      <c r="X631" s="289"/>
      <c r="Y631" s="289"/>
      <c r="Z631" s="289"/>
      <c r="AA631" s="289"/>
      <c r="AB631" s="289"/>
      <c r="AC631" s="289"/>
      <c r="AD631" s="289"/>
      <c r="AE631" s="289"/>
      <c r="AF631" s="289"/>
      <c r="AG631" s="289"/>
      <c r="AH631" s="289"/>
      <c r="AI631" s="289"/>
      <c r="AJ631" s="289"/>
      <c r="AK631" s="289"/>
      <c r="AL631" s="289"/>
      <c r="AM631" s="289"/>
      <c r="AN631" s="289"/>
      <c r="AO631" s="289"/>
      <c r="AP631" s="289"/>
      <c r="AQ631" s="289"/>
      <c r="AR631" s="289"/>
      <c r="AS631" s="289"/>
      <c r="AT631" s="289"/>
    </row>
    <row r="632" spans="2:46" ht="12.6" customHeight="1">
      <c r="B632" s="84"/>
      <c r="C632" s="84"/>
      <c r="D632" s="84"/>
      <c r="E632" s="84"/>
      <c r="F632" s="84"/>
      <c r="G632" s="84"/>
      <c r="H632" s="84"/>
      <c r="I632" s="84"/>
      <c r="J632" s="84"/>
      <c r="K632" s="84"/>
      <c r="L632" s="84"/>
      <c r="M632" s="84"/>
      <c r="N632" s="84"/>
      <c r="O632" s="84"/>
      <c r="P632" s="291"/>
      <c r="Q632" s="291"/>
      <c r="R632" s="291"/>
      <c r="S632" s="291"/>
      <c r="T632" s="291"/>
      <c r="U632" s="291"/>
      <c r="V632" s="291"/>
      <c r="W632" s="291"/>
      <c r="X632" s="291"/>
      <c r="Y632" s="289"/>
      <c r="Z632" s="289"/>
      <c r="AA632" s="289"/>
      <c r="AB632" s="289"/>
      <c r="AC632" s="289"/>
      <c r="AD632" s="289"/>
      <c r="AE632" s="289"/>
      <c r="AF632" s="289"/>
      <c r="AG632" s="289"/>
      <c r="AH632" s="289"/>
      <c r="AI632" s="289"/>
      <c r="AJ632" s="289"/>
      <c r="AK632" s="289"/>
      <c r="AL632" s="289"/>
      <c r="AM632" s="289"/>
      <c r="AN632" s="289"/>
      <c r="AO632" s="289"/>
      <c r="AP632" s="289"/>
      <c r="AQ632" s="289"/>
      <c r="AR632" s="289"/>
      <c r="AS632" s="289"/>
      <c r="AT632" s="289"/>
    </row>
    <row r="633" spans="2:46">
      <c r="P633" s="289"/>
      <c r="Q633" s="289"/>
      <c r="R633" s="289"/>
      <c r="S633" s="289"/>
      <c r="T633" s="289"/>
      <c r="U633" s="289"/>
      <c r="V633" s="289"/>
      <c r="W633" s="289"/>
      <c r="X633" s="289"/>
      <c r="Y633" s="289"/>
      <c r="Z633" s="289"/>
      <c r="AA633" s="289"/>
      <c r="AB633" s="289"/>
      <c r="AC633" s="289"/>
      <c r="AD633" s="289"/>
      <c r="AE633" s="289"/>
      <c r="AF633" s="289"/>
      <c r="AG633" s="289"/>
      <c r="AH633" s="289"/>
      <c r="AI633" s="289"/>
      <c r="AJ633" s="289"/>
      <c r="AK633" s="289"/>
      <c r="AL633" s="289"/>
      <c r="AM633" s="289"/>
      <c r="AN633" s="289"/>
      <c r="AO633" s="289"/>
      <c r="AP633" s="289"/>
      <c r="AQ633" s="289"/>
      <c r="AR633" s="289"/>
      <c r="AS633" s="289"/>
      <c r="AT633" s="289"/>
    </row>
    <row r="634" spans="2:46">
      <c r="P634" s="289"/>
      <c r="Q634" s="289"/>
      <c r="R634" s="289"/>
      <c r="S634" s="289"/>
      <c r="T634" s="289"/>
      <c r="U634" s="289"/>
      <c r="V634" s="289"/>
      <c r="W634" s="289"/>
      <c r="X634" s="289"/>
      <c r="Y634" s="289"/>
      <c r="Z634" s="289"/>
      <c r="AA634" s="289"/>
      <c r="AB634" s="289"/>
      <c r="AC634" s="289"/>
      <c r="AD634" s="289"/>
      <c r="AE634" s="289"/>
      <c r="AF634" s="289"/>
      <c r="AG634" s="289"/>
      <c r="AH634" s="289"/>
      <c r="AI634" s="289"/>
      <c r="AJ634" s="289"/>
      <c r="AK634" s="289"/>
      <c r="AL634" s="289"/>
      <c r="AM634" s="289"/>
      <c r="AN634" s="289"/>
      <c r="AO634" s="289"/>
      <c r="AP634" s="289"/>
      <c r="AQ634" s="289"/>
      <c r="AR634" s="289"/>
      <c r="AS634" s="289"/>
      <c r="AT634" s="289"/>
    </row>
    <row r="635" spans="2:46" ht="14.45" customHeight="1">
      <c r="P635" s="289"/>
      <c r="Q635" s="289"/>
      <c r="R635" s="289"/>
      <c r="S635" s="289"/>
      <c r="T635" s="289"/>
      <c r="U635" s="289"/>
      <c r="V635" s="289"/>
      <c r="W635" s="289"/>
      <c r="X635" s="289"/>
      <c r="Y635" s="289"/>
      <c r="Z635" s="289"/>
      <c r="AA635" s="289"/>
      <c r="AB635" s="289"/>
      <c r="AC635" s="289"/>
      <c r="AD635" s="289"/>
      <c r="AE635" s="289"/>
      <c r="AF635" s="289"/>
      <c r="AG635" s="289"/>
      <c r="AH635" s="289"/>
      <c r="AI635" s="289"/>
      <c r="AJ635" s="289"/>
      <c r="AK635" s="289"/>
      <c r="AL635" s="289"/>
      <c r="AM635" s="289"/>
      <c r="AN635" s="289"/>
      <c r="AO635" s="289"/>
      <c r="AP635" s="289"/>
      <c r="AQ635" s="289"/>
      <c r="AR635" s="289"/>
      <c r="AS635" s="289"/>
      <c r="AT635" s="289"/>
    </row>
    <row r="636" spans="2:46">
      <c r="P636" s="289"/>
      <c r="Q636" s="289"/>
      <c r="R636" s="289"/>
      <c r="S636" s="289"/>
      <c r="T636" s="289"/>
      <c r="U636" s="289"/>
      <c r="V636" s="289"/>
      <c r="W636" s="289"/>
      <c r="X636" s="289"/>
      <c r="Y636" s="289"/>
      <c r="Z636" s="289"/>
      <c r="AA636" s="289"/>
      <c r="AB636" s="289"/>
      <c r="AC636" s="289"/>
      <c r="AD636" s="289"/>
      <c r="AE636" s="289"/>
      <c r="AF636" s="289"/>
      <c r="AG636" s="289"/>
      <c r="AH636" s="289"/>
      <c r="AI636" s="289"/>
      <c r="AJ636" s="289"/>
      <c r="AK636" s="289"/>
      <c r="AL636" s="289"/>
      <c r="AM636" s="289"/>
      <c r="AN636" s="289"/>
      <c r="AO636" s="289"/>
      <c r="AP636" s="289"/>
      <c r="AQ636" s="289"/>
      <c r="AR636" s="289"/>
      <c r="AS636" s="289"/>
      <c r="AT636" s="289"/>
    </row>
    <row r="637" spans="2:46" ht="16.149999999999999" customHeight="1">
      <c r="P637" s="289"/>
      <c r="Q637" s="289"/>
      <c r="R637" s="289"/>
      <c r="S637" s="289"/>
      <c r="T637" s="289"/>
      <c r="U637" s="289"/>
      <c r="V637" s="289"/>
      <c r="W637" s="289"/>
      <c r="X637" s="289"/>
      <c r="Y637" s="289"/>
      <c r="Z637" s="289"/>
      <c r="AA637" s="289"/>
      <c r="AB637" s="289"/>
      <c r="AC637" s="289"/>
      <c r="AD637" s="289"/>
      <c r="AE637" s="289"/>
      <c r="AF637" s="289"/>
      <c r="AG637" s="289"/>
      <c r="AH637" s="289"/>
      <c r="AI637" s="289"/>
      <c r="AJ637" s="289"/>
      <c r="AK637" s="289"/>
      <c r="AL637" s="289"/>
      <c r="AM637" s="289"/>
      <c r="AN637" s="289"/>
      <c r="AO637" s="289"/>
      <c r="AP637" s="289"/>
      <c r="AQ637" s="289"/>
      <c r="AR637" s="289"/>
      <c r="AS637" s="289"/>
      <c r="AT637" s="289"/>
    </row>
    <row r="638" spans="2:46" ht="14.45" customHeight="1">
      <c r="B638" s="290"/>
      <c r="P638" s="289"/>
      <c r="Q638" s="289"/>
      <c r="R638" s="289"/>
      <c r="S638" s="289"/>
      <c r="T638" s="289"/>
      <c r="U638" s="289"/>
      <c r="V638" s="289"/>
      <c r="W638" s="289"/>
      <c r="X638" s="289"/>
      <c r="Y638" s="289"/>
      <c r="Z638" s="289"/>
      <c r="AA638" s="289"/>
      <c r="AB638" s="289"/>
      <c r="AC638" s="289"/>
      <c r="AD638" s="289"/>
      <c r="AE638" s="289"/>
      <c r="AF638" s="289"/>
      <c r="AG638" s="289"/>
      <c r="AH638" s="289"/>
      <c r="AI638" s="289"/>
      <c r="AJ638" s="289"/>
      <c r="AK638" s="289"/>
      <c r="AL638" s="289"/>
      <c r="AM638" s="289"/>
      <c r="AN638" s="289"/>
      <c r="AO638" s="289"/>
      <c r="AP638" s="289"/>
      <c r="AQ638" s="289"/>
      <c r="AR638" s="289"/>
      <c r="AS638" s="289"/>
      <c r="AT638" s="289"/>
    </row>
    <row r="639" spans="2:46" ht="15" customHeight="1">
      <c r="P639" s="289"/>
      <c r="Q639" s="289"/>
      <c r="R639" s="289"/>
      <c r="S639" s="289"/>
      <c r="T639" s="289"/>
      <c r="U639" s="289"/>
      <c r="V639" s="289"/>
      <c r="W639" s="289"/>
      <c r="X639" s="289"/>
      <c r="Y639" s="289"/>
      <c r="Z639" s="289"/>
      <c r="AA639" s="289"/>
      <c r="AB639" s="289"/>
      <c r="AC639" s="289"/>
      <c r="AD639" s="289"/>
      <c r="AE639" s="289"/>
      <c r="AF639" s="289"/>
      <c r="AG639" s="289"/>
      <c r="AH639" s="289"/>
      <c r="AI639" s="289"/>
      <c r="AJ639" s="289"/>
      <c r="AK639" s="289"/>
      <c r="AL639" s="289"/>
      <c r="AM639" s="289"/>
      <c r="AN639" s="289"/>
      <c r="AO639" s="289"/>
      <c r="AP639" s="289"/>
      <c r="AQ639" s="289"/>
      <c r="AR639" s="289"/>
      <c r="AS639" s="289"/>
      <c r="AT639" s="289"/>
    </row>
    <row r="640" spans="2:46" ht="12.6" customHeight="1">
      <c r="B640" s="84"/>
      <c r="C640" s="84"/>
      <c r="D640" s="84"/>
      <c r="E640" s="84"/>
      <c r="F640" s="84"/>
      <c r="G640" s="84"/>
      <c r="H640" s="84"/>
      <c r="I640" s="84"/>
      <c r="J640" s="84"/>
      <c r="K640" s="84"/>
      <c r="L640" s="84"/>
      <c r="M640" s="84"/>
      <c r="N640" s="84"/>
      <c r="O640" s="84"/>
      <c r="P640" s="291"/>
      <c r="Q640" s="291"/>
      <c r="R640" s="291"/>
      <c r="S640" s="291"/>
      <c r="T640" s="291"/>
      <c r="U640" s="291"/>
      <c r="V640" s="291"/>
      <c r="W640" s="291"/>
      <c r="X640" s="291"/>
      <c r="Y640" s="289"/>
      <c r="Z640" s="289"/>
      <c r="AA640" s="289"/>
      <c r="AB640" s="289"/>
      <c r="AC640" s="289"/>
      <c r="AD640" s="289"/>
      <c r="AE640" s="289"/>
      <c r="AF640" s="289"/>
      <c r="AG640" s="289"/>
      <c r="AH640" s="289"/>
      <c r="AI640" s="289"/>
      <c r="AJ640" s="289"/>
      <c r="AK640" s="289"/>
      <c r="AL640" s="289"/>
      <c r="AM640" s="289"/>
      <c r="AN640" s="289"/>
      <c r="AO640" s="289"/>
      <c r="AP640" s="289"/>
      <c r="AQ640" s="289"/>
      <c r="AR640" s="289"/>
      <c r="AS640" s="289"/>
      <c r="AT640" s="289"/>
    </row>
    <row r="641" spans="2:46">
      <c r="P641" s="289"/>
      <c r="Q641" s="289"/>
      <c r="R641" s="289"/>
      <c r="S641" s="289"/>
      <c r="T641" s="289"/>
      <c r="U641" s="289"/>
      <c r="V641" s="289"/>
      <c r="W641" s="289"/>
      <c r="X641" s="289"/>
      <c r="Y641" s="289"/>
      <c r="Z641" s="289"/>
      <c r="AA641" s="289"/>
      <c r="AB641" s="289"/>
      <c r="AC641" s="289"/>
      <c r="AD641" s="289"/>
      <c r="AE641" s="289"/>
      <c r="AF641" s="289"/>
      <c r="AG641" s="289"/>
      <c r="AH641" s="289"/>
      <c r="AI641" s="289"/>
      <c r="AJ641" s="289"/>
      <c r="AK641" s="289"/>
      <c r="AL641" s="289"/>
      <c r="AM641" s="289"/>
      <c r="AN641" s="289"/>
      <c r="AO641" s="289"/>
      <c r="AP641" s="289"/>
      <c r="AQ641" s="289"/>
      <c r="AR641" s="289"/>
      <c r="AS641" s="289"/>
      <c r="AT641" s="289"/>
    </row>
    <row r="642" spans="2:46">
      <c r="P642" s="289"/>
      <c r="Q642" s="289"/>
      <c r="R642" s="289"/>
      <c r="S642" s="289"/>
      <c r="T642" s="289"/>
      <c r="U642" s="289"/>
      <c r="V642" s="289"/>
      <c r="W642" s="289"/>
      <c r="X642" s="289"/>
      <c r="Y642" s="289"/>
      <c r="Z642" s="289"/>
      <c r="AA642" s="289"/>
      <c r="AB642" s="289"/>
      <c r="AC642" s="289"/>
      <c r="AD642" s="289"/>
      <c r="AE642" s="289"/>
      <c r="AF642" s="289"/>
      <c r="AG642" s="289"/>
      <c r="AH642" s="289"/>
      <c r="AI642" s="289"/>
      <c r="AJ642" s="289"/>
      <c r="AK642" s="289"/>
      <c r="AL642" s="289"/>
      <c r="AM642" s="289"/>
      <c r="AN642" s="289"/>
      <c r="AO642" s="289"/>
      <c r="AP642" s="289"/>
      <c r="AQ642" s="289"/>
      <c r="AR642" s="289"/>
      <c r="AS642" s="289"/>
      <c r="AT642" s="289"/>
    </row>
    <row r="643" spans="2:46" ht="14.45" customHeight="1">
      <c r="P643" s="289"/>
      <c r="Q643" s="289"/>
      <c r="R643" s="289"/>
      <c r="S643" s="289"/>
      <c r="T643" s="289"/>
      <c r="U643" s="289"/>
      <c r="V643" s="289"/>
      <c r="W643" s="289"/>
      <c r="X643" s="289"/>
      <c r="Y643" s="289"/>
      <c r="Z643" s="289"/>
      <c r="AA643" s="289"/>
      <c r="AB643" s="289"/>
      <c r="AC643" s="289"/>
      <c r="AD643" s="289"/>
      <c r="AE643" s="289"/>
      <c r="AF643" s="289"/>
      <c r="AG643" s="289"/>
      <c r="AH643" s="289"/>
      <c r="AI643" s="289"/>
      <c r="AJ643" s="289"/>
      <c r="AK643" s="289"/>
      <c r="AL643" s="289"/>
      <c r="AM643" s="289"/>
      <c r="AN643" s="289"/>
      <c r="AO643" s="289"/>
      <c r="AP643" s="289"/>
      <c r="AQ643" s="289"/>
      <c r="AR643" s="289"/>
      <c r="AS643" s="289"/>
      <c r="AT643" s="289"/>
    </row>
    <row r="644" spans="2:46">
      <c r="P644" s="289"/>
      <c r="Q644" s="289"/>
      <c r="R644" s="289"/>
      <c r="S644" s="289"/>
      <c r="T644" s="289"/>
      <c r="U644" s="289"/>
      <c r="V644" s="289"/>
      <c r="W644" s="289"/>
      <c r="X644" s="289"/>
      <c r="Y644" s="289"/>
      <c r="Z644" s="289"/>
      <c r="AA644" s="289"/>
      <c r="AB644" s="289"/>
      <c r="AC644" s="289"/>
      <c r="AD644" s="289"/>
      <c r="AE644" s="289"/>
      <c r="AF644" s="289"/>
      <c r="AG644" s="289"/>
      <c r="AH644" s="289"/>
      <c r="AI644" s="289"/>
      <c r="AJ644" s="289"/>
      <c r="AK644" s="289"/>
      <c r="AL644" s="289"/>
      <c r="AM644" s="289"/>
      <c r="AN644" s="289"/>
      <c r="AO644" s="289"/>
      <c r="AP644" s="289"/>
      <c r="AQ644" s="289"/>
      <c r="AR644" s="289"/>
      <c r="AS644" s="289"/>
      <c r="AT644" s="289"/>
    </row>
    <row r="645" spans="2:46" ht="16.149999999999999" customHeight="1">
      <c r="P645" s="289"/>
      <c r="Q645" s="289"/>
      <c r="R645" s="289"/>
      <c r="S645" s="289"/>
      <c r="T645" s="289"/>
      <c r="U645" s="289"/>
      <c r="V645" s="289"/>
      <c r="W645" s="289"/>
      <c r="X645" s="289"/>
      <c r="Y645" s="289"/>
      <c r="Z645" s="289"/>
      <c r="AA645" s="289"/>
      <c r="AB645" s="289"/>
      <c r="AC645" s="289"/>
      <c r="AD645" s="289"/>
      <c r="AE645" s="289"/>
      <c r="AF645" s="289"/>
      <c r="AG645" s="289"/>
      <c r="AH645" s="289"/>
      <c r="AI645" s="289"/>
      <c r="AJ645" s="289"/>
      <c r="AK645" s="289"/>
      <c r="AL645" s="289"/>
      <c r="AM645" s="289"/>
      <c r="AN645" s="289"/>
      <c r="AO645" s="289"/>
      <c r="AP645" s="289"/>
      <c r="AQ645" s="289"/>
      <c r="AR645" s="289"/>
      <c r="AS645" s="289"/>
      <c r="AT645" s="289"/>
    </row>
    <row r="646" spans="2:46" ht="14.45" customHeight="1">
      <c r="B646" s="290"/>
      <c r="P646" s="289"/>
      <c r="Q646" s="289"/>
      <c r="R646" s="289"/>
      <c r="S646" s="289"/>
      <c r="T646" s="289"/>
      <c r="U646" s="289"/>
      <c r="V646" s="289"/>
      <c r="W646" s="289"/>
      <c r="X646" s="289"/>
      <c r="Y646" s="289"/>
      <c r="Z646" s="289"/>
      <c r="AA646" s="289"/>
      <c r="AB646" s="289"/>
      <c r="AC646" s="289"/>
      <c r="AD646" s="289"/>
      <c r="AE646" s="289"/>
      <c r="AF646" s="289"/>
      <c r="AG646" s="289"/>
      <c r="AH646" s="289"/>
      <c r="AI646" s="289"/>
      <c r="AJ646" s="289"/>
      <c r="AK646" s="289"/>
      <c r="AL646" s="289"/>
      <c r="AM646" s="289"/>
      <c r="AN646" s="289"/>
      <c r="AO646" s="289"/>
      <c r="AP646" s="289"/>
      <c r="AQ646" s="289"/>
      <c r="AR646" s="289"/>
      <c r="AS646" s="289"/>
      <c r="AT646" s="289"/>
    </row>
    <row r="647" spans="2:46" ht="15" customHeight="1">
      <c r="P647" s="289"/>
      <c r="Q647" s="289"/>
      <c r="R647" s="289"/>
      <c r="S647" s="289"/>
      <c r="T647" s="289"/>
      <c r="U647" s="289"/>
      <c r="V647" s="289"/>
      <c r="W647" s="289"/>
      <c r="X647" s="289"/>
      <c r="Y647" s="289"/>
      <c r="Z647" s="289"/>
      <c r="AA647" s="289"/>
      <c r="AB647" s="289"/>
      <c r="AC647" s="289"/>
      <c r="AD647" s="289"/>
      <c r="AE647" s="289"/>
      <c r="AF647" s="289"/>
      <c r="AG647" s="289"/>
      <c r="AH647" s="289"/>
      <c r="AI647" s="289"/>
      <c r="AJ647" s="289"/>
      <c r="AK647" s="289"/>
      <c r="AL647" s="289"/>
      <c r="AM647" s="289"/>
      <c r="AN647" s="289"/>
      <c r="AO647" s="289"/>
      <c r="AP647" s="289"/>
      <c r="AQ647" s="289"/>
      <c r="AR647" s="289"/>
      <c r="AS647" s="289"/>
      <c r="AT647" s="289"/>
    </row>
    <row r="648" spans="2:46" ht="12.6" customHeight="1">
      <c r="B648" s="84"/>
      <c r="C648" s="84"/>
      <c r="D648" s="84"/>
      <c r="E648" s="84"/>
      <c r="F648" s="84"/>
      <c r="G648" s="84"/>
      <c r="H648" s="84"/>
      <c r="I648" s="84"/>
      <c r="J648" s="84"/>
      <c r="K648" s="84"/>
      <c r="L648" s="84"/>
      <c r="M648" s="84"/>
      <c r="N648" s="84"/>
      <c r="O648" s="84"/>
      <c r="P648" s="291"/>
      <c r="Q648" s="291"/>
      <c r="R648" s="291"/>
      <c r="S648" s="291"/>
      <c r="T648" s="291"/>
      <c r="U648" s="291"/>
      <c r="V648" s="291"/>
      <c r="W648" s="291"/>
      <c r="X648" s="291"/>
      <c r="Y648" s="289"/>
      <c r="Z648" s="289"/>
      <c r="AA648" s="289"/>
      <c r="AB648" s="289"/>
      <c r="AC648" s="289"/>
      <c r="AD648" s="289"/>
      <c r="AE648" s="289"/>
      <c r="AF648" s="289"/>
      <c r="AG648" s="289"/>
      <c r="AH648" s="289"/>
      <c r="AI648" s="289"/>
      <c r="AJ648" s="289"/>
      <c r="AK648" s="289"/>
      <c r="AL648" s="289"/>
      <c r="AM648" s="289"/>
      <c r="AN648" s="289"/>
      <c r="AO648" s="289"/>
      <c r="AP648" s="289"/>
      <c r="AQ648" s="289"/>
      <c r="AR648" s="289"/>
      <c r="AS648" s="289"/>
      <c r="AT648" s="289"/>
    </row>
    <row r="649" spans="2:46">
      <c r="P649" s="289"/>
      <c r="Q649" s="289"/>
      <c r="R649" s="289"/>
      <c r="S649" s="289"/>
      <c r="T649" s="289"/>
      <c r="U649" s="289"/>
      <c r="V649" s="289"/>
      <c r="W649" s="289"/>
      <c r="X649" s="289"/>
      <c r="Y649" s="289"/>
      <c r="Z649" s="289"/>
      <c r="AA649" s="289"/>
      <c r="AB649" s="289"/>
      <c r="AC649" s="289"/>
      <c r="AD649" s="289"/>
      <c r="AE649" s="289"/>
      <c r="AF649" s="289"/>
      <c r="AG649" s="289"/>
      <c r="AH649" s="289"/>
      <c r="AI649" s="289"/>
      <c r="AJ649" s="289"/>
      <c r="AK649" s="289"/>
      <c r="AL649" s="289"/>
      <c r="AM649" s="289"/>
      <c r="AN649" s="289"/>
      <c r="AO649" s="289"/>
      <c r="AP649" s="289"/>
      <c r="AQ649" s="289"/>
      <c r="AR649" s="289"/>
      <c r="AS649" s="289"/>
      <c r="AT649" s="289"/>
    </row>
    <row r="650" spans="2:46">
      <c r="P650" s="289"/>
      <c r="Q650" s="289"/>
      <c r="R650" s="289"/>
      <c r="S650" s="289"/>
      <c r="T650" s="289"/>
      <c r="U650" s="289"/>
      <c r="V650" s="289"/>
      <c r="W650" s="289"/>
      <c r="X650" s="289"/>
      <c r="Y650" s="289"/>
      <c r="Z650" s="289"/>
      <c r="AA650" s="289"/>
      <c r="AB650" s="289"/>
      <c r="AC650" s="289"/>
      <c r="AD650" s="289"/>
      <c r="AE650" s="289"/>
      <c r="AF650" s="289"/>
      <c r="AG650" s="289"/>
      <c r="AH650" s="289"/>
      <c r="AI650" s="289"/>
      <c r="AJ650" s="289"/>
      <c r="AK650" s="289"/>
      <c r="AL650" s="289"/>
      <c r="AM650" s="289"/>
      <c r="AN650" s="289"/>
      <c r="AO650" s="289"/>
      <c r="AP650" s="289"/>
      <c r="AQ650" s="289"/>
      <c r="AR650" s="289"/>
      <c r="AS650" s="289"/>
      <c r="AT650" s="289"/>
    </row>
    <row r="651" spans="2:46" ht="14.45" customHeight="1">
      <c r="P651" s="289"/>
      <c r="Q651" s="289"/>
      <c r="R651" s="289"/>
      <c r="S651" s="289"/>
      <c r="T651" s="289"/>
      <c r="U651" s="289"/>
      <c r="V651" s="289"/>
      <c r="W651" s="289"/>
      <c r="X651" s="289"/>
      <c r="Y651" s="289"/>
      <c r="Z651" s="289"/>
      <c r="AA651" s="289"/>
      <c r="AB651" s="289"/>
      <c r="AC651" s="289"/>
      <c r="AD651" s="289"/>
      <c r="AE651" s="289"/>
      <c r="AF651" s="289"/>
      <c r="AG651" s="289"/>
      <c r="AH651" s="289"/>
      <c r="AI651" s="289"/>
      <c r="AJ651" s="289"/>
      <c r="AK651" s="289"/>
      <c r="AL651" s="289"/>
      <c r="AM651" s="289"/>
      <c r="AN651" s="289"/>
      <c r="AO651" s="289"/>
      <c r="AP651" s="289"/>
      <c r="AQ651" s="289"/>
      <c r="AR651" s="289"/>
      <c r="AS651" s="289"/>
      <c r="AT651" s="289"/>
    </row>
    <row r="652" spans="2:46">
      <c r="P652" s="289"/>
      <c r="Q652" s="289"/>
      <c r="R652" s="289"/>
      <c r="S652" s="289"/>
      <c r="T652" s="289"/>
      <c r="U652" s="289"/>
      <c r="V652" s="289"/>
      <c r="W652" s="289"/>
      <c r="X652" s="289"/>
      <c r="Y652" s="289"/>
      <c r="Z652" s="289"/>
      <c r="AA652" s="289"/>
      <c r="AB652" s="289"/>
      <c r="AC652" s="289"/>
      <c r="AD652" s="289"/>
      <c r="AE652" s="289"/>
      <c r="AF652" s="289"/>
      <c r="AG652" s="289"/>
      <c r="AH652" s="289"/>
      <c r="AI652" s="289"/>
      <c r="AJ652" s="289"/>
      <c r="AK652" s="289"/>
      <c r="AL652" s="289"/>
      <c r="AM652" s="289"/>
      <c r="AN652" s="289"/>
      <c r="AO652" s="289"/>
      <c r="AP652" s="289"/>
      <c r="AQ652" s="289"/>
      <c r="AR652" s="289"/>
      <c r="AS652" s="289"/>
      <c r="AT652" s="289"/>
    </row>
    <row r="653" spans="2:46" ht="16.149999999999999" customHeight="1">
      <c r="P653" s="289"/>
      <c r="Q653" s="289"/>
      <c r="R653" s="289"/>
      <c r="S653" s="289"/>
      <c r="T653" s="289"/>
      <c r="U653" s="289"/>
      <c r="V653" s="289"/>
      <c r="W653" s="289"/>
      <c r="X653" s="289"/>
      <c r="Y653" s="289"/>
      <c r="Z653" s="289"/>
      <c r="AA653" s="289"/>
      <c r="AB653" s="289"/>
      <c r="AC653" s="289"/>
      <c r="AD653" s="289"/>
      <c r="AE653" s="289"/>
      <c r="AF653" s="289"/>
      <c r="AG653" s="289"/>
      <c r="AH653" s="289"/>
      <c r="AI653" s="289"/>
      <c r="AJ653" s="289"/>
      <c r="AK653" s="289"/>
      <c r="AL653" s="289"/>
      <c r="AM653" s="289"/>
      <c r="AN653" s="289"/>
      <c r="AO653" s="289"/>
      <c r="AP653" s="289"/>
      <c r="AQ653" s="289"/>
      <c r="AR653" s="289"/>
      <c r="AS653" s="289"/>
      <c r="AT653" s="289"/>
    </row>
    <row r="654" spans="2:46" ht="14.45" customHeight="1">
      <c r="B654" s="290"/>
      <c r="P654" s="289"/>
      <c r="Q654" s="289"/>
      <c r="R654" s="289"/>
      <c r="S654" s="289"/>
      <c r="T654" s="289"/>
      <c r="U654" s="289"/>
      <c r="V654" s="289"/>
      <c r="W654" s="289"/>
      <c r="X654" s="289"/>
      <c r="Y654" s="289"/>
      <c r="Z654" s="289"/>
      <c r="AA654" s="289"/>
      <c r="AB654" s="289"/>
      <c r="AC654" s="289"/>
      <c r="AD654" s="289"/>
      <c r="AE654" s="289"/>
      <c r="AF654" s="289"/>
      <c r="AG654" s="289"/>
      <c r="AH654" s="289"/>
      <c r="AI654" s="289"/>
      <c r="AJ654" s="289"/>
      <c r="AK654" s="289"/>
      <c r="AL654" s="289"/>
      <c r="AM654" s="289"/>
      <c r="AN654" s="289"/>
      <c r="AO654" s="289"/>
      <c r="AP654" s="289"/>
      <c r="AQ654" s="289"/>
      <c r="AR654" s="289"/>
      <c r="AS654" s="289"/>
      <c r="AT654" s="289"/>
    </row>
    <row r="655" spans="2:46" ht="15" customHeight="1">
      <c r="P655" s="289"/>
      <c r="Q655" s="289"/>
      <c r="R655" s="289"/>
      <c r="S655" s="289"/>
      <c r="T655" s="289"/>
      <c r="U655" s="289"/>
      <c r="V655" s="289"/>
      <c r="W655" s="289"/>
      <c r="X655" s="289"/>
      <c r="Y655" s="289"/>
      <c r="Z655" s="289"/>
      <c r="AA655" s="289"/>
      <c r="AB655" s="289"/>
      <c r="AC655" s="289"/>
      <c r="AD655" s="289"/>
      <c r="AE655" s="289"/>
      <c r="AF655" s="289"/>
      <c r="AG655" s="289"/>
      <c r="AH655" s="289"/>
      <c r="AI655" s="289"/>
      <c r="AJ655" s="289"/>
      <c r="AK655" s="289"/>
      <c r="AL655" s="289"/>
      <c r="AM655" s="289"/>
      <c r="AN655" s="289"/>
      <c r="AO655" s="289"/>
      <c r="AP655" s="289"/>
      <c r="AQ655" s="289"/>
      <c r="AR655" s="289"/>
      <c r="AS655" s="289"/>
      <c r="AT655" s="289"/>
    </row>
    <row r="656" spans="2:46" ht="12.6" customHeight="1">
      <c r="B656" s="84"/>
      <c r="C656" s="84"/>
      <c r="D656" s="84"/>
      <c r="E656" s="84"/>
      <c r="F656" s="84"/>
      <c r="G656" s="84"/>
      <c r="H656" s="84"/>
      <c r="I656" s="84"/>
      <c r="J656" s="84"/>
      <c r="K656" s="84"/>
      <c r="L656" s="84"/>
      <c r="M656" s="84"/>
      <c r="N656" s="84"/>
      <c r="O656" s="84"/>
      <c r="P656" s="291"/>
      <c r="Q656" s="291"/>
      <c r="R656" s="291"/>
      <c r="S656" s="291"/>
      <c r="T656" s="291"/>
      <c r="U656" s="291"/>
      <c r="V656" s="291"/>
      <c r="W656" s="291"/>
      <c r="X656" s="291"/>
      <c r="Y656" s="289"/>
      <c r="Z656" s="289"/>
      <c r="AA656" s="289"/>
      <c r="AB656" s="289"/>
      <c r="AC656" s="289"/>
      <c r="AD656" s="289"/>
      <c r="AE656" s="289"/>
      <c r="AF656" s="289"/>
      <c r="AG656" s="289"/>
      <c r="AH656" s="289"/>
      <c r="AI656" s="289"/>
      <c r="AJ656" s="289"/>
      <c r="AK656" s="289"/>
      <c r="AL656" s="289"/>
      <c r="AM656" s="289"/>
      <c r="AN656" s="289"/>
      <c r="AO656" s="289"/>
      <c r="AP656" s="289"/>
      <c r="AQ656" s="289"/>
      <c r="AR656" s="289"/>
      <c r="AS656" s="289"/>
      <c r="AT656" s="289"/>
    </row>
    <row r="657" spans="2:46">
      <c r="P657" s="289"/>
      <c r="Q657" s="289"/>
      <c r="R657" s="289"/>
      <c r="S657" s="289"/>
      <c r="T657" s="289"/>
      <c r="U657" s="289"/>
      <c r="V657" s="289"/>
      <c r="W657" s="289"/>
      <c r="X657" s="289"/>
      <c r="Y657" s="289"/>
      <c r="Z657" s="289"/>
      <c r="AA657" s="289"/>
      <c r="AB657" s="289"/>
      <c r="AC657" s="289"/>
      <c r="AD657" s="289"/>
      <c r="AE657" s="289"/>
      <c r="AF657" s="289"/>
      <c r="AG657" s="289"/>
      <c r="AH657" s="289"/>
      <c r="AI657" s="289"/>
      <c r="AJ657" s="289"/>
      <c r="AK657" s="289"/>
      <c r="AL657" s="289"/>
      <c r="AM657" s="289"/>
      <c r="AN657" s="289"/>
      <c r="AO657" s="289"/>
      <c r="AP657" s="289"/>
      <c r="AQ657" s="289"/>
      <c r="AR657" s="289"/>
      <c r="AS657" s="289"/>
      <c r="AT657" s="289"/>
    </row>
    <row r="658" spans="2:46">
      <c r="P658" s="289"/>
      <c r="Q658" s="289"/>
      <c r="R658" s="289"/>
      <c r="S658" s="289"/>
      <c r="T658" s="289"/>
      <c r="U658" s="289"/>
      <c r="V658" s="289"/>
      <c r="W658" s="289"/>
      <c r="X658" s="289"/>
      <c r="Y658" s="289"/>
      <c r="Z658" s="289"/>
      <c r="AA658" s="289"/>
      <c r="AB658" s="289"/>
      <c r="AC658" s="289"/>
      <c r="AD658" s="289"/>
      <c r="AE658" s="289"/>
      <c r="AF658" s="289"/>
      <c r="AG658" s="289"/>
      <c r="AH658" s="289"/>
      <c r="AI658" s="289"/>
      <c r="AJ658" s="289"/>
      <c r="AK658" s="289"/>
      <c r="AL658" s="289"/>
      <c r="AM658" s="289"/>
      <c r="AN658" s="289"/>
      <c r="AO658" s="289"/>
      <c r="AP658" s="289"/>
      <c r="AQ658" s="289"/>
      <c r="AR658" s="289"/>
      <c r="AS658" s="289"/>
      <c r="AT658" s="289"/>
    </row>
    <row r="659" spans="2:46" ht="14.45" customHeight="1">
      <c r="P659" s="289"/>
      <c r="Q659" s="289"/>
      <c r="R659" s="289"/>
      <c r="S659" s="289"/>
      <c r="T659" s="289"/>
      <c r="U659" s="289"/>
      <c r="V659" s="289"/>
      <c r="W659" s="289"/>
      <c r="X659" s="289"/>
      <c r="Y659" s="289"/>
      <c r="Z659" s="289"/>
      <c r="AA659" s="289"/>
      <c r="AB659" s="289"/>
      <c r="AC659" s="289"/>
      <c r="AD659" s="289"/>
      <c r="AE659" s="289"/>
      <c r="AF659" s="289"/>
      <c r="AG659" s="289"/>
      <c r="AH659" s="289"/>
      <c r="AI659" s="289"/>
      <c r="AJ659" s="289"/>
      <c r="AK659" s="289"/>
      <c r="AL659" s="289"/>
      <c r="AM659" s="289"/>
      <c r="AN659" s="289"/>
      <c r="AO659" s="289"/>
      <c r="AP659" s="289"/>
      <c r="AQ659" s="289"/>
      <c r="AR659" s="289"/>
      <c r="AS659" s="289"/>
      <c r="AT659" s="289"/>
    </row>
    <row r="660" spans="2:46">
      <c r="P660" s="289"/>
      <c r="Q660" s="289"/>
      <c r="R660" s="289"/>
      <c r="S660" s="289"/>
      <c r="T660" s="289"/>
      <c r="U660" s="289"/>
      <c r="V660" s="289"/>
      <c r="W660" s="289"/>
      <c r="X660" s="289"/>
      <c r="Y660" s="289"/>
      <c r="Z660" s="289"/>
      <c r="AA660" s="289"/>
      <c r="AB660" s="289"/>
      <c r="AC660" s="289"/>
      <c r="AD660" s="289"/>
      <c r="AE660" s="289"/>
      <c r="AF660" s="289"/>
      <c r="AG660" s="289"/>
      <c r="AH660" s="289"/>
      <c r="AI660" s="289"/>
      <c r="AJ660" s="289"/>
      <c r="AK660" s="289"/>
      <c r="AL660" s="289"/>
      <c r="AM660" s="289"/>
      <c r="AN660" s="289"/>
      <c r="AO660" s="289"/>
      <c r="AP660" s="289"/>
      <c r="AQ660" s="289"/>
      <c r="AR660" s="289"/>
      <c r="AS660" s="289"/>
      <c r="AT660" s="289"/>
    </row>
    <row r="661" spans="2:46" ht="16.149999999999999" customHeight="1">
      <c r="P661" s="289"/>
      <c r="Q661" s="289"/>
      <c r="R661" s="289"/>
      <c r="S661" s="289"/>
      <c r="T661" s="289"/>
      <c r="U661" s="289"/>
      <c r="V661" s="289"/>
      <c r="W661" s="289"/>
      <c r="X661" s="289"/>
      <c r="Y661" s="289"/>
      <c r="Z661" s="289"/>
      <c r="AA661" s="289"/>
      <c r="AB661" s="289"/>
      <c r="AC661" s="289"/>
      <c r="AD661" s="289"/>
      <c r="AE661" s="289"/>
      <c r="AF661" s="289"/>
      <c r="AG661" s="289"/>
      <c r="AH661" s="289"/>
      <c r="AI661" s="289"/>
      <c r="AJ661" s="289"/>
      <c r="AK661" s="289"/>
      <c r="AL661" s="289"/>
      <c r="AM661" s="289"/>
      <c r="AN661" s="289"/>
      <c r="AO661" s="289"/>
      <c r="AP661" s="289"/>
      <c r="AQ661" s="289"/>
      <c r="AR661" s="289"/>
      <c r="AS661" s="289"/>
      <c r="AT661" s="289"/>
    </row>
    <row r="662" spans="2:46" ht="14.45" customHeight="1">
      <c r="B662" s="290"/>
      <c r="P662" s="289"/>
      <c r="Q662" s="289"/>
      <c r="R662" s="289"/>
      <c r="S662" s="289"/>
      <c r="T662" s="289"/>
      <c r="U662" s="289"/>
      <c r="V662" s="289"/>
      <c r="W662" s="289"/>
      <c r="X662" s="289"/>
      <c r="Y662" s="289"/>
      <c r="Z662" s="289"/>
      <c r="AA662" s="289"/>
      <c r="AB662" s="289"/>
      <c r="AC662" s="289"/>
      <c r="AD662" s="289"/>
      <c r="AE662" s="289"/>
      <c r="AF662" s="289"/>
      <c r="AG662" s="289"/>
      <c r="AH662" s="289"/>
      <c r="AI662" s="289"/>
      <c r="AJ662" s="289"/>
      <c r="AK662" s="289"/>
      <c r="AL662" s="289"/>
      <c r="AM662" s="289"/>
      <c r="AN662" s="289"/>
      <c r="AO662" s="289"/>
      <c r="AP662" s="289"/>
      <c r="AQ662" s="289"/>
      <c r="AR662" s="289"/>
      <c r="AS662" s="289"/>
      <c r="AT662" s="289"/>
    </row>
    <row r="663" spans="2:46" ht="15" customHeight="1">
      <c r="P663" s="289"/>
      <c r="Q663" s="289"/>
      <c r="R663" s="289"/>
      <c r="S663" s="289"/>
      <c r="T663" s="289"/>
      <c r="U663" s="289"/>
      <c r="V663" s="289"/>
      <c r="W663" s="289"/>
      <c r="X663" s="289"/>
      <c r="Y663" s="289"/>
      <c r="Z663" s="289"/>
      <c r="AA663" s="289"/>
      <c r="AB663" s="289"/>
      <c r="AC663" s="289"/>
      <c r="AD663" s="289"/>
      <c r="AE663" s="289"/>
      <c r="AF663" s="289"/>
      <c r="AG663" s="289"/>
      <c r="AH663" s="289"/>
      <c r="AI663" s="289"/>
      <c r="AJ663" s="289"/>
      <c r="AK663" s="289"/>
      <c r="AL663" s="289"/>
      <c r="AM663" s="289"/>
      <c r="AN663" s="289"/>
      <c r="AO663" s="289"/>
      <c r="AP663" s="289"/>
      <c r="AQ663" s="289"/>
      <c r="AR663" s="289"/>
      <c r="AS663" s="289"/>
      <c r="AT663" s="289"/>
    </row>
    <row r="664" spans="2:46" ht="12.6" customHeight="1">
      <c r="B664" s="84"/>
      <c r="C664" s="84"/>
      <c r="D664" s="84"/>
      <c r="E664" s="84"/>
      <c r="F664" s="84"/>
      <c r="G664" s="84"/>
      <c r="H664" s="84"/>
      <c r="I664" s="84"/>
      <c r="J664" s="84"/>
      <c r="K664" s="84"/>
      <c r="L664" s="84"/>
      <c r="M664" s="84"/>
      <c r="N664" s="84"/>
      <c r="O664" s="84"/>
      <c r="P664" s="291"/>
      <c r="Q664" s="291"/>
      <c r="R664" s="291"/>
      <c r="S664" s="291"/>
      <c r="T664" s="291"/>
      <c r="U664" s="291"/>
      <c r="V664" s="291"/>
      <c r="W664" s="291"/>
      <c r="X664" s="291"/>
      <c r="Y664" s="289"/>
      <c r="Z664" s="289"/>
      <c r="AA664" s="289"/>
      <c r="AB664" s="289"/>
      <c r="AC664" s="289"/>
      <c r="AD664" s="289"/>
      <c r="AE664" s="289"/>
      <c r="AF664" s="289"/>
      <c r="AG664" s="289"/>
      <c r="AH664" s="289"/>
      <c r="AI664" s="289"/>
      <c r="AJ664" s="289"/>
      <c r="AK664" s="289"/>
      <c r="AL664" s="289"/>
      <c r="AM664" s="289"/>
      <c r="AN664" s="289"/>
      <c r="AO664" s="289"/>
      <c r="AP664" s="289"/>
      <c r="AQ664" s="289"/>
      <c r="AR664" s="289"/>
      <c r="AS664" s="289"/>
      <c r="AT664" s="289"/>
    </row>
    <row r="665" spans="2:46">
      <c r="P665" s="289"/>
      <c r="Q665" s="289"/>
      <c r="R665" s="289"/>
      <c r="S665" s="289"/>
      <c r="T665" s="289"/>
      <c r="U665" s="289"/>
      <c r="V665" s="289"/>
      <c r="W665" s="289"/>
      <c r="X665" s="289"/>
      <c r="Y665" s="289"/>
      <c r="Z665" s="289"/>
      <c r="AA665" s="289"/>
      <c r="AB665" s="289"/>
      <c r="AC665" s="289"/>
      <c r="AD665" s="289"/>
      <c r="AE665" s="289"/>
      <c r="AF665" s="289"/>
      <c r="AG665" s="289"/>
      <c r="AH665" s="289"/>
      <c r="AI665" s="289"/>
      <c r="AJ665" s="289"/>
      <c r="AK665" s="289"/>
      <c r="AL665" s="289"/>
      <c r="AM665" s="289"/>
      <c r="AN665" s="289"/>
      <c r="AO665" s="289"/>
      <c r="AP665" s="289"/>
      <c r="AQ665" s="289"/>
      <c r="AR665" s="289"/>
      <c r="AS665" s="289"/>
      <c r="AT665" s="289"/>
    </row>
    <row r="666" spans="2:46">
      <c r="P666" s="289"/>
      <c r="Q666" s="289"/>
      <c r="R666" s="289"/>
      <c r="S666" s="289"/>
      <c r="T666" s="289"/>
      <c r="U666" s="289"/>
      <c r="V666" s="289"/>
      <c r="W666" s="289"/>
      <c r="X666" s="289"/>
      <c r="Y666" s="289"/>
      <c r="Z666" s="289"/>
      <c r="AA666" s="289"/>
      <c r="AB666" s="289"/>
      <c r="AC666" s="289"/>
      <c r="AD666" s="289"/>
      <c r="AE666" s="289"/>
      <c r="AF666" s="289"/>
      <c r="AG666" s="289"/>
      <c r="AH666" s="289"/>
      <c r="AI666" s="289"/>
      <c r="AJ666" s="289"/>
      <c r="AK666" s="289"/>
      <c r="AL666" s="289"/>
      <c r="AM666" s="289"/>
      <c r="AN666" s="289"/>
      <c r="AO666" s="289"/>
      <c r="AP666" s="289"/>
      <c r="AQ666" s="289"/>
      <c r="AR666" s="289"/>
      <c r="AS666" s="289"/>
      <c r="AT666" s="289"/>
    </row>
    <row r="667" spans="2:46" ht="14.45" customHeight="1">
      <c r="P667" s="289"/>
      <c r="Q667" s="289"/>
      <c r="R667" s="289"/>
      <c r="S667" s="289"/>
      <c r="T667" s="289"/>
      <c r="U667" s="289"/>
      <c r="V667" s="289"/>
      <c r="W667" s="289"/>
      <c r="X667" s="289"/>
      <c r="Y667" s="289"/>
      <c r="Z667" s="289"/>
      <c r="AA667" s="289"/>
      <c r="AB667" s="289"/>
      <c r="AC667" s="289"/>
      <c r="AD667" s="289"/>
      <c r="AE667" s="289"/>
      <c r="AF667" s="289"/>
      <c r="AG667" s="289"/>
      <c r="AH667" s="289"/>
      <c r="AI667" s="289"/>
      <c r="AJ667" s="289"/>
      <c r="AK667" s="289"/>
      <c r="AL667" s="289"/>
      <c r="AM667" s="289"/>
      <c r="AN667" s="289"/>
      <c r="AO667" s="289"/>
      <c r="AP667" s="289"/>
      <c r="AQ667" s="289"/>
      <c r="AR667" s="289"/>
      <c r="AS667" s="289"/>
      <c r="AT667" s="289"/>
    </row>
    <row r="668" spans="2:46">
      <c r="P668" s="289"/>
      <c r="Q668" s="289"/>
      <c r="R668" s="289"/>
      <c r="S668" s="289"/>
      <c r="T668" s="289"/>
      <c r="U668" s="289"/>
      <c r="V668" s="289"/>
      <c r="W668" s="289"/>
      <c r="X668" s="289"/>
      <c r="Y668" s="289"/>
      <c r="Z668" s="289"/>
      <c r="AA668" s="289"/>
      <c r="AB668" s="289"/>
      <c r="AC668" s="289"/>
      <c r="AD668" s="289"/>
      <c r="AE668" s="289"/>
      <c r="AF668" s="289"/>
      <c r="AG668" s="289"/>
      <c r="AH668" s="289"/>
      <c r="AI668" s="289"/>
      <c r="AJ668" s="289"/>
      <c r="AK668" s="289"/>
      <c r="AL668" s="289"/>
      <c r="AM668" s="289"/>
      <c r="AN668" s="289"/>
      <c r="AO668" s="289"/>
      <c r="AP668" s="289"/>
      <c r="AQ668" s="289"/>
      <c r="AR668" s="289"/>
      <c r="AS668" s="289"/>
      <c r="AT668" s="289"/>
    </row>
    <row r="669" spans="2:46" ht="16.149999999999999" customHeight="1">
      <c r="P669" s="289"/>
      <c r="Q669" s="289"/>
      <c r="R669" s="289"/>
      <c r="S669" s="289"/>
      <c r="T669" s="289"/>
      <c r="U669" s="289"/>
      <c r="V669" s="289"/>
      <c r="W669" s="289"/>
      <c r="X669" s="289"/>
      <c r="Y669" s="289"/>
      <c r="Z669" s="289"/>
      <c r="AA669" s="289"/>
      <c r="AB669" s="289"/>
      <c r="AC669" s="289"/>
      <c r="AD669" s="289"/>
      <c r="AE669" s="289"/>
      <c r="AF669" s="289"/>
      <c r="AG669" s="289"/>
      <c r="AH669" s="289"/>
      <c r="AI669" s="289"/>
      <c r="AJ669" s="289"/>
      <c r="AK669" s="289"/>
      <c r="AL669" s="289"/>
      <c r="AM669" s="289"/>
      <c r="AN669" s="289"/>
      <c r="AO669" s="289"/>
      <c r="AP669" s="289"/>
      <c r="AQ669" s="289"/>
      <c r="AR669" s="289"/>
      <c r="AS669" s="289"/>
      <c r="AT669" s="289"/>
    </row>
    <row r="670" spans="2:46" ht="14.45" customHeight="1">
      <c r="B670" s="290"/>
      <c r="P670" s="289"/>
      <c r="Q670" s="289"/>
      <c r="R670" s="289"/>
      <c r="S670" s="289"/>
      <c r="T670" s="289"/>
      <c r="U670" s="289"/>
      <c r="V670" s="289"/>
      <c r="W670" s="289"/>
      <c r="X670" s="289"/>
      <c r="Y670" s="289"/>
      <c r="Z670" s="289"/>
      <c r="AA670" s="289"/>
      <c r="AB670" s="289"/>
      <c r="AC670" s="289"/>
      <c r="AD670" s="289"/>
      <c r="AE670" s="289"/>
      <c r="AF670" s="289"/>
      <c r="AG670" s="289"/>
      <c r="AH670" s="289"/>
      <c r="AI670" s="289"/>
      <c r="AJ670" s="289"/>
      <c r="AK670" s="289"/>
      <c r="AL670" s="289"/>
      <c r="AM670" s="289"/>
      <c r="AN670" s="289"/>
      <c r="AO670" s="289"/>
      <c r="AP670" s="289"/>
      <c r="AQ670" s="289"/>
      <c r="AR670" s="289"/>
      <c r="AS670" s="289"/>
      <c r="AT670" s="289"/>
    </row>
    <row r="671" spans="2:46" ht="15" customHeight="1">
      <c r="P671" s="289"/>
      <c r="Q671" s="289"/>
      <c r="R671" s="289"/>
      <c r="S671" s="289"/>
      <c r="T671" s="289"/>
      <c r="U671" s="289"/>
      <c r="V671" s="289"/>
      <c r="W671" s="289"/>
      <c r="X671" s="289"/>
      <c r="Y671" s="289"/>
      <c r="Z671" s="289"/>
      <c r="AA671" s="289"/>
      <c r="AB671" s="289"/>
      <c r="AC671" s="289"/>
      <c r="AD671" s="289"/>
      <c r="AE671" s="289"/>
      <c r="AF671" s="289"/>
      <c r="AG671" s="289"/>
      <c r="AH671" s="289"/>
      <c r="AI671" s="289"/>
      <c r="AJ671" s="289"/>
      <c r="AK671" s="289"/>
      <c r="AL671" s="289"/>
      <c r="AM671" s="289"/>
      <c r="AN671" s="289"/>
      <c r="AO671" s="289"/>
      <c r="AP671" s="289"/>
      <c r="AQ671" s="289"/>
      <c r="AR671" s="289"/>
      <c r="AS671" s="289"/>
      <c r="AT671" s="289"/>
    </row>
    <row r="672" spans="2:46" ht="12.6" customHeight="1">
      <c r="B672" s="84"/>
      <c r="C672" s="84"/>
      <c r="D672" s="84"/>
      <c r="E672" s="84"/>
      <c r="F672" s="84"/>
      <c r="G672" s="84"/>
      <c r="H672" s="84"/>
      <c r="I672" s="84"/>
      <c r="J672" s="84"/>
      <c r="K672" s="84"/>
      <c r="L672" s="84"/>
      <c r="M672" s="84"/>
      <c r="N672" s="84"/>
      <c r="O672" s="84"/>
      <c r="P672" s="291"/>
      <c r="Q672" s="291"/>
      <c r="R672" s="291"/>
      <c r="S672" s="291"/>
      <c r="T672" s="291"/>
      <c r="U672" s="291"/>
      <c r="V672" s="291"/>
      <c r="W672" s="291"/>
      <c r="X672" s="291"/>
      <c r="Y672" s="289"/>
      <c r="Z672" s="289"/>
      <c r="AA672" s="289"/>
      <c r="AB672" s="289"/>
      <c r="AC672" s="289"/>
      <c r="AD672" s="289"/>
      <c r="AE672" s="289"/>
      <c r="AF672" s="289"/>
      <c r="AG672" s="289"/>
      <c r="AH672" s="289"/>
      <c r="AI672" s="289"/>
      <c r="AJ672" s="289"/>
      <c r="AK672" s="289"/>
      <c r="AL672" s="289"/>
      <c r="AM672" s="289"/>
      <c r="AN672" s="289"/>
      <c r="AO672" s="289"/>
      <c r="AP672" s="289"/>
      <c r="AQ672" s="289"/>
      <c r="AR672" s="289"/>
      <c r="AS672" s="289"/>
      <c r="AT672" s="289"/>
    </row>
    <row r="673" spans="2:46">
      <c r="P673" s="289"/>
      <c r="Q673" s="289"/>
      <c r="R673" s="289"/>
      <c r="S673" s="289"/>
      <c r="T673" s="289"/>
      <c r="U673" s="289"/>
      <c r="V673" s="289"/>
      <c r="W673" s="289"/>
      <c r="X673" s="289"/>
      <c r="Y673" s="289"/>
      <c r="Z673" s="289"/>
      <c r="AA673" s="289"/>
      <c r="AB673" s="289"/>
      <c r="AC673" s="289"/>
      <c r="AD673" s="289"/>
      <c r="AE673" s="289"/>
      <c r="AF673" s="289"/>
      <c r="AG673" s="289"/>
      <c r="AH673" s="289"/>
      <c r="AI673" s="289"/>
      <c r="AJ673" s="289"/>
      <c r="AK673" s="289"/>
      <c r="AL673" s="289"/>
      <c r="AM673" s="289"/>
      <c r="AN673" s="289"/>
      <c r="AO673" s="289"/>
      <c r="AP673" s="289"/>
      <c r="AQ673" s="289"/>
      <c r="AR673" s="289"/>
      <c r="AS673" s="289"/>
      <c r="AT673" s="289"/>
    </row>
    <row r="674" spans="2:46">
      <c r="P674" s="289"/>
      <c r="Q674" s="289"/>
      <c r="R674" s="289"/>
      <c r="S674" s="289"/>
      <c r="T674" s="289"/>
      <c r="U674" s="289"/>
      <c r="V674" s="289"/>
      <c r="W674" s="289"/>
      <c r="X674" s="289"/>
      <c r="Y674" s="289"/>
      <c r="Z674" s="289"/>
      <c r="AA674" s="289"/>
      <c r="AB674" s="289"/>
      <c r="AC674" s="289"/>
      <c r="AD674" s="289"/>
      <c r="AE674" s="289"/>
      <c r="AF674" s="289"/>
      <c r="AG674" s="289"/>
      <c r="AH674" s="289"/>
      <c r="AI674" s="289"/>
      <c r="AJ674" s="289"/>
      <c r="AK674" s="289"/>
      <c r="AL674" s="289"/>
      <c r="AM674" s="289"/>
      <c r="AN674" s="289"/>
      <c r="AO674" s="289"/>
      <c r="AP674" s="289"/>
      <c r="AQ674" s="289"/>
      <c r="AR674" s="289"/>
      <c r="AS674" s="289"/>
      <c r="AT674" s="289"/>
    </row>
    <row r="675" spans="2:46" ht="14.45" customHeight="1">
      <c r="P675" s="289"/>
      <c r="Q675" s="289"/>
      <c r="R675" s="289"/>
      <c r="S675" s="289"/>
      <c r="T675" s="289"/>
      <c r="U675" s="289"/>
      <c r="V675" s="289"/>
      <c r="W675" s="289"/>
      <c r="X675" s="289"/>
      <c r="Y675" s="289"/>
      <c r="Z675" s="289"/>
      <c r="AA675" s="289"/>
      <c r="AB675" s="289"/>
      <c r="AC675" s="289"/>
      <c r="AD675" s="289"/>
      <c r="AE675" s="289"/>
      <c r="AF675" s="289"/>
      <c r="AG675" s="289"/>
      <c r="AH675" s="289"/>
      <c r="AI675" s="289"/>
      <c r="AJ675" s="289"/>
      <c r="AK675" s="289"/>
      <c r="AL675" s="289"/>
      <c r="AM675" s="289"/>
      <c r="AN675" s="289"/>
      <c r="AO675" s="289"/>
      <c r="AP675" s="289"/>
      <c r="AQ675" s="289"/>
      <c r="AR675" s="289"/>
      <c r="AS675" s="289"/>
      <c r="AT675" s="289"/>
    </row>
    <row r="676" spans="2:46">
      <c r="P676" s="289"/>
      <c r="Q676" s="289"/>
      <c r="R676" s="289"/>
      <c r="S676" s="289"/>
      <c r="T676" s="289"/>
      <c r="U676" s="289"/>
      <c r="V676" s="289"/>
      <c r="W676" s="289"/>
      <c r="X676" s="289"/>
      <c r="Y676" s="289"/>
      <c r="Z676" s="289"/>
      <c r="AA676" s="289"/>
      <c r="AB676" s="289"/>
      <c r="AC676" s="289"/>
      <c r="AD676" s="289"/>
      <c r="AE676" s="289"/>
      <c r="AF676" s="289"/>
      <c r="AG676" s="289"/>
      <c r="AH676" s="289"/>
      <c r="AI676" s="289"/>
      <c r="AJ676" s="289"/>
      <c r="AK676" s="289"/>
      <c r="AL676" s="289"/>
      <c r="AM676" s="289"/>
      <c r="AN676" s="289"/>
      <c r="AO676" s="289"/>
      <c r="AP676" s="289"/>
      <c r="AQ676" s="289"/>
      <c r="AR676" s="289"/>
      <c r="AS676" s="289"/>
      <c r="AT676" s="289"/>
    </row>
    <row r="677" spans="2:46" ht="16.149999999999999" customHeight="1">
      <c r="P677" s="289"/>
      <c r="Q677" s="289"/>
      <c r="R677" s="289"/>
      <c r="S677" s="289"/>
      <c r="T677" s="289"/>
      <c r="U677" s="289"/>
      <c r="V677" s="289"/>
      <c r="W677" s="289"/>
      <c r="X677" s="289"/>
      <c r="Y677" s="289"/>
      <c r="Z677" s="289"/>
      <c r="AA677" s="289"/>
      <c r="AB677" s="289"/>
      <c r="AC677" s="289"/>
      <c r="AD677" s="289"/>
      <c r="AE677" s="289"/>
      <c r="AF677" s="289"/>
      <c r="AG677" s="289"/>
      <c r="AH677" s="289"/>
      <c r="AI677" s="289"/>
      <c r="AJ677" s="289"/>
      <c r="AK677" s="289"/>
      <c r="AL677" s="289"/>
      <c r="AM677" s="289"/>
      <c r="AN677" s="289"/>
      <c r="AO677" s="289"/>
      <c r="AP677" s="289"/>
      <c r="AQ677" s="289"/>
      <c r="AR677" s="289"/>
      <c r="AS677" s="289"/>
      <c r="AT677" s="289"/>
    </row>
    <row r="678" spans="2:46" ht="14.45" customHeight="1">
      <c r="B678" s="290"/>
      <c r="P678" s="289"/>
      <c r="Q678" s="289"/>
      <c r="R678" s="289"/>
      <c r="S678" s="289"/>
      <c r="T678" s="289"/>
      <c r="U678" s="289"/>
      <c r="V678" s="289"/>
      <c r="W678" s="289"/>
      <c r="X678" s="289"/>
      <c r="Y678" s="289"/>
      <c r="Z678" s="289"/>
      <c r="AA678" s="289"/>
      <c r="AB678" s="289"/>
      <c r="AC678" s="289"/>
      <c r="AD678" s="289"/>
      <c r="AE678" s="289"/>
      <c r="AF678" s="289"/>
      <c r="AG678" s="289"/>
      <c r="AH678" s="289"/>
      <c r="AI678" s="289"/>
      <c r="AJ678" s="289"/>
      <c r="AK678" s="289"/>
      <c r="AL678" s="289"/>
      <c r="AM678" s="289"/>
      <c r="AN678" s="289"/>
      <c r="AO678" s="289"/>
      <c r="AP678" s="289"/>
      <c r="AQ678" s="289"/>
      <c r="AR678" s="289"/>
      <c r="AS678" s="289"/>
      <c r="AT678" s="289"/>
    </row>
    <row r="679" spans="2:46" ht="15" customHeight="1">
      <c r="P679" s="289"/>
      <c r="Q679" s="289"/>
      <c r="R679" s="289"/>
      <c r="S679" s="289"/>
      <c r="T679" s="289"/>
      <c r="U679" s="289"/>
      <c r="V679" s="289"/>
      <c r="W679" s="289"/>
      <c r="X679" s="289"/>
      <c r="Y679" s="289"/>
      <c r="Z679" s="289"/>
      <c r="AA679" s="289"/>
      <c r="AB679" s="289"/>
      <c r="AC679" s="289"/>
      <c r="AD679" s="289"/>
      <c r="AE679" s="289"/>
      <c r="AF679" s="289"/>
      <c r="AG679" s="289"/>
      <c r="AH679" s="289"/>
      <c r="AI679" s="289"/>
      <c r="AJ679" s="289"/>
      <c r="AK679" s="289"/>
      <c r="AL679" s="289"/>
      <c r="AM679" s="289"/>
      <c r="AN679" s="289"/>
      <c r="AO679" s="289"/>
      <c r="AP679" s="289"/>
      <c r="AQ679" s="289"/>
      <c r="AR679" s="289"/>
      <c r="AS679" s="289"/>
      <c r="AT679" s="289"/>
    </row>
    <row r="680" spans="2:46" ht="12.6" customHeight="1">
      <c r="B680" s="84"/>
      <c r="C680" s="84"/>
      <c r="D680" s="84"/>
      <c r="E680" s="84"/>
      <c r="F680" s="84"/>
      <c r="G680" s="84"/>
      <c r="H680" s="84"/>
      <c r="I680" s="84"/>
      <c r="J680" s="84"/>
      <c r="K680" s="84"/>
      <c r="L680" s="84"/>
      <c r="M680" s="84"/>
      <c r="N680" s="84"/>
      <c r="O680" s="84"/>
      <c r="P680" s="291"/>
      <c r="Q680" s="291"/>
      <c r="R680" s="291"/>
      <c r="S680" s="291"/>
      <c r="T680" s="291"/>
      <c r="U680" s="291"/>
      <c r="V680" s="291"/>
      <c r="W680" s="291"/>
      <c r="X680" s="291"/>
      <c r="Y680" s="289"/>
      <c r="Z680" s="289"/>
      <c r="AA680" s="289"/>
      <c r="AB680" s="289"/>
      <c r="AC680" s="289"/>
      <c r="AD680" s="289"/>
      <c r="AE680" s="289"/>
      <c r="AF680" s="289"/>
      <c r="AG680" s="289"/>
      <c r="AH680" s="289"/>
      <c r="AI680" s="289"/>
      <c r="AJ680" s="289"/>
      <c r="AK680" s="289"/>
      <c r="AL680" s="289"/>
      <c r="AM680" s="289"/>
      <c r="AN680" s="289"/>
      <c r="AO680" s="289"/>
      <c r="AP680" s="289"/>
      <c r="AQ680" s="289"/>
      <c r="AR680" s="289"/>
      <c r="AS680" s="289"/>
      <c r="AT680" s="289"/>
    </row>
    <row r="681" spans="2:46">
      <c r="P681" s="289"/>
      <c r="Q681" s="289"/>
      <c r="R681" s="289"/>
      <c r="S681" s="289"/>
      <c r="T681" s="289"/>
      <c r="U681" s="289"/>
      <c r="V681" s="289"/>
      <c r="W681" s="289"/>
      <c r="X681" s="289"/>
      <c r="Y681" s="289"/>
      <c r="Z681" s="289"/>
      <c r="AA681" s="289"/>
      <c r="AB681" s="289"/>
      <c r="AC681" s="289"/>
      <c r="AD681" s="289"/>
      <c r="AE681" s="289"/>
      <c r="AF681" s="289"/>
      <c r="AG681" s="289"/>
      <c r="AH681" s="289"/>
      <c r="AI681" s="289"/>
      <c r="AJ681" s="289"/>
      <c r="AK681" s="289"/>
      <c r="AL681" s="289"/>
      <c r="AM681" s="289"/>
      <c r="AN681" s="289"/>
      <c r="AO681" s="289"/>
      <c r="AP681" s="289"/>
      <c r="AQ681" s="289"/>
      <c r="AR681" s="289"/>
      <c r="AS681" s="289"/>
      <c r="AT681" s="289"/>
    </row>
    <row r="682" spans="2:46">
      <c r="P682" s="289"/>
      <c r="Q682" s="289"/>
      <c r="R682" s="289"/>
      <c r="S682" s="289"/>
      <c r="T682" s="289"/>
      <c r="U682" s="289"/>
      <c r="V682" s="289"/>
      <c r="W682" s="289"/>
      <c r="X682" s="289"/>
      <c r="Y682" s="289"/>
      <c r="Z682" s="289"/>
      <c r="AA682" s="289"/>
      <c r="AB682" s="289"/>
      <c r="AC682" s="289"/>
      <c r="AD682" s="289"/>
      <c r="AE682" s="289"/>
      <c r="AF682" s="289"/>
      <c r="AG682" s="289"/>
      <c r="AH682" s="289"/>
      <c r="AI682" s="289"/>
      <c r="AJ682" s="289"/>
      <c r="AK682" s="289"/>
      <c r="AL682" s="289"/>
      <c r="AM682" s="289"/>
      <c r="AN682" s="289"/>
      <c r="AO682" s="289"/>
      <c r="AP682" s="289"/>
      <c r="AQ682" s="289"/>
      <c r="AR682" s="289"/>
      <c r="AS682" s="289"/>
      <c r="AT682" s="289"/>
    </row>
    <row r="683" spans="2:46" ht="14.45" customHeight="1">
      <c r="P683" s="289"/>
      <c r="Q683" s="289"/>
      <c r="R683" s="289"/>
      <c r="S683" s="289"/>
      <c r="T683" s="289"/>
      <c r="U683" s="289"/>
      <c r="V683" s="289"/>
      <c r="W683" s="289"/>
      <c r="X683" s="289"/>
      <c r="Y683" s="289"/>
      <c r="Z683" s="289"/>
      <c r="AA683" s="289"/>
      <c r="AB683" s="289"/>
      <c r="AC683" s="289"/>
      <c r="AD683" s="289"/>
      <c r="AE683" s="289"/>
      <c r="AF683" s="289"/>
      <c r="AG683" s="289"/>
      <c r="AH683" s="289"/>
      <c r="AI683" s="289"/>
      <c r="AJ683" s="289"/>
      <c r="AK683" s="289"/>
      <c r="AL683" s="289"/>
      <c r="AM683" s="289"/>
      <c r="AN683" s="289"/>
      <c r="AO683" s="289"/>
      <c r="AP683" s="289"/>
      <c r="AQ683" s="289"/>
      <c r="AR683" s="289"/>
      <c r="AS683" s="289"/>
      <c r="AT683" s="289"/>
    </row>
    <row r="684" spans="2:46">
      <c r="P684" s="289"/>
      <c r="Q684" s="289"/>
      <c r="R684" s="289"/>
      <c r="S684" s="289"/>
      <c r="T684" s="289"/>
      <c r="U684" s="289"/>
      <c r="V684" s="289"/>
      <c r="W684" s="289"/>
      <c r="X684" s="289"/>
      <c r="Y684" s="289"/>
      <c r="Z684" s="289"/>
      <c r="AA684" s="289"/>
      <c r="AB684" s="289"/>
      <c r="AC684" s="289"/>
      <c r="AD684" s="289"/>
      <c r="AE684" s="289"/>
      <c r="AF684" s="289"/>
      <c r="AG684" s="289"/>
      <c r="AH684" s="289"/>
      <c r="AI684" s="289"/>
      <c r="AJ684" s="289"/>
      <c r="AK684" s="289"/>
      <c r="AL684" s="289"/>
      <c r="AM684" s="289"/>
      <c r="AN684" s="289"/>
      <c r="AO684" s="289"/>
      <c r="AP684" s="289"/>
      <c r="AQ684" s="289"/>
      <c r="AR684" s="289"/>
      <c r="AS684" s="289"/>
      <c r="AT684" s="289"/>
    </row>
    <row r="685" spans="2:46" ht="16.149999999999999" customHeight="1">
      <c r="P685" s="289"/>
      <c r="Q685" s="289"/>
      <c r="R685" s="289"/>
      <c r="S685" s="289"/>
      <c r="T685" s="289"/>
      <c r="U685" s="289"/>
      <c r="V685" s="289"/>
      <c r="W685" s="289"/>
      <c r="X685" s="289"/>
      <c r="Y685" s="289"/>
      <c r="Z685" s="289"/>
      <c r="AA685" s="289"/>
      <c r="AB685" s="289"/>
      <c r="AC685" s="289"/>
      <c r="AD685" s="289"/>
      <c r="AE685" s="289"/>
      <c r="AF685" s="289"/>
      <c r="AG685" s="289"/>
      <c r="AH685" s="289"/>
      <c r="AI685" s="289"/>
      <c r="AJ685" s="289"/>
      <c r="AK685" s="289"/>
      <c r="AL685" s="289"/>
      <c r="AM685" s="289"/>
      <c r="AN685" s="289"/>
      <c r="AO685" s="289"/>
      <c r="AP685" s="289"/>
      <c r="AQ685" s="289"/>
      <c r="AR685" s="289"/>
      <c r="AS685" s="289"/>
      <c r="AT685" s="289"/>
    </row>
    <row r="686" spans="2:46" ht="14.45" customHeight="1">
      <c r="B686" s="290"/>
      <c r="P686" s="289"/>
      <c r="Q686" s="289"/>
      <c r="R686" s="289"/>
      <c r="S686" s="289"/>
      <c r="T686" s="289"/>
      <c r="U686" s="289"/>
      <c r="V686" s="289"/>
      <c r="W686" s="289"/>
      <c r="X686" s="289"/>
      <c r="Y686" s="289"/>
      <c r="Z686" s="289"/>
      <c r="AA686" s="289"/>
      <c r="AB686" s="289"/>
      <c r="AC686" s="289"/>
      <c r="AD686" s="289"/>
      <c r="AE686" s="289"/>
      <c r="AF686" s="289"/>
      <c r="AG686" s="289"/>
      <c r="AH686" s="289"/>
      <c r="AI686" s="289"/>
      <c r="AJ686" s="289"/>
      <c r="AK686" s="289"/>
      <c r="AL686" s="289"/>
      <c r="AM686" s="289"/>
      <c r="AN686" s="289"/>
      <c r="AO686" s="289"/>
      <c r="AP686" s="289"/>
      <c r="AQ686" s="289"/>
      <c r="AR686" s="289"/>
      <c r="AS686" s="289"/>
      <c r="AT686" s="289"/>
    </row>
    <row r="687" spans="2:46" ht="15" customHeight="1">
      <c r="P687" s="289"/>
      <c r="Q687" s="289"/>
      <c r="R687" s="289"/>
      <c r="S687" s="289"/>
      <c r="T687" s="289"/>
      <c r="U687" s="289"/>
      <c r="V687" s="289"/>
      <c r="W687" s="289"/>
      <c r="X687" s="289"/>
      <c r="Y687" s="289"/>
      <c r="Z687" s="289"/>
      <c r="AA687" s="289"/>
      <c r="AB687" s="289"/>
      <c r="AC687" s="289"/>
      <c r="AD687" s="289"/>
      <c r="AE687" s="289"/>
      <c r="AF687" s="289"/>
      <c r="AG687" s="289"/>
      <c r="AH687" s="289"/>
      <c r="AI687" s="289"/>
      <c r="AJ687" s="289"/>
      <c r="AK687" s="289"/>
      <c r="AL687" s="289"/>
      <c r="AM687" s="289"/>
      <c r="AN687" s="289"/>
      <c r="AO687" s="289"/>
      <c r="AP687" s="289"/>
      <c r="AQ687" s="289"/>
      <c r="AR687" s="289"/>
      <c r="AS687" s="289"/>
      <c r="AT687" s="289"/>
    </row>
    <row r="688" spans="2:46" ht="12.6" customHeight="1">
      <c r="B688" s="84"/>
      <c r="C688" s="84"/>
      <c r="D688" s="84"/>
      <c r="E688" s="84"/>
      <c r="F688" s="84"/>
      <c r="G688" s="84"/>
      <c r="H688" s="84"/>
      <c r="I688" s="84"/>
      <c r="J688" s="84"/>
      <c r="K688" s="84"/>
      <c r="L688" s="84"/>
      <c r="M688" s="84"/>
      <c r="N688" s="84"/>
      <c r="O688" s="84"/>
      <c r="P688" s="291"/>
      <c r="Q688" s="291"/>
      <c r="R688" s="291"/>
      <c r="S688" s="291"/>
      <c r="T688" s="291"/>
      <c r="U688" s="291"/>
      <c r="V688" s="291"/>
      <c r="W688" s="291"/>
      <c r="X688" s="291"/>
      <c r="Y688" s="289"/>
      <c r="Z688" s="289"/>
      <c r="AA688" s="289"/>
      <c r="AB688" s="289"/>
      <c r="AC688" s="289"/>
      <c r="AD688" s="289"/>
      <c r="AE688" s="289"/>
      <c r="AF688" s="289"/>
      <c r="AG688" s="289"/>
      <c r="AH688" s="289"/>
      <c r="AI688" s="289"/>
      <c r="AJ688" s="289"/>
      <c r="AK688" s="289"/>
      <c r="AL688" s="289"/>
      <c r="AM688" s="289"/>
      <c r="AN688" s="289"/>
      <c r="AO688" s="289"/>
      <c r="AP688" s="289"/>
      <c r="AQ688" s="289"/>
      <c r="AR688" s="289"/>
      <c r="AS688" s="289"/>
      <c r="AT688" s="289"/>
    </row>
  </sheetData>
  <sheetProtection algorithmName="SHA-512" hashValue="qEUGY4HhTB3ZPP1mB0RHIxJbKcXUx1Koi6OvnyItGWxL2wrW5dRrmRR9ZCV+Nyio8MA29Ctvfq+T8gw4pX4gvA==" saltValue="sYAqdnCixXRZpuvCnfi7kQ==" spinCount="100000" sheet="1" objects="1" scenarios="1" selectLockedCells="1"/>
  <mergeCells count="156">
    <mergeCell ref="C303:J303"/>
    <mergeCell ref="C304:J304"/>
    <mergeCell ref="C288:J288"/>
    <mergeCell ref="C289:J289"/>
    <mergeCell ref="C187:J187"/>
    <mergeCell ref="C128:J140"/>
    <mergeCell ref="C217:J252"/>
    <mergeCell ref="C90:J107"/>
    <mergeCell ref="C112:J123"/>
    <mergeCell ref="C110:J110"/>
    <mergeCell ref="C111:J111"/>
    <mergeCell ref="C275:J286"/>
    <mergeCell ref="C290:J301"/>
    <mergeCell ref="S40:T40"/>
    <mergeCell ref="C41:J41"/>
    <mergeCell ref="C42:J42"/>
    <mergeCell ref="B8:B13"/>
    <mergeCell ref="O24:Q24"/>
    <mergeCell ref="L24:M24"/>
    <mergeCell ref="S24:T24"/>
    <mergeCell ref="C25:J25"/>
    <mergeCell ref="C26:J26"/>
    <mergeCell ref="L19:N19"/>
    <mergeCell ref="S41:T50"/>
    <mergeCell ref="S31:T34"/>
    <mergeCell ref="C27:J38"/>
    <mergeCell ref="C43:J54"/>
    <mergeCell ref="L40:M40"/>
    <mergeCell ref="O40:Q40"/>
    <mergeCell ref="A22:X22"/>
    <mergeCell ref="S25:T30"/>
    <mergeCell ref="O109:Q109"/>
    <mergeCell ref="S88:T88"/>
    <mergeCell ref="C89:J89"/>
    <mergeCell ref="S72:T72"/>
    <mergeCell ref="C73:J73"/>
    <mergeCell ref="C74:J74"/>
    <mergeCell ref="S109:T109"/>
    <mergeCell ref="L88:M88"/>
    <mergeCell ref="O88:Q88"/>
    <mergeCell ref="C57:J57"/>
    <mergeCell ref="C58:J58"/>
    <mergeCell ref="C59:J70"/>
    <mergeCell ref="C75:J86"/>
    <mergeCell ref="V168:V170"/>
    <mergeCell ref="O143:Q143"/>
    <mergeCell ref="S143:T143"/>
    <mergeCell ref="V144:V146"/>
    <mergeCell ref="A141:X141"/>
    <mergeCell ref="S73:T77"/>
    <mergeCell ref="C88:J88"/>
    <mergeCell ref="S132:T138"/>
    <mergeCell ref="S110:T115"/>
    <mergeCell ref="S126:T131"/>
    <mergeCell ref="X89:X91"/>
    <mergeCell ref="L143:M143"/>
    <mergeCell ref="L125:M125"/>
    <mergeCell ref="O125:Q125"/>
    <mergeCell ref="S125:T125"/>
    <mergeCell ref="C126:J126"/>
    <mergeCell ref="C127:J127"/>
    <mergeCell ref="L72:M72"/>
    <mergeCell ref="O72:Q72"/>
    <mergeCell ref="L109:M109"/>
    <mergeCell ref="V186:V187"/>
    <mergeCell ref="A183:X183"/>
    <mergeCell ref="L185:M185"/>
    <mergeCell ref="O185:Q185"/>
    <mergeCell ref="S185:T185"/>
    <mergeCell ref="C186:J186"/>
    <mergeCell ref="C274:J274"/>
    <mergeCell ref="C273:J273"/>
    <mergeCell ref="C255:J255"/>
    <mergeCell ref="C256:J256"/>
    <mergeCell ref="S215:T215"/>
    <mergeCell ref="L215:M215"/>
    <mergeCell ref="O215:Q215"/>
    <mergeCell ref="L200:M200"/>
    <mergeCell ref="O200:Q200"/>
    <mergeCell ref="S200:T200"/>
    <mergeCell ref="C201:J201"/>
    <mergeCell ref="C202:J202"/>
    <mergeCell ref="S201:T205"/>
    <mergeCell ref="S206:T209"/>
    <mergeCell ref="S221:T225"/>
    <mergeCell ref="C188:J198"/>
    <mergeCell ref="C203:J213"/>
    <mergeCell ref="C257:J271"/>
    <mergeCell ref="V336:V337"/>
    <mergeCell ref="V216:V217"/>
    <mergeCell ref="V338:V340"/>
    <mergeCell ref="V44:V45"/>
    <mergeCell ref="C215:J215"/>
    <mergeCell ref="C216:J216"/>
    <mergeCell ref="L216:M216"/>
    <mergeCell ref="C335:J335"/>
    <mergeCell ref="C336:J336"/>
    <mergeCell ref="S336:T339"/>
    <mergeCell ref="S340:T348"/>
    <mergeCell ref="S312:T316"/>
    <mergeCell ref="L335:M335"/>
    <mergeCell ref="O335:Q335"/>
    <mergeCell ref="S335:T335"/>
    <mergeCell ref="L318:M318"/>
    <mergeCell ref="O318:Q318"/>
    <mergeCell ref="S318:T318"/>
    <mergeCell ref="C319:J319"/>
    <mergeCell ref="C320:J320"/>
    <mergeCell ref="S304:T307"/>
    <mergeCell ref="S308:T311"/>
    <mergeCell ref="V274:V275"/>
    <mergeCell ref="S186:T191"/>
    <mergeCell ref="V319:V320"/>
    <mergeCell ref="V218:V219"/>
    <mergeCell ref="O216:Q233"/>
    <mergeCell ref="L303:M303"/>
    <mergeCell ref="O303:Q303"/>
    <mergeCell ref="S303:T303"/>
    <mergeCell ref="L288:M288"/>
    <mergeCell ref="O288:Q288"/>
    <mergeCell ref="S288:T288"/>
    <mergeCell ref="S289:T290"/>
    <mergeCell ref="L273:M273"/>
    <mergeCell ref="O273:Q273"/>
    <mergeCell ref="S273:T273"/>
    <mergeCell ref="L254:M254"/>
    <mergeCell ref="O254:Q254"/>
    <mergeCell ref="S254:T254"/>
    <mergeCell ref="S255:T264"/>
    <mergeCell ref="S298:T301"/>
    <mergeCell ref="S291:T297"/>
    <mergeCell ref="S216:T220"/>
    <mergeCell ref="C305:J316"/>
    <mergeCell ref="C321:J333"/>
    <mergeCell ref="C337:J360"/>
    <mergeCell ref="S274:T282"/>
    <mergeCell ref="S144:T154"/>
    <mergeCell ref="L4:S4"/>
    <mergeCell ref="S319:T327"/>
    <mergeCell ref="S328:T333"/>
    <mergeCell ref="S172:T175"/>
    <mergeCell ref="S176:T180"/>
    <mergeCell ref="C167:J167"/>
    <mergeCell ref="C168:J168"/>
    <mergeCell ref="C169:J181"/>
    <mergeCell ref="S168:T169"/>
    <mergeCell ref="S170:T171"/>
    <mergeCell ref="C143:J143"/>
    <mergeCell ref="C144:J144"/>
    <mergeCell ref="L167:M167"/>
    <mergeCell ref="O167:Q167"/>
    <mergeCell ref="S167:T167"/>
    <mergeCell ref="C145:J165"/>
    <mergeCell ref="L56:M56"/>
    <mergeCell ref="O56:Q56"/>
    <mergeCell ref="S56:T56"/>
  </mergeCells>
  <hyperlinks>
    <hyperlink ref="X58" r:id="rId1" display="Manual de restauración de dunas costeras"/>
    <hyperlink ref="X26" r:id="rId2" display="Manual de técnicas de ingeniería naturalística en ámbito fluvial"/>
    <hyperlink ref="X74" r:id="rId3" display="https://www.miteco.gob.es/es/biodiversidad/temas/ecosistemas-y-conectividad/proyecto_rest_humedales_completo_tcm30-486719.pdf"/>
    <hyperlink ref="X89:X91" r:id="rId4" display="Código de buenas prácticas agrarías"/>
    <hyperlink ref="V90" r:id="rId5" display="*LIFE Oreka Mendian"/>
    <hyperlink ref="X75" r:id="rId6" display="Identificación, valoración y restauración de turberas: contribuciones recientes"/>
    <hyperlink ref="X42" r:id="rId7" display="Evaluación del Plan de Conservación posterios al proyecto LIFE08NAT/E/000055 &quot;Restauración de Hábitats de Interés Comunitario en estuarios del País Vasco (2014-2019)"/>
    <hyperlink ref="X111" r:id="rId8" display="LIFE in Common Land"/>
    <hyperlink ref="X112" r:id="rId9" display="Evaluación del Plan de Conservación posterios al proyecto LIFE08NAT/E/000055 &quot;Restauración de Hábitats de Interés Comunitario en estuarios del País Vasco (2014-2019)"/>
    <hyperlink ref="V111:V112" r:id="rId10" display="*Restauración de brezales costeros y lucha contra la erosión en el parque Rostrío junto a la Virgen del Mar"/>
    <hyperlink ref="X127" r:id="rId11" display="Propuesta para la recuperación de Bosque autóctono"/>
    <hyperlink ref="X145" r:id="rId12" display="Propuesta para la recuperación de Bosque autóctono"/>
    <hyperlink ref="X146" r:id="rId13" display="Herramienta GESTFORE"/>
    <hyperlink ref="X168" r:id="rId14" display="Producción ecológica"/>
    <hyperlink ref="X169" r:id="rId15" display="Código de buenas prácticas agrarias"/>
    <hyperlink ref="X170" r:id="rId16" display="Guía práctica para el compostaje comunitario en el País Vasco"/>
    <hyperlink ref="X186" r:id="rId17" display="Manual de técnicas de ingeniería naturalística en ámbito fluvial"/>
    <hyperlink ref="X201" r:id="rId18" display="https://www.miteco.gob.es/es/biodiversidad/temas/ecosistemas-y-conectividad/proyecto_rest_humedales_completo_tcm30-486719.pdf"/>
    <hyperlink ref="X202" r:id="rId19" display="Identificación, valoración y restauración de turberas: contribuciones recientes"/>
    <hyperlink ref="V128" r:id="rId20" display="Proyecto Mendebaldea Fase III (Vitoria-Gasteiz)"/>
    <hyperlink ref="V188" r:id="rId21" display="*Creación de charcas para anfibios en Irun"/>
    <hyperlink ref="V202" r:id="rId22" display="*Humedal urbano de Londres"/>
    <hyperlink ref="V203" r:id="rId23" display="*Humedal del Parque Europa en Bilbao"/>
    <hyperlink ref="V186:V187" r:id="rId24" display="*Acondicionamiento de una laguna estacional dentro del proyecto de naturalización de espacios verdes y parcelas vacantes en el barrio de Lakua (Vitoria- Gasteiz)                                              "/>
    <hyperlink ref="V74" r:id="rId25" display="*Restauración ambiental de los Humedales de Salburua y recuperación de su función hidrológica "/>
    <hyperlink ref="V44" r:id="rId26" display="*Proyecto de restauración del Estuario Superior de la ría del Oka"/>
    <hyperlink ref="V58" r:id="rId27" display="*Acondicionamiento y ordenación de la Playa de Gorliz-Plentzia (Bizkaia)"/>
    <hyperlink ref="V59" r:id="rId28" display="*Regeneración del ecosistema dunar de la playa de Laida (Urdaibai)"/>
    <hyperlink ref="V336" r:id="rId29"/>
    <hyperlink ref="V216:V217" r:id="rId30" display="*Plantación de un seto dentro del proyecto de naturalización de espacios verdes y parcelas vacantes en el barrio de Lakua (Vitoria- Gasteiz) "/>
    <hyperlink ref="V338:V339" r:id="rId31" display="*Sustitución por especies autóctonas del proyecto de naturalización de espacios verdes y parcelas vacantes en el barrio de Lakua (Vitoria- Gasteiz)"/>
    <hyperlink ref="X336" r:id="rId32" display="Ordenanza de gestión y protección del arbolado urbano"/>
    <hyperlink ref="V218:V219" r:id="rId33" display="*Naturalización del parque Antonio Machado dentro del proyecto de naturalización de espacios verdes y parcelas vacantes en el barrio de Lakua (Vitoria- Gasteiz)"/>
    <hyperlink ref="X274" r:id="rId34"/>
    <hyperlink ref="X187" r:id="rId35" display="Manual para el diseño de jardines y zonas verdes sostenibles"/>
    <hyperlink ref="X203" r:id="rId36" display="Manual para el diseño de jardines y zonas verdes sostenibles"/>
    <hyperlink ref="X216" r:id="rId37" display="Manual para el diseño de jardines y zonas verdes sostenibles"/>
    <hyperlink ref="X256" r:id="rId38" display="Manual para el diseño de jardines y zonas verdes sostenibles"/>
    <hyperlink ref="X304" r:id="rId39"/>
    <hyperlink ref="X341" r:id="rId40"/>
    <hyperlink ref="X340" r:id="rId41"/>
    <hyperlink ref="X339" r:id="rId42"/>
    <hyperlink ref="X337" r:id="rId43"/>
    <hyperlink ref="X338" r:id="rId44"/>
    <hyperlink ref="X217" r:id="rId45" display="Ordenanza de creación de zonas verdes de Vitoria-Gasteiz"/>
    <hyperlink ref="X275" r:id="rId46"/>
    <hyperlink ref="V274:V275" r:id="rId47" display="*Praderas de flor, árboles y arbustos en el entorno de la Estación de Autobuses dentro del proyecto de naturalización de espacios verdes y parcelas vacantes en el barrio de Lakua (Vitoria- Gasteiz)"/>
    <hyperlink ref="V319:V320" r:id="rId48" display="*Permeabilización del suelo dentro del proyecto de naturalización de espacios verdes y parcelas vacantes en el barrio de Lakua (Vitoria- Gasteiz)"/>
    <hyperlink ref="X319" r:id="rId49"/>
    <hyperlink ref="X320" r:id="rId50"/>
    <hyperlink ref="V321" r:id="rId51"/>
    <hyperlink ref="X321" r:id="rId52"/>
    <hyperlink ref="V304" r:id="rId53"/>
    <hyperlink ref="V305" r:id="rId54" display="10 ejemplos de Fachadas Vegetales y Jardines Verticales en edificios"/>
    <hyperlink ref="X305" r:id="rId55"/>
    <hyperlink ref="X276" r:id="rId56"/>
    <hyperlink ref="X218" r:id="rId57" display="Soluciones Naturales para la Adaptación al Cambio Climático en el ambito local de la CAPV"/>
    <hyperlink ref="X322" r:id="rId58"/>
    <hyperlink ref="X188" r:id="rId59" display="Soluciones Naturales para la Adaptación al Cambio Climático en el ambito local de la CAPV"/>
    <hyperlink ref="X289" r:id="rId60" display="Soluciones Naturales para la Adaptación al Cambio Climático en el ambito local de la CAPV"/>
    <hyperlink ref="X204" r:id="rId61" display="Soluciones Naturales para la Adaptación al Cambio Climático en el ambito local de la CAPV"/>
    <hyperlink ref="V256" r:id="rId62" display="*Recuperación medioambiental de la ribera derecha del río Oria (Gipuzkoa) "/>
    <hyperlink ref="V257" r:id="rId63" display="*Parque fluvial en Bakio"/>
    <hyperlink ref="V258" r:id="rId64" display="*Parque fluvial del Zadorra en Vitoria-Gasteiz"/>
    <hyperlink ref="V289" r:id="rId65"/>
    <hyperlink ref="V290" r:id="rId66"/>
    <hyperlink ref="V291" r:id="rId67"/>
    <hyperlink ref="V168:V170" r:id="rId68" display="*Censo de la agricultura ecológica en Euskadi"/>
    <hyperlink ref="X323" r:id="rId69"/>
    <hyperlink ref="V41:V43" r:id="rId70" display="https://www.ihobe.eus/publicaciones/soluciones-naturales-seleccion-buenas-practicas-en-capv"/>
    <hyperlink ref="V127" r:id="rId71" display="*Fundación Lurgaia"/>
    <hyperlink ref="V322" r:id="rId72"/>
    <hyperlink ref="V27" r:id="rId73" display="*Depuradora ecológica con filtro de plantas macrofitas en Etxabarri-Ibiña (Araba) "/>
    <hyperlink ref="V26" r:id="rId74" display="https://www.ihobe.eus/publicaciones/soluciones-naturales-seleccion-buenas-practicas-en-capv"/>
  </hyperlinks>
  <pageMargins left="0.7" right="0.7" top="0.75" bottom="0.75" header="0.3" footer="0.3"/>
  <pageSetup paperSize="9" orientation="portrait" r:id="rId75"/>
  <drawing r:id="rId7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U259"/>
  <sheetViews>
    <sheetView topLeftCell="M1" workbookViewId="0">
      <selection activeCell="U3" sqref="U3"/>
    </sheetView>
  </sheetViews>
  <sheetFormatPr defaultColWidth="11.42578125" defaultRowHeight="15"/>
  <cols>
    <col min="1" max="1" width="31.85546875" customWidth="1"/>
    <col min="2" max="2" width="23.7109375" customWidth="1"/>
    <col min="3" max="3" width="17.7109375" customWidth="1"/>
    <col min="4" max="4" width="21" style="28" customWidth="1"/>
    <col min="5" max="5" width="13.5703125" style="27" customWidth="1"/>
    <col min="6" max="6" width="10.28515625" style="27" customWidth="1"/>
    <col min="8" max="8" width="11.28515625" style="27" customWidth="1"/>
    <col min="9" max="9" width="14.28515625" style="27" customWidth="1"/>
    <col min="10" max="10" width="11.140625" style="27" customWidth="1"/>
    <col min="11" max="11" width="15.5703125" style="27" customWidth="1"/>
    <col min="12" max="12" width="8.5703125" style="27" customWidth="1"/>
    <col min="13" max="13" width="7.42578125" style="27" customWidth="1"/>
    <col min="14" max="15" width="6.85546875" style="27" customWidth="1"/>
    <col min="16" max="16" width="19.7109375" style="27" customWidth="1"/>
    <col min="17" max="17" width="19.140625" style="55" customWidth="1"/>
    <col min="18" max="18" width="24" style="27" customWidth="1"/>
    <col min="19" max="19" width="6.7109375" style="27" customWidth="1"/>
    <col min="20" max="20" width="11.5703125" style="27"/>
  </cols>
  <sheetData>
    <row r="1" spans="1:21">
      <c r="A1" s="62" t="s">
        <v>935</v>
      </c>
      <c r="B1" s="62" t="s">
        <v>1066</v>
      </c>
      <c r="C1" s="62" t="s">
        <v>1067</v>
      </c>
      <c r="D1" s="49" t="s">
        <v>0</v>
      </c>
      <c r="E1" s="63" t="s">
        <v>280</v>
      </c>
      <c r="F1" s="137" t="s">
        <v>1031</v>
      </c>
      <c r="G1" s="50" t="s">
        <v>1086</v>
      </c>
      <c r="H1" s="57" t="s">
        <v>699</v>
      </c>
      <c r="I1" s="58" t="s">
        <v>698</v>
      </c>
      <c r="J1" s="58" t="s">
        <v>501</v>
      </c>
      <c r="K1" s="59" t="s">
        <v>700</v>
      </c>
      <c r="L1" s="60" t="s">
        <v>967</v>
      </c>
      <c r="M1" s="60" t="s">
        <v>281</v>
      </c>
      <c r="N1" s="60" t="s">
        <v>281</v>
      </c>
      <c r="O1" s="60" t="s">
        <v>281</v>
      </c>
      <c r="P1" s="58" t="s">
        <v>698</v>
      </c>
      <c r="Q1" s="61" t="s">
        <v>501</v>
      </c>
      <c r="R1" s="59" t="s">
        <v>700</v>
      </c>
      <c r="S1" s="809" t="s">
        <v>501</v>
      </c>
      <c r="T1" s="809"/>
      <c r="U1" s="809"/>
    </row>
    <row r="2" spans="1:21">
      <c r="A2" s="7" t="s">
        <v>936</v>
      </c>
      <c r="B2" s="7" t="s">
        <v>1</v>
      </c>
      <c r="C2" s="7" t="s">
        <v>109</v>
      </c>
      <c r="D2" s="8" t="s">
        <v>1</v>
      </c>
      <c r="E2" s="29">
        <v>3601.73</v>
      </c>
      <c r="F2" s="8">
        <v>7.46</v>
      </c>
      <c r="G2" s="8">
        <v>0.55691282620766236</v>
      </c>
      <c r="H2" s="8">
        <f>I2+J2</f>
        <v>40.824819544697391</v>
      </c>
      <c r="I2" s="8">
        <v>40.824819544697391</v>
      </c>
      <c r="J2" s="8">
        <v>0</v>
      </c>
      <c r="K2" s="8">
        <v>2.6521377012770682</v>
      </c>
      <c r="L2" s="8">
        <f>H2+K2</f>
        <v>43.476957245974461</v>
      </c>
      <c r="M2" s="28">
        <v>1</v>
      </c>
      <c r="N2" s="28">
        <v>0</v>
      </c>
      <c r="O2" s="28">
        <v>3</v>
      </c>
      <c r="P2" s="27" t="s">
        <v>289</v>
      </c>
      <c r="Q2" s="54" t="s">
        <v>1065</v>
      </c>
      <c r="R2" s="27" t="s">
        <v>579</v>
      </c>
      <c r="S2" s="28" t="s">
        <v>581</v>
      </c>
      <c r="T2" s="28" t="s">
        <v>582</v>
      </c>
      <c r="U2" s="1" t="s">
        <v>1060</v>
      </c>
    </row>
    <row r="3" spans="1:21">
      <c r="A3" s="7" t="s">
        <v>194</v>
      </c>
      <c r="B3" s="7" t="s">
        <v>1032</v>
      </c>
      <c r="C3" s="7" t="s">
        <v>110</v>
      </c>
      <c r="D3" s="8" t="s">
        <v>109</v>
      </c>
      <c r="E3" s="29">
        <v>1149.8800000000001</v>
      </c>
      <c r="F3" s="8">
        <v>0.83</v>
      </c>
      <c r="G3" s="8">
        <v>0</v>
      </c>
      <c r="H3" s="8">
        <f t="shared" ref="H3:H66" si="0">I3+J3</f>
        <v>65.213913043478271</v>
      </c>
      <c r="I3" s="8">
        <v>53.411304347826096</v>
      </c>
      <c r="J3" s="8">
        <v>11.802608695652172</v>
      </c>
      <c r="K3" s="8">
        <v>0.8904347826086958</v>
      </c>
      <c r="L3" s="8">
        <f t="shared" ref="L3:L66" si="1">H3+K3</f>
        <v>66.104347826086965</v>
      </c>
      <c r="M3" s="28">
        <v>2</v>
      </c>
      <c r="N3" s="28">
        <v>4</v>
      </c>
      <c r="O3" s="28">
        <v>1</v>
      </c>
      <c r="P3" s="27" t="s">
        <v>290</v>
      </c>
      <c r="Q3" s="55" t="s">
        <v>768</v>
      </c>
      <c r="R3" s="27" t="s">
        <v>291</v>
      </c>
      <c r="S3" s="28">
        <v>1</v>
      </c>
      <c r="T3" s="28" t="s">
        <v>583</v>
      </c>
      <c r="U3" t="str">
        <f>CONCATENATE(S3, ".",T3)</f>
        <v>1.Jaizkibel - Aiako Harria</v>
      </c>
    </row>
    <row r="4" spans="1:21">
      <c r="A4" s="7" t="s">
        <v>195</v>
      </c>
      <c r="B4" s="7" t="s">
        <v>2</v>
      </c>
      <c r="C4" s="7" t="s">
        <v>111</v>
      </c>
      <c r="D4" s="8" t="s">
        <v>1032</v>
      </c>
      <c r="E4" s="29">
        <v>1618.44</v>
      </c>
      <c r="F4" s="8">
        <v>25.36</v>
      </c>
      <c r="G4" s="8">
        <v>0.52904820766378247</v>
      </c>
      <c r="H4" s="8">
        <f t="shared" si="0"/>
        <v>1.0797280593325091</v>
      </c>
      <c r="I4" s="8">
        <v>1.0797280593325091</v>
      </c>
      <c r="J4" s="8">
        <v>0</v>
      </c>
      <c r="K4" s="8">
        <v>0</v>
      </c>
      <c r="L4" s="8">
        <f t="shared" si="1"/>
        <v>1.0797280593325091</v>
      </c>
      <c r="M4" s="28">
        <v>2</v>
      </c>
      <c r="N4" s="28">
        <v>0</v>
      </c>
      <c r="O4" s="28">
        <v>0</v>
      </c>
      <c r="P4" s="27" t="s">
        <v>292</v>
      </c>
      <c r="Q4" s="19"/>
      <c r="R4" s="54" t="s">
        <v>1065</v>
      </c>
      <c r="S4" s="28">
        <v>2</v>
      </c>
      <c r="T4" s="28" t="s">
        <v>584</v>
      </c>
      <c r="U4" s="27" t="str">
        <f t="shared" ref="U4:U67" si="2">CONCATENATE(S4, ".",T4)</f>
        <v>2.Aiako Harria - Leitzaran</v>
      </c>
    </row>
    <row r="5" spans="1:21">
      <c r="A5" s="7" t="s">
        <v>196</v>
      </c>
      <c r="B5" s="7" t="s">
        <v>3</v>
      </c>
      <c r="C5" s="7" t="s">
        <v>112</v>
      </c>
      <c r="D5" s="8" t="s">
        <v>110</v>
      </c>
      <c r="E5" s="29">
        <v>703.53</v>
      </c>
      <c r="F5" s="8">
        <v>10.23</v>
      </c>
      <c r="G5" s="8">
        <v>0.22727272727272729</v>
      </c>
      <c r="H5" s="8">
        <f t="shared" si="0"/>
        <v>3.8352272727272728E-2</v>
      </c>
      <c r="I5" s="8">
        <v>3.8352272727272728E-2</v>
      </c>
      <c r="J5" s="8">
        <v>0</v>
      </c>
      <c r="K5" s="8">
        <v>0.8678977272727274</v>
      </c>
      <c r="L5" s="8">
        <f t="shared" si="1"/>
        <v>0.90625000000000011</v>
      </c>
      <c r="M5" s="28">
        <v>1</v>
      </c>
      <c r="N5" s="28">
        <v>0</v>
      </c>
      <c r="O5" s="28">
        <v>1</v>
      </c>
      <c r="P5" s="27" t="s">
        <v>293</v>
      </c>
      <c r="Q5" s="54" t="s">
        <v>1065</v>
      </c>
      <c r="R5" s="27" t="s">
        <v>294</v>
      </c>
      <c r="S5" s="28">
        <v>3</v>
      </c>
      <c r="T5" s="28" t="s">
        <v>585</v>
      </c>
      <c r="U5" s="27" t="str">
        <f t="shared" si="2"/>
        <v>3.Leitzaran - Leitzaran</v>
      </c>
    </row>
    <row r="6" spans="1:21">
      <c r="A6" s="7" t="s">
        <v>197</v>
      </c>
      <c r="B6" s="7" t="s">
        <v>4</v>
      </c>
      <c r="C6" s="7" t="s">
        <v>113</v>
      </c>
      <c r="D6" s="8" t="s">
        <v>936</v>
      </c>
      <c r="E6" s="29">
        <v>3788.07</v>
      </c>
      <c r="F6" s="8">
        <v>10.29</v>
      </c>
      <c r="G6" s="8">
        <v>0.18083421330517421</v>
      </c>
      <c r="H6" s="8">
        <f t="shared" si="0"/>
        <v>22.74868004223865</v>
      </c>
      <c r="I6" s="8">
        <v>22.74868004223865</v>
      </c>
      <c r="J6" s="8">
        <v>0</v>
      </c>
      <c r="K6" s="8">
        <v>0.62750791974656817</v>
      </c>
      <c r="L6" s="8">
        <f t="shared" si="1"/>
        <v>23.376187961985217</v>
      </c>
      <c r="M6" s="28">
        <v>1</v>
      </c>
      <c r="N6" s="28">
        <v>0</v>
      </c>
      <c r="O6" s="28">
        <v>1</v>
      </c>
      <c r="P6" s="27" t="s">
        <v>295</v>
      </c>
      <c r="Q6" s="54" t="s">
        <v>1065</v>
      </c>
      <c r="R6" s="27" t="s">
        <v>296</v>
      </c>
      <c r="S6" s="28">
        <v>4</v>
      </c>
      <c r="T6" s="28" t="s">
        <v>586</v>
      </c>
      <c r="U6" s="27" t="str">
        <f t="shared" si="2"/>
        <v>4.Leitzaran - Leitzaran2</v>
      </c>
    </row>
    <row r="7" spans="1:21">
      <c r="A7" s="7" t="s">
        <v>198</v>
      </c>
      <c r="B7" s="7" t="s">
        <v>5</v>
      </c>
      <c r="C7" s="7" t="s">
        <v>114</v>
      </c>
      <c r="D7" s="8" t="s">
        <v>111</v>
      </c>
      <c r="E7" s="29">
        <v>5517.52</v>
      </c>
      <c r="F7" s="8">
        <v>1.97</v>
      </c>
      <c r="G7" s="8">
        <v>0.14790647090810224</v>
      </c>
      <c r="H7" s="8">
        <f t="shared" si="0"/>
        <v>28.524560449519662</v>
      </c>
      <c r="I7" s="8">
        <v>23.871850643465649</v>
      </c>
      <c r="J7" s="8">
        <v>4.6527098060540144</v>
      </c>
      <c r="K7" s="8">
        <v>0.57911908646003263</v>
      </c>
      <c r="L7" s="8">
        <f t="shared" si="1"/>
        <v>29.103679535979694</v>
      </c>
      <c r="M7" s="28">
        <v>4</v>
      </c>
      <c r="N7" s="28">
        <v>9</v>
      </c>
      <c r="O7" s="28">
        <v>1</v>
      </c>
      <c r="P7" s="27" t="s">
        <v>297</v>
      </c>
      <c r="Q7" s="55" t="s">
        <v>769</v>
      </c>
      <c r="R7" s="27" t="s">
        <v>298</v>
      </c>
      <c r="S7" s="28">
        <v>5</v>
      </c>
      <c r="T7" s="28" t="s">
        <v>587</v>
      </c>
      <c r="U7" s="27" t="str">
        <f t="shared" si="2"/>
        <v>5.Leitzaran - Valle del Araxes</v>
      </c>
    </row>
    <row r="8" spans="1:21">
      <c r="A8" s="7" t="s">
        <v>199</v>
      </c>
      <c r="B8" s="7" t="s">
        <v>6</v>
      </c>
      <c r="C8" s="7" t="s">
        <v>115</v>
      </c>
      <c r="D8" s="8" t="s">
        <v>112</v>
      </c>
      <c r="E8" s="29">
        <v>654.04</v>
      </c>
      <c r="F8" s="8">
        <v>5.43</v>
      </c>
      <c r="G8" s="8">
        <v>0.12538226299694188</v>
      </c>
      <c r="H8" s="8">
        <f t="shared" si="0"/>
        <v>1.6651376146788994</v>
      </c>
      <c r="I8" s="8">
        <v>0</v>
      </c>
      <c r="J8" s="8">
        <v>1.6651376146788994</v>
      </c>
      <c r="K8" s="8">
        <v>3.7813455657492354</v>
      </c>
      <c r="L8" s="8">
        <f t="shared" si="1"/>
        <v>5.4464831804281353</v>
      </c>
      <c r="M8" s="28">
        <v>0</v>
      </c>
      <c r="N8" s="28">
        <v>6</v>
      </c>
      <c r="O8" s="28">
        <v>2</v>
      </c>
      <c r="P8" s="54" t="s">
        <v>1065</v>
      </c>
      <c r="Q8" s="55" t="s">
        <v>770</v>
      </c>
      <c r="R8" s="27" t="s">
        <v>299</v>
      </c>
      <c r="S8" s="28">
        <v>6</v>
      </c>
      <c r="T8" s="28" t="s">
        <v>588</v>
      </c>
      <c r="U8" s="27" t="str">
        <f t="shared" si="2"/>
        <v>6.Leitzaran - Valle del Araxes2</v>
      </c>
    </row>
    <row r="9" spans="1:21">
      <c r="A9" s="7" t="s">
        <v>200</v>
      </c>
      <c r="B9" s="7" t="s">
        <v>7</v>
      </c>
      <c r="C9" s="7" t="s">
        <v>116</v>
      </c>
      <c r="D9" s="8" t="s">
        <v>2</v>
      </c>
      <c r="E9" s="29">
        <v>714.45</v>
      </c>
      <c r="F9" s="8">
        <v>4.57</v>
      </c>
      <c r="G9" s="8">
        <v>2.5210084033613446E-2</v>
      </c>
      <c r="H9" s="8">
        <f t="shared" si="0"/>
        <v>5.9131652661064429</v>
      </c>
      <c r="I9" s="8">
        <v>5.9131652661064429</v>
      </c>
      <c r="J9" s="8">
        <v>0</v>
      </c>
      <c r="K9" s="8">
        <v>1.411764705882353</v>
      </c>
      <c r="L9" s="8">
        <f t="shared" si="1"/>
        <v>7.3249299719887961</v>
      </c>
      <c r="M9" s="28">
        <v>1</v>
      </c>
      <c r="N9" s="28">
        <v>0</v>
      </c>
      <c r="O9" s="28">
        <v>2</v>
      </c>
      <c r="P9" s="27" t="s">
        <v>300</v>
      </c>
      <c r="Q9" s="54" t="s">
        <v>1065</v>
      </c>
      <c r="R9" s="27" t="s">
        <v>301</v>
      </c>
      <c r="S9" s="28">
        <v>7</v>
      </c>
      <c r="T9" s="28" t="s">
        <v>589</v>
      </c>
      <c r="U9" s="27" t="str">
        <f t="shared" si="2"/>
        <v>7.Valle del Araxes - Valle del Araxes</v>
      </c>
    </row>
    <row r="10" spans="1:21">
      <c r="A10" s="7" t="s">
        <v>201</v>
      </c>
      <c r="B10" s="7" t="s">
        <v>8</v>
      </c>
      <c r="C10" s="7" t="s">
        <v>117</v>
      </c>
      <c r="D10" s="8" t="s">
        <v>113</v>
      </c>
      <c r="E10" s="29">
        <v>1271.29</v>
      </c>
      <c r="F10" s="8">
        <v>1.42</v>
      </c>
      <c r="G10" s="8">
        <v>9.0479937057435081E-2</v>
      </c>
      <c r="H10" s="8">
        <f t="shared" si="0"/>
        <v>55.08969315499607</v>
      </c>
      <c r="I10" s="8">
        <v>18.054287962234461</v>
      </c>
      <c r="J10" s="8">
        <v>37.035405192761608</v>
      </c>
      <c r="K10" s="8">
        <v>0</v>
      </c>
      <c r="L10" s="8">
        <f t="shared" si="1"/>
        <v>55.08969315499607</v>
      </c>
      <c r="M10" s="28">
        <v>1</v>
      </c>
      <c r="N10" s="28">
        <v>12</v>
      </c>
      <c r="O10" s="28">
        <v>0</v>
      </c>
      <c r="P10" s="27" t="s">
        <v>302</v>
      </c>
      <c r="Q10" s="55" t="s">
        <v>771</v>
      </c>
      <c r="S10" s="28">
        <v>8</v>
      </c>
      <c r="T10" s="28" t="s">
        <v>590</v>
      </c>
      <c r="U10" s="27" t="str">
        <f t="shared" si="2"/>
        <v>8.Hernio - Leitzaran</v>
      </c>
    </row>
    <row r="11" spans="1:21">
      <c r="A11" s="7" t="s">
        <v>202</v>
      </c>
      <c r="B11" s="7" t="s">
        <v>9</v>
      </c>
      <c r="C11" s="7" t="s">
        <v>118</v>
      </c>
      <c r="D11" s="8" t="s">
        <v>114</v>
      </c>
      <c r="E11" s="29">
        <v>775.42</v>
      </c>
      <c r="F11" s="8">
        <v>5.08</v>
      </c>
      <c r="G11" s="8">
        <v>0</v>
      </c>
      <c r="H11" s="8">
        <f t="shared" si="0"/>
        <v>22.76258064516129</v>
      </c>
      <c r="I11" s="8">
        <v>2.129032258064516</v>
      </c>
      <c r="J11" s="8">
        <v>20.633548387096774</v>
      </c>
      <c r="K11" s="8">
        <v>1.6787096774193548</v>
      </c>
      <c r="L11" s="8">
        <f t="shared" si="1"/>
        <v>24.441290322580645</v>
      </c>
      <c r="M11" s="28">
        <v>2</v>
      </c>
      <c r="N11" s="28">
        <v>0</v>
      </c>
      <c r="O11" s="28">
        <v>1</v>
      </c>
      <c r="P11" s="27" t="s">
        <v>303</v>
      </c>
      <c r="Q11" s="19"/>
      <c r="R11" s="27" t="s">
        <v>294</v>
      </c>
      <c r="S11" s="28">
        <v>9</v>
      </c>
      <c r="T11" s="28" t="s">
        <v>591</v>
      </c>
      <c r="U11" s="27" t="str">
        <f t="shared" si="2"/>
        <v>9.Hernio - Leitzaran2</v>
      </c>
    </row>
    <row r="12" spans="1:21">
      <c r="A12" s="7" t="s">
        <v>937</v>
      </c>
      <c r="B12" s="7" t="s">
        <v>10</v>
      </c>
      <c r="C12" s="7" t="s">
        <v>119</v>
      </c>
      <c r="D12" s="8" t="s">
        <v>194</v>
      </c>
      <c r="E12" s="29">
        <v>1987</v>
      </c>
      <c r="F12" s="8">
        <v>11.03</v>
      </c>
      <c r="G12" s="8">
        <v>0</v>
      </c>
      <c r="H12" s="8">
        <f t="shared" si="0"/>
        <v>15.863613487669854</v>
      </c>
      <c r="I12" s="8">
        <v>15.863613487669854</v>
      </c>
      <c r="J12" s="8">
        <v>0</v>
      </c>
      <c r="K12" s="8">
        <v>2.145445395067942</v>
      </c>
      <c r="L12" s="8">
        <f t="shared" si="1"/>
        <v>18.009058882737797</v>
      </c>
      <c r="M12" s="28">
        <v>1</v>
      </c>
      <c r="N12" s="28">
        <v>0</v>
      </c>
      <c r="O12" s="28">
        <v>2</v>
      </c>
      <c r="P12" s="27" t="s">
        <v>304</v>
      </c>
      <c r="Q12" s="54" t="s">
        <v>1065</v>
      </c>
      <c r="R12" s="27" t="s">
        <v>305</v>
      </c>
      <c r="S12" s="28">
        <v>10</v>
      </c>
      <c r="T12" s="28" t="s">
        <v>592</v>
      </c>
      <c r="U12" s="27" t="str">
        <f t="shared" si="2"/>
        <v>10.Hernio - Valle del Araxes</v>
      </c>
    </row>
    <row r="13" spans="1:21">
      <c r="A13" s="7" t="s">
        <v>353</v>
      </c>
      <c r="B13" s="7" t="s">
        <v>11</v>
      </c>
      <c r="C13" s="7" t="s">
        <v>120</v>
      </c>
      <c r="D13" s="8" t="s">
        <v>115</v>
      </c>
      <c r="E13" s="29">
        <v>1201.43</v>
      </c>
      <c r="F13" s="8">
        <v>0.57999999999999996</v>
      </c>
      <c r="G13" s="8">
        <v>0</v>
      </c>
      <c r="H13" s="8">
        <f t="shared" si="0"/>
        <v>48.803497085761869</v>
      </c>
      <c r="I13" s="8">
        <v>43.109908409658622</v>
      </c>
      <c r="J13" s="8">
        <v>5.6935886761032473</v>
      </c>
      <c r="K13" s="8">
        <v>0</v>
      </c>
      <c r="L13" s="8">
        <f t="shared" si="1"/>
        <v>48.803497085761869</v>
      </c>
      <c r="M13" s="28">
        <v>1</v>
      </c>
      <c r="N13" s="28">
        <v>2</v>
      </c>
      <c r="O13" s="28">
        <v>0</v>
      </c>
      <c r="P13" s="27" t="s">
        <v>302</v>
      </c>
      <c r="Q13" s="55" t="s">
        <v>772</v>
      </c>
      <c r="R13" s="54" t="s">
        <v>1065</v>
      </c>
      <c r="S13" s="28">
        <v>11</v>
      </c>
      <c r="T13" s="28" t="s">
        <v>593</v>
      </c>
      <c r="U13" s="27" t="str">
        <f t="shared" si="2"/>
        <v>11.Hernio - Valle del Araxes2</v>
      </c>
    </row>
    <row r="14" spans="1:21">
      <c r="A14" s="7" t="s">
        <v>938</v>
      </c>
      <c r="B14" s="7" t="s">
        <v>12</v>
      </c>
      <c r="C14" s="7" t="s">
        <v>121</v>
      </c>
      <c r="D14" s="8" t="s">
        <v>3</v>
      </c>
      <c r="E14" s="29">
        <v>2020.12</v>
      </c>
      <c r="F14" s="8">
        <v>5.26</v>
      </c>
      <c r="G14" s="8">
        <v>5.3465346534653471E-2</v>
      </c>
      <c r="H14" s="8">
        <f t="shared" si="0"/>
        <v>23.853465346534652</v>
      </c>
      <c r="I14" s="8">
        <v>23.853465346534652</v>
      </c>
      <c r="J14" s="8">
        <v>0</v>
      </c>
      <c r="K14" s="8">
        <v>1.1138613861386137</v>
      </c>
      <c r="L14" s="8">
        <f t="shared" si="1"/>
        <v>24.967326732673264</v>
      </c>
      <c r="M14" s="28">
        <v>1</v>
      </c>
      <c r="N14" s="28">
        <v>0</v>
      </c>
      <c r="O14" s="28">
        <v>1</v>
      </c>
      <c r="P14" s="27" t="s">
        <v>306</v>
      </c>
      <c r="Q14" s="54" t="s">
        <v>1065</v>
      </c>
      <c r="R14" s="27" t="s">
        <v>307</v>
      </c>
      <c r="S14" s="28">
        <v>12</v>
      </c>
      <c r="T14" s="28" t="s">
        <v>594</v>
      </c>
      <c r="U14" s="27" t="str">
        <f t="shared" si="2"/>
        <v>12.Hernio - Valle del Araxes3</v>
      </c>
    </row>
    <row r="15" spans="1:21">
      <c r="A15" s="7" t="s">
        <v>203</v>
      </c>
      <c r="B15" s="7" t="s">
        <v>13</v>
      </c>
      <c r="C15" s="7" t="s">
        <v>122</v>
      </c>
      <c r="D15" s="8" t="s">
        <v>116</v>
      </c>
      <c r="E15" s="29">
        <v>245.96</v>
      </c>
      <c r="F15" s="8">
        <v>2.36</v>
      </c>
      <c r="G15" s="8">
        <v>0</v>
      </c>
      <c r="H15" s="8">
        <f t="shared" si="0"/>
        <v>8.8739837398373975</v>
      </c>
      <c r="I15" s="8">
        <v>0</v>
      </c>
      <c r="J15" s="8">
        <v>8.8739837398373975</v>
      </c>
      <c r="K15" s="8">
        <v>0</v>
      </c>
      <c r="L15" s="8">
        <f t="shared" si="1"/>
        <v>8.8739837398373975</v>
      </c>
      <c r="M15" s="28">
        <v>0</v>
      </c>
      <c r="N15" s="28">
        <v>5</v>
      </c>
      <c r="O15" s="28">
        <v>0</v>
      </c>
      <c r="P15" s="54" t="s">
        <v>1065</v>
      </c>
      <c r="Q15" s="55" t="s">
        <v>773</v>
      </c>
      <c r="R15" s="54" t="s">
        <v>1065</v>
      </c>
      <c r="S15" s="28">
        <v>13</v>
      </c>
      <c r="T15" s="28" t="s">
        <v>595</v>
      </c>
      <c r="U15" s="27" t="str">
        <f t="shared" si="2"/>
        <v>13.Hernio - Valle del Araxes4</v>
      </c>
    </row>
    <row r="16" spans="1:21">
      <c r="A16" s="7" t="s">
        <v>204</v>
      </c>
      <c r="B16" s="7" t="s">
        <v>14</v>
      </c>
      <c r="C16" s="7" t="s">
        <v>123</v>
      </c>
      <c r="D16" s="8" t="s">
        <v>117</v>
      </c>
      <c r="E16" s="29">
        <v>977.76</v>
      </c>
      <c r="F16" s="8">
        <v>1.63</v>
      </c>
      <c r="G16" s="8">
        <v>0</v>
      </c>
      <c r="H16" s="8">
        <f t="shared" si="0"/>
        <v>40.298568507157462</v>
      </c>
      <c r="I16" s="8">
        <v>29.692229038854805</v>
      </c>
      <c r="J16" s="8">
        <v>10.606339468302659</v>
      </c>
      <c r="K16" s="8">
        <v>1.0204498977505112</v>
      </c>
      <c r="L16" s="8">
        <f t="shared" si="1"/>
        <v>41.319018404907972</v>
      </c>
      <c r="M16" s="28">
        <v>2</v>
      </c>
      <c r="N16" s="28">
        <v>9</v>
      </c>
      <c r="O16" s="28">
        <v>2</v>
      </c>
      <c r="P16" s="27" t="s">
        <v>308</v>
      </c>
      <c r="Q16" s="55" t="s">
        <v>774</v>
      </c>
      <c r="R16" s="27" t="s">
        <v>309</v>
      </c>
      <c r="S16" s="28">
        <v>14</v>
      </c>
      <c r="T16" s="28" t="s">
        <v>596</v>
      </c>
      <c r="U16" s="27" t="str">
        <f t="shared" si="2"/>
        <v>14.Hernio - Valle del Araxes5</v>
      </c>
    </row>
    <row r="17" spans="1:21">
      <c r="A17" s="7" t="s">
        <v>205</v>
      </c>
      <c r="B17" s="7" t="s">
        <v>15</v>
      </c>
      <c r="C17" s="7" t="s">
        <v>939</v>
      </c>
      <c r="D17" s="8" t="s">
        <v>118</v>
      </c>
      <c r="E17" s="29">
        <v>2058.85</v>
      </c>
      <c r="F17" s="8">
        <v>1.59</v>
      </c>
      <c r="G17" s="8">
        <v>6.6051481301602724E-2</v>
      </c>
      <c r="H17" s="8">
        <f t="shared" si="0"/>
        <v>58.077221952404081</v>
      </c>
      <c r="I17" s="8">
        <v>48.83147158814959</v>
      </c>
      <c r="J17" s="8">
        <v>9.2457503642544925</v>
      </c>
      <c r="K17" s="8">
        <v>0</v>
      </c>
      <c r="L17" s="8">
        <f t="shared" si="1"/>
        <v>58.077221952404081</v>
      </c>
      <c r="M17" s="28">
        <v>1</v>
      </c>
      <c r="N17" s="28">
        <v>2</v>
      </c>
      <c r="O17" s="28">
        <v>0</v>
      </c>
      <c r="P17" s="27" t="s">
        <v>310</v>
      </c>
      <c r="Q17" s="55" t="s">
        <v>775</v>
      </c>
      <c r="R17" s="54" t="s">
        <v>1065</v>
      </c>
      <c r="S17" s="28">
        <v>15</v>
      </c>
      <c r="T17" s="28" t="s">
        <v>597</v>
      </c>
      <c r="U17" s="27" t="str">
        <f t="shared" si="2"/>
        <v>15.Valle del Araxes - Aralar</v>
      </c>
    </row>
    <row r="18" spans="1:21">
      <c r="A18" s="7" t="s">
        <v>940</v>
      </c>
      <c r="B18" s="7" t="s">
        <v>16</v>
      </c>
      <c r="C18" s="7" t="s">
        <v>124</v>
      </c>
      <c r="D18" s="8" t="s">
        <v>4</v>
      </c>
      <c r="E18" s="29">
        <v>5877.4</v>
      </c>
      <c r="F18" s="8">
        <v>9.25</v>
      </c>
      <c r="G18" s="8">
        <v>0.17304747320061256</v>
      </c>
      <c r="H18" s="8">
        <f t="shared" si="0"/>
        <v>15.238386932108218</v>
      </c>
      <c r="I18" s="8">
        <v>2.8385230559809425</v>
      </c>
      <c r="J18" s="8">
        <v>12.399863876127275</v>
      </c>
      <c r="K18" s="8">
        <v>0.93636208950144628</v>
      </c>
      <c r="L18" s="8">
        <f t="shared" si="1"/>
        <v>16.174749021609664</v>
      </c>
      <c r="M18" s="28">
        <v>2</v>
      </c>
      <c r="N18" s="28">
        <v>7</v>
      </c>
      <c r="O18" s="28">
        <v>1</v>
      </c>
      <c r="P18" s="27" t="s">
        <v>311</v>
      </c>
      <c r="Q18" s="55" t="s">
        <v>776</v>
      </c>
      <c r="R18" s="27" t="s">
        <v>312</v>
      </c>
      <c r="S18" s="28">
        <v>16</v>
      </c>
      <c r="T18" s="28" t="s">
        <v>598</v>
      </c>
      <c r="U18" s="27" t="str">
        <f t="shared" si="2"/>
        <v>16.Valle del Araxes - Aralar2</v>
      </c>
    </row>
    <row r="19" spans="1:21">
      <c r="A19" s="7" t="s">
        <v>941</v>
      </c>
      <c r="B19" s="7" t="s">
        <v>17</v>
      </c>
      <c r="C19" s="7" t="s">
        <v>125</v>
      </c>
      <c r="D19" s="8" t="s">
        <v>5</v>
      </c>
      <c r="E19" s="29">
        <v>1305.9000000000001</v>
      </c>
      <c r="F19" s="8">
        <v>1.66</v>
      </c>
      <c r="G19" s="8">
        <v>8.4226646248085763E-3</v>
      </c>
      <c r="H19" s="8">
        <f t="shared" si="0"/>
        <v>1.44104134762634</v>
      </c>
      <c r="I19" s="8">
        <v>1.44104134762634</v>
      </c>
      <c r="J19" s="8">
        <v>0</v>
      </c>
      <c r="K19" s="8">
        <v>1.1056661562021439</v>
      </c>
      <c r="L19" s="8">
        <f t="shared" si="1"/>
        <v>2.5467075038284839</v>
      </c>
      <c r="M19" s="28">
        <v>1</v>
      </c>
      <c r="N19" s="28">
        <v>0</v>
      </c>
      <c r="O19" s="28">
        <v>2</v>
      </c>
      <c r="P19" s="27" t="s">
        <v>313</v>
      </c>
      <c r="Q19" s="54" t="s">
        <v>1065</v>
      </c>
      <c r="R19" s="27" t="s">
        <v>314</v>
      </c>
      <c r="S19" s="28">
        <v>17</v>
      </c>
      <c r="T19" s="28" t="s">
        <v>599</v>
      </c>
      <c r="U19" s="27" t="str">
        <f t="shared" si="2"/>
        <v>17.Valle del Araxes - Aralar3</v>
      </c>
    </row>
    <row r="20" spans="1:21">
      <c r="A20" s="7" t="s">
        <v>206</v>
      </c>
      <c r="B20" s="7" t="s">
        <v>18</v>
      </c>
      <c r="C20" s="7" t="s">
        <v>126</v>
      </c>
      <c r="D20" s="8" t="s">
        <v>195</v>
      </c>
      <c r="E20" s="29">
        <v>9607.82</v>
      </c>
      <c r="F20" s="8">
        <v>4.8499999999999996</v>
      </c>
      <c r="G20" s="8">
        <v>0.3728143213988343</v>
      </c>
      <c r="H20" s="8">
        <f t="shared" si="0"/>
        <v>25.484596169858452</v>
      </c>
      <c r="I20" s="8">
        <v>24.649458784346379</v>
      </c>
      <c r="J20" s="8">
        <v>0.83513738551207317</v>
      </c>
      <c r="K20" s="8">
        <v>1.2138842631140716</v>
      </c>
      <c r="L20" s="8">
        <f t="shared" si="1"/>
        <v>26.698480432972524</v>
      </c>
      <c r="M20" s="28">
        <v>3</v>
      </c>
      <c r="N20" s="28">
        <v>2</v>
      </c>
      <c r="O20" s="28">
        <v>2</v>
      </c>
      <c r="P20" s="27" t="s">
        <v>315</v>
      </c>
      <c r="Q20" s="55" t="s">
        <v>777</v>
      </c>
      <c r="R20" s="27" t="s">
        <v>316</v>
      </c>
      <c r="S20" s="28">
        <v>18</v>
      </c>
      <c r="T20" s="28" t="s">
        <v>600</v>
      </c>
      <c r="U20" s="27" t="str">
        <f t="shared" si="2"/>
        <v>18.Hernio - Aralar</v>
      </c>
    </row>
    <row r="21" spans="1:21">
      <c r="A21" s="7" t="s">
        <v>942</v>
      </c>
      <c r="B21" s="7" t="s">
        <v>19</v>
      </c>
      <c r="C21" s="7" t="s">
        <v>127</v>
      </c>
      <c r="D21" s="8" t="s">
        <v>119</v>
      </c>
      <c r="E21" s="29">
        <v>2718.63</v>
      </c>
      <c r="F21" s="8">
        <v>10.97</v>
      </c>
      <c r="G21" s="8">
        <v>0.11438028687017286</v>
      </c>
      <c r="H21" s="8">
        <f t="shared" si="0"/>
        <v>6.0040456050018385</v>
      </c>
      <c r="I21" s="8">
        <v>4.9764619345347549</v>
      </c>
      <c r="J21" s="8">
        <v>1.0275836704670835</v>
      </c>
      <c r="K21" s="8">
        <v>1.8988598749540273</v>
      </c>
      <c r="L21" s="8">
        <f t="shared" si="1"/>
        <v>7.9029054799558658</v>
      </c>
      <c r="M21" s="28">
        <v>2</v>
      </c>
      <c r="N21" s="28">
        <v>1</v>
      </c>
      <c r="O21" s="28">
        <v>2</v>
      </c>
      <c r="P21" s="27" t="s">
        <v>317</v>
      </c>
      <c r="Q21" s="55">
        <v>2</v>
      </c>
      <c r="R21" s="27" t="s">
        <v>318</v>
      </c>
      <c r="S21" s="28">
        <v>19</v>
      </c>
      <c r="T21" s="28" t="s">
        <v>601</v>
      </c>
      <c r="U21" s="27" t="str">
        <f t="shared" si="2"/>
        <v>19.Hernio - Aralar2</v>
      </c>
    </row>
    <row r="22" spans="1:21">
      <c r="A22" s="7" t="s">
        <v>992</v>
      </c>
      <c r="B22" s="7" t="s">
        <v>20</v>
      </c>
      <c r="C22" s="7" t="s">
        <v>128</v>
      </c>
      <c r="D22" s="8" t="s">
        <v>120</v>
      </c>
      <c r="E22" s="29">
        <v>410.24</v>
      </c>
      <c r="F22" s="8">
        <v>13.78</v>
      </c>
      <c r="G22" s="8">
        <v>0</v>
      </c>
      <c r="H22" s="8">
        <f t="shared" si="0"/>
        <v>23.458536585365856</v>
      </c>
      <c r="I22" s="8">
        <v>0</v>
      </c>
      <c r="J22" s="8">
        <v>23.458536585365856</v>
      </c>
      <c r="K22" s="8">
        <v>2.4268292682926829</v>
      </c>
      <c r="L22" s="8">
        <f t="shared" si="1"/>
        <v>25.885365853658538</v>
      </c>
      <c r="M22" s="28">
        <v>0</v>
      </c>
      <c r="N22" s="28">
        <v>2</v>
      </c>
      <c r="O22" s="28">
        <v>2</v>
      </c>
      <c r="P22" s="54" t="s">
        <v>1065</v>
      </c>
      <c r="Q22" s="55" t="s">
        <v>772</v>
      </c>
      <c r="R22" s="27" t="s">
        <v>319</v>
      </c>
      <c r="S22" s="28">
        <v>20</v>
      </c>
      <c r="T22" s="28" t="s">
        <v>602</v>
      </c>
      <c r="U22" s="27" t="str">
        <f t="shared" si="2"/>
        <v>20.Murumendi - Aralar</v>
      </c>
    </row>
    <row r="23" spans="1:21">
      <c r="A23" s="7" t="s">
        <v>943</v>
      </c>
      <c r="B23" s="7" t="s">
        <v>21</v>
      </c>
      <c r="C23" s="7" t="s">
        <v>129</v>
      </c>
      <c r="D23" s="8" t="s">
        <v>121</v>
      </c>
      <c r="E23" s="29">
        <v>2790.69</v>
      </c>
      <c r="F23" s="8">
        <v>1.77</v>
      </c>
      <c r="G23" s="8">
        <v>0</v>
      </c>
      <c r="H23" s="8">
        <f t="shared" si="0"/>
        <v>20.049802938015048</v>
      </c>
      <c r="I23" s="8">
        <v>0</v>
      </c>
      <c r="J23" s="8">
        <v>20.049802938015048</v>
      </c>
      <c r="K23" s="8">
        <v>0.22285919025438911</v>
      </c>
      <c r="L23" s="8">
        <f t="shared" si="1"/>
        <v>20.272662128269438</v>
      </c>
      <c r="M23" s="28">
        <v>0</v>
      </c>
      <c r="N23" s="28">
        <v>3</v>
      </c>
      <c r="O23" s="28">
        <v>1</v>
      </c>
      <c r="P23" s="54" t="s">
        <v>1065</v>
      </c>
      <c r="Q23" s="55" t="s">
        <v>778</v>
      </c>
      <c r="R23" s="27" t="s">
        <v>320</v>
      </c>
      <c r="S23" s="28">
        <v>21</v>
      </c>
      <c r="T23" s="28" t="s">
        <v>603</v>
      </c>
      <c r="U23" s="27" t="str">
        <f t="shared" si="2"/>
        <v>21.Murumendi - Aralar2</v>
      </c>
    </row>
    <row r="24" spans="1:21">
      <c r="A24" s="7" t="s">
        <v>944</v>
      </c>
      <c r="B24" s="7" t="s">
        <v>22</v>
      </c>
      <c r="C24" s="7" t="s">
        <v>130</v>
      </c>
      <c r="D24" s="8" t="s">
        <v>196</v>
      </c>
      <c r="E24" s="29">
        <v>2163.81</v>
      </c>
      <c r="F24" s="8">
        <v>1.1299999999999999</v>
      </c>
      <c r="G24" s="8">
        <v>2.037892791127542</v>
      </c>
      <c r="H24" s="8">
        <f t="shared" si="0"/>
        <v>32.514787430683917</v>
      </c>
      <c r="I24" s="8">
        <v>20.542051756007393</v>
      </c>
      <c r="J24" s="8">
        <v>11.972735674676525</v>
      </c>
      <c r="K24" s="8">
        <v>0</v>
      </c>
      <c r="L24" s="8">
        <f t="shared" si="1"/>
        <v>32.514787430683917</v>
      </c>
      <c r="M24" s="28">
        <v>1</v>
      </c>
      <c r="N24" s="28">
        <v>8</v>
      </c>
      <c r="O24" s="28">
        <v>0</v>
      </c>
      <c r="P24" s="28" t="s">
        <v>321</v>
      </c>
      <c r="Q24" s="55" t="s">
        <v>779</v>
      </c>
      <c r="R24" s="54" t="s">
        <v>1065</v>
      </c>
      <c r="S24" s="28">
        <v>22</v>
      </c>
      <c r="T24" s="28" t="s">
        <v>604</v>
      </c>
      <c r="U24" s="27" t="str">
        <f t="shared" si="2"/>
        <v>22.Hernio - Murumendi</v>
      </c>
    </row>
    <row r="25" spans="1:21">
      <c r="A25" s="7" t="s">
        <v>945</v>
      </c>
      <c r="B25" s="7" t="s">
        <v>23</v>
      </c>
      <c r="C25" s="7" t="s">
        <v>131</v>
      </c>
      <c r="D25" s="8" t="s">
        <v>6</v>
      </c>
      <c r="E25" s="29">
        <v>271.72000000000003</v>
      </c>
      <c r="F25" s="8">
        <v>8.27</v>
      </c>
      <c r="G25" s="8">
        <v>5.1470588235294122E-2</v>
      </c>
      <c r="H25" s="8">
        <f t="shared" si="0"/>
        <v>5.8198529411764701</v>
      </c>
      <c r="I25" s="8">
        <v>0</v>
      </c>
      <c r="J25" s="8">
        <v>5.8198529411764701</v>
      </c>
      <c r="K25" s="8">
        <v>3.0183823529411766</v>
      </c>
      <c r="L25" s="8">
        <f t="shared" si="1"/>
        <v>8.8382352941176467</v>
      </c>
      <c r="M25" s="28">
        <v>0</v>
      </c>
      <c r="N25" s="28">
        <v>3</v>
      </c>
      <c r="O25" s="28">
        <v>2</v>
      </c>
      <c r="P25" s="54" t="s">
        <v>1065</v>
      </c>
      <c r="Q25" s="55" t="s">
        <v>780</v>
      </c>
      <c r="R25" s="27" t="s">
        <v>316</v>
      </c>
      <c r="S25" s="28">
        <v>23</v>
      </c>
      <c r="T25" s="28" t="s">
        <v>605</v>
      </c>
      <c r="U25" s="27" t="str">
        <f t="shared" si="2"/>
        <v>23.Hernio - Murumendi2</v>
      </c>
    </row>
    <row r="26" spans="1:21">
      <c r="A26" s="7" t="s">
        <v>207</v>
      </c>
      <c r="B26" s="7" t="s">
        <v>24</v>
      </c>
      <c r="C26" s="7" t="s">
        <v>132</v>
      </c>
      <c r="D26" s="8" t="s">
        <v>122</v>
      </c>
      <c r="E26" s="29">
        <v>136.25</v>
      </c>
      <c r="F26" s="8">
        <v>10.74</v>
      </c>
      <c r="G26" s="8">
        <v>0</v>
      </c>
      <c r="H26" s="8">
        <f t="shared" si="0"/>
        <v>58.624999999999993</v>
      </c>
      <c r="I26" s="8">
        <v>2.2352941176470589</v>
      </c>
      <c r="J26" s="8">
        <v>56.389705882352935</v>
      </c>
      <c r="K26" s="8">
        <v>5.5588235294117645</v>
      </c>
      <c r="L26" s="8">
        <f t="shared" si="1"/>
        <v>64.183823529411754</v>
      </c>
      <c r="M26" s="28">
        <v>1</v>
      </c>
      <c r="N26" s="28">
        <v>1</v>
      </c>
      <c r="O26" s="28">
        <v>2</v>
      </c>
      <c r="P26" s="27" t="s">
        <v>322</v>
      </c>
      <c r="Q26" s="55">
        <v>20</v>
      </c>
      <c r="R26" s="27" t="s">
        <v>323</v>
      </c>
      <c r="S26" s="28">
        <v>24</v>
      </c>
      <c r="T26" s="28" t="s">
        <v>606</v>
      </c>
      <c r="U26" s="27" t="str">
        <f t="shared" si="2"/>
        <v>24.Hernio - Murumendi3</v>
      </c>
    </row>
    <row r="27" spans="1:21">
      <c r="A27" s="7" t="s">
        <v>208</v>
      </c>
      <c r="B27" s="7" t="s">
        <v>25</v>
      </c>
      <c r="C27" s="7" t="s">
        <v>133</v>
      </c>
      <c r="D27" s="8" t="s">
        <v>197</v>
      </c>
      <c r="E27" s="29">
        <v>7308.08</v>
      </c>
      <c r="F27" s="8">
        <v>1.01</v>
      </c>
      <c r="G27" s="8">
        <v>3.2840722495894911E-2</v>
      </c>
      <c r="H27" s="8">
        <f t="shared" si="0"/>
        <v>29.116310892172958</v>
      </c>
      <c r="I27" s="8">
        <v>26.262999452654622</v>
      </c>
      <c r="J27" s="8">
        <v>2.8533114395183365</v>
      </c>
      <c r="K27" s="8">
        <v>1.1550355774493706</v>
      </c>
      <c r="L27" s="8">
        <f t="shared" si="1"/>
        <v>30.27134646962233</v>
      </c>
      <c r="M27" s="28">
        <v>2</v>
      </c>
      <c r="N27" s="28">
        <v>5</v>
      </c>
      <c r="O27" s="28">
        <v>4</v>
      </c>
      <c r="P27" s="27" t="s">
        <v>324</v>
      </c>
      <c r="Q27" s="55" t="s">
        <v>781</v>
      </c>
      <c r="R27" s="27" t="s">
        <v>757</v>
      </c>
      <c r="S27" s="28">
        <v>25</v>
      </c>
      <c r="T27" s="28" t="s">
        <v>607</v>
      </c>
      <c r="U27" s="27" t="str">
        <f t="shared" si="2"/>
        <v>25.Murumendi - Valle del Araxes</v>
      </c>
    </row>
    <row r="28" spans="1:21">
      <c r="A28" s="7" t="s">
        <v>209</v>
      </c>
      <c r="B28" s="7" t="s">
        <v>26</v>
      </c>
      <c r="C28" s="7" t="s">
        <v>134</v>
      </c>
      <c r="D28" s="8" t="s">
        <v>7</v>
      </c>
      <c r="E28" s="29">
        <v>354.4</v>
      </c>
      <c r="F28" s="8">
        <v>5.93</v>
      </c>
      <c r="G28" s="8">
        <v>0</v>
      </c>
      <c r="H28" s="8">
        <f t="shared" si="0"/>
        <v>0</v>
      </c>
      <c r="I28" s="8">
        <v>0</v>
      </c>
      <c r="J28" s="8">
        <v>0</v>
      </c>
      <c r="K28" s="8">
        <v>2.5677966101694918</v>
      </c>
      <c r="L28" s="8">
        <f t="shared" si="1"/>
        <v>2.5677966101694918</v>
      </c>
      <c r="M28" s="28">
        <v>0</v>
      </c>
      <c r="N28" s="28">
        <v>0</v>
      </c>
      <c r="O28" s="28">
        <v>1</v>
      </c>
      <c r="P28" s="54" t="s">
        <v>1065</v>
      </c>
      <c r="Q28" s="54" t="s">
        <v>1065</v>
      </c>
      <c r="R28" s="27" t="s">
        <v>325</v>
      </c>
      <c r="S28" s="28">
        <v>26</v>
      </c>
      <c r="T28" s="28" t="s">
        <v>608</v>
      </c>
      <c r="U28" s="27" t="str">
        <f t="shared" si="2"/>
        <v>26.Murumendi - Valle del Araxes2</v>
      </c>
    </row>
    <row r="29" spans="1:21">
      <c r="A29" s="7" t="s">
        <v>946</v>
      </c>
      <c r="B29" s="7" t="s">
        <v>27</v>
      </c>
      <c r="C29" s="7" t="s">
        <v>135</v>
      </c>
      <c r="D29" s="8" t="s">
        <v>8</v>
      </c>
      <c r="E29" s="29">
        <v>911.96</v>
      </c>
      <c r="F29" s="8">
        <v>2.36</v>
      </c>
      <c r="G29" s="8">
        <v>5.2631578947368418E-2</v>
      </c>
      <c r="H29" s="8">
        <f t="shared" si="0"/>
        <v>63.756578947368425</v>
      </c>
      <c r="I29" s="8">
        <v>63.756578947368425</v>
      </c>
      <c r="J29" s="8">
        <v>0</v>
      </c>
      <c r="K29" s="8">
        <v>0.99342105263157898</v>
      </c>
      <c r="L29" s="8">
        <f t="shared" si="1"/>
        <v>64.75</v>
      </c>
      <c r="M29" s="28">
        <v>1</v>
      </c>
      <c r="N29" s="28">
        <v>0</v>
      </c>
      <c r="O29" s="28">
        <v>1</v>
      </c>
      <c r="P29" s="27" t="s">
        <v>326</v>
      </c>
      <c r="Q29" s="54" t="s">
        <v>1065</v>
      </c>
      <c r="R29" s="27" t="s">
        <v>325</v>
      </c>
      <c r="S29" s="28">
        <v>27</v>
      </c>
      <c r="T29" s="28" t="s">
        <v>609</v>
      </c>
      <c r="U29" s="27" t="str">
        <f t="shared" si="2"/>
        <v>27.Hernio - Pagoeta</v>
      </c>
    </row>
    <row r="30" spans="1:21">
      <c r="A30" s="7" t="s">
        <v>210</v>
      </c>
      <c r="B30" s="7" t="s">
        <v>28</v>
      </c>
      <c r="C30" s="7" t="s">
        <v>136</v>
      </c>
      <c r="D30" s="8" t="s">
        <v>123</v>
      </c>
      <c r="E30" s="29">
        <v>2694.39</v>
      </c>
      <c r="F30" s="8">
        <v>4.1399999999999997</v>
      </c>
      <c r="G30" s="8">
        <v>0.25352635486265773</v>
      </c>
      <c r="H30" s="8">
        <f t="shared" si="0"/>
        <v>41.731254639940616</v>
      </c>
      <c r="I30" s="8">
        <v>36.978099480326655</v>
      </c>
      <c r="J30" s="8">
        <v>4.7531551596139572</v>
      </c>
      <c r="K30" s="8">
        <v>0.57089829250185609</v>
      </c>
      <c r="L30" s="8">
        <f t="shared" si="1"/>
        <v>42.302152932442475</v>
      </c>
      <c r="M30" s="28">
        <v>2</v>
      </c>
      <c r="N30" s="28">
        <v>2</v>
      </c>
      <c r="O30" s="28">
        <v>1</v>
      </c>
      <c r="P30" s="27" t="s">
        <v>327</v>
      </c>
      <c r="Q30" s="55" t="s">
        <v>782</v>
      </c>
      <c r="R30" s="27" t="s">
        <v>137</v>
      </c>
      <c r="S30" s="28">
        <v>28</v>
      </c>
      <c r="T30" s="28" t="s">
        <v>610</v>
      </c>
      <c r="U30" s="27" t="str">
        <f t="shared" si="2"/>
        <v>28.Hernio - Izarraitz</v>
      </c>
    </row>
    <row r="31" spans="1:21">
      <c r="A31" s="7" t="s">
        <v>211</v>
      </c>
      <c r="B31" s="7" t="s">
        <v>29</v>
      </c>
      <c r="C31" s="7" t="s">
        <v>137</v>
      </c>
      <c r="D31" s="8" t="s">
        <v>198</v>
      </c>
      <c r="E31" s="29">
        <v>1294.6099999999999</v>
      </c>
      <c r="F31" s="8">
        <v>7.23</v>
      </c>
      <c r="G31" s="8">
        <v>0.36833976833976834</v>
      </c>
      <c r="H31" s="8">
        <f t="shared" si="0"/>
        <v>2.6880308880308883</v>
      </c>
      <c r="I31" s="8">
        <v>2.6880308880308883</v>
      </c>
      <c r="J31" s="8">
        <v>0</v>
      </c>
      <c r="K31" s="8">
        <v>1.7915057915057913</v>
      </c>
      <c r="L31" s="8">
        <f t="shared" si="1"/>
        <v>4.4795366795366798</v>
      </c>
      <c r="M31" s="28">
        <v>1</v>
      </c>
      <c r="N31" s="28">
        <v>0</v>
      </c>
      <c r="O31" s="28">
        <v>2</v>
      </c>
      <c r="P31" s="27" t="s">
        <v>328</v>
      </c>
      <c r="Q31" s="54" t="s">
        <v>1065</v>
      </c>
      <c r="R31" s="27" t="s">
        <v>329</v>
      </c>
      <c r="S31" s="28">
        <v>29</v>
      </c>
      <c r="T31" s="28" t="s">
        <v>611</v>
      </c>
      <c r="U31" s="27" t="str">
        <f t="shared" si="2"/>
        <v>29.Murumendi - Karakate</v>
      </c>
    </row>
    <row r="32" spans="1:21">
      <c r="A32" s="7" t="s">
        <v>947</v>
      </c>
      <c r="B32" s="7" t="s">
        <v>30</v>
      </c>
      <c r="C32" s="7" t="s">
        <v>991</v>
      </c>
      <c r="D32" s="8" t="s">
        <v>199</v>
      </c>
      <c r="E32" s="29">
        <v>12285.85</v>
      </c>
      <c r="F32" s="8">
        <v>1.06</v>
      </c>
      <c r="G32" s="8">
        <v>0.24719192576916818</v>
      </c>
      <c r="H32" s="8">
        <f t="shared" si="0"/>
        <v>80.355608009116054</v>
      </c>
      <c r="I32" s="8">
        <v>76.948559335829387</v>
      </c>
      <c r="J32" s="8">
        <v>3.4070486732866674</v>
      </c>
      <c r="K32" s="8">
        <v>1.1405664984535242</v>
      </c>
      <c r="L32" s="8">
        <f t="shared" si="1"/>
        <v>81.496174507569577</v>
      </c>
      <c r="M32" s="28">
        <v>4</v>
      </c>
      <c r="N32" s="28">
        <v>4</v>
      </c>
      <c r="O32" s="28">
        <v>3</v>
      </c>
      <c r="P32" s="27" t="s">
        <v>713</v>
      </c>
      <c r="Q32" s="55" t="s">
        <v>783</v>
      </c>
      <c r="R32" s="27" t="s">
        <v>330</v>
      </c>
      <c r="S32" s="28">
        <v>30</v>
      </c>
      <c r="T32" s="28" t="s">
        <v>612</v>
      </c>
      <c r="U32" s="27" t="str">
        <f t="shared" si="2"/>
        <v>30.Murumendi - Izarraitz</v>
      </c>
    </row>
    <row r="33" spans="1:21">
      <c r="A33" s="7" t="s">
        <v>212</v>
      </c>
      <c r="B33" s="7" t="s">
        <v>31</v>
      </c>
      <c r="C33" s="7" t="s">
        <v>138</v>
      </c>
      <c r="D33" s="8" t="s">
        <v>9</v>
      </c>
      <c r="E33" s="29">
        <v>2267.4</v>
      </c>
      <c r="F33" s="8">
        <v>3.72</v>
      </c>
      <c r="G33" s="8">
        <v>0.10807234230260257</v>
      </c>
      <c r="H33" s="8">
        <f t="shared" si="0"/>
        <v>51.794441993824435</v>
      </c>
      <c r="I33" s="8">
        <v>34.039258932509924</v>
      </c>
      <c r="J33" s="8">
        <v>17.755183061314511</v>
      </c>
      <c r="K33" s="8">
        <v>1.6091751213056904</v>
      </c>
      <c r="L33" s="8">
        <f t="shared" si="1"/>
        <v>53.403617115130125</v>
      </c>
      <c r="M33" s="28">
        <v>1</v>
      </c>
      <c r="N33" s="28">
        <v>5</v>
      </c>
      <c r="O33" s="28">
        <v>2</v>
      </c>
      <c r="P33" s="27" t="s">
        <v>306</v>
      </c>
      <c r="Q33" s="55" t="s">
        <v>784</v>
      </c>
      <c r="R33" s="27" t="s">
        <v>316</v>
      </c>
      <c r="S33" s="28">
        <v>31</v>
      </c>
      <c r="T33" s="28" t="s">
        <v>613</v>
      </c>
      <c r="U33" s="27" t="str">
        <f t="shared" si="2"/>
        <v>31.Pagoeta - Izarraitz</v>
      </c>
    </row>
    <row r="34" spans="1:21">
      <c r="A34" s="7" t="s">
        <v>213</v>
      </c>
      <c r="B34" s="7" t="s">
        <v>32</v>
      </c>
      <c r="C34" s="7" t="s">
        <v>139</v>
      </c>
      <c r="D34" s="8" t="s">
        <v>939</v>
      </c>
      <c r="E34" s="29">
        <v>3290.75</v>
      </c>
      <c r="F34" s="8">
        <v>13.63</v>
      </c>
      <c r="G34" s="8">
        <v>0.70890306897599509</v>
      </c>
      <c r="H34" s="8">
        <f t="shared" si="0"/>
        <v>24.038893953205715</v>
      </c>
      <c r="I34" s="8">
        <v>18.227894257064722</v>
      </c>
      <c r="J34" s="8">
        <v>5.8109996961409909</v>
      </c>
      <c r="K34" s="8">
        <v>0.96292920085080524</v>
      </c>
      <c r="L34" s="8">
        <f t="shared" si="1"/>
        <v>25.00182315405652</v>
      </c>
      <c r="M34" s="28">
        <v>1</v>
      </c>
      <c r="N34" s="28">
        <v>7</v>
      </c>
      <c r="O34" s="28">
        <v>2</v>
      </c>
      <c r="P34" s="27" t="s">
        <v>331</v>
      </c>
      <c r="Q34" s="55" t="s">
        <v>785</v>
      </c>
      <c r="R34" s="27" t="s">
        <v>332</v>
      </c>
      <c r="S34" s="28">
        <v>32</v>
      </c>
      <c r="T34" s="28" t="s">
        <v>614</v>
      </c>
      <c r="U34" s="27" t="str">
        <f t="shared" si="2"/>
        <v>32.Pagoeta - Izarraitz2</v>
      </c>
    </row>
    <row r="35" spans="1:21">
      <c r="A35" s="7" t="s">
        <v>948</v>
      </c>
      <c r="B35" s="7" t="s">
        <v>33</v>
      </c>
      <c r="C35" s="7" t="s">
        <v>140</v>
      </c>
      <c r="D35" s="8" t="s">
        <v>10</v>
      </c>
      <c r="E35" s="29">
        <v>1005.05</v>
      </c>
      <c r="F35" s="8">
        <v>2.36</v>
      </c>
      <c r="G35" s="8">
        <v>8.7562189054726375E-2</v>
      </c>
      <c r="H35" s="8">
        <f t="shared" si="0"/>
        <v>10.08457711442786</v>
      </c>
      <c r="I35" s="8">
        <v>10.08457711442786</v>
      </c>
      <c r="J35" s="8">
        <v>0</v>
      </c>
      <c r="K35" s="8">
        <v>2.8616915422885572</v>
      </c>
      <c r="L35" s="8">
        <f t="shared" si="1"/>
        <v>12.946268656716418</v>
      </c>
      <c r="M35" s="28">
        <v>1</v>
      </c>
      <c r="N35" s="28">
        <v>0</v>
      </c>
      <c r="O35" s="28">
        <v>2</v>
      </c>
      <c r="P35" s="27" t="s">
        <v>300</v>
      </c>
      <c r="Q35" s="54" t="s">
        <v>1065</v>
      </c>
      <c r="R35" s="27" t="s">
        <v>333</v>
      </c>
      <c r="S35" s="28">
        <v>33</v>
      </c>
      <c r="T35" s="28" t="s">
        <v>615</v>
      </c>
      <c r="U35" s="27" t="str">
        <f t="shared" si="2"/>
        <v>33.Pagoeta - Izarraitz3</v>
      </c>
    </row>
    <row r="36" spans="1:21">
      <c r="A36" s="7" t="s">
        <v>214</v>
      </c>
      <c r="B36" s="7" t="s">
        <v>34</v>
      </c>
      <c r="C36" s="7" t="s">
        <v>141</v>
      </c>
      <c r="D36" s="8" t="s">
        <v>200</v>
      </c>
      <c r="E36" s="29">
        <v>5745.77</v>
      </c>
      <c r="F36" s="8">
        <v>5.42</v>
      </c>
      <c r="G36" s="8">
        <v>0.535328924469196</v>
      </c>
      <c r="H36" s="8">
        <f t="shared" si="0"/>
        <v>26.997911590671773</v>
      </c>
      <c r="I36" s="8">
        <v>19.183780020884093</v>
      </c>
      <c r="J36" s="8">
        <v>7.814131569787679</v>
      </c>
      <c r="K36" s="8">
        <v>1.8043856595892798</v>
      </c>
      <c r="L36" s="8">
        <f t="shared" si="1"/>
        <v>28.802297250261052</v>
      </c>
      <c r="M36" s="28">
        <v>6</v>
      </c>
      <c r="N36" s="28">
        <v>3</v>
      </c>
      <c r="O36" s="28">
        <v>5</v>
      </c>
      <c r="P36" s="27" t="s">
        <v>334</v>
      </c>
      <c r="Q36" s="55" t="s">
        <v>786</v>
      </c>
      <c r="R36" s="27" t="s">
        <v>335</v>
      </c>
      <c r="S36" s="28">
        <v>34</v>
      </c>
      <c r="T36" s="28" t="s">
        <v>616</v>
      </c>
      <c r="U36" s="27" t="str">
        <f t="shared" si="2"/>
        <v>34.Pagoeta - Pagoeta</v>
      </c>
    </row>
    <row r="37" spans="1:21">
      <c r="A37" s="7" t="s">
        <v>215</v>
      </c>
      <c r="B37" s="7" t="s">
        <v>35</v>
      </c>
      <c r="C37" s="7" t="s">
        <v>288</v>
      </c>
      <c r="D37" s="8" t="s">
        <v>11</v>
      </c>
      <c r="E37" s="29">
        <v>1460.11</v>
      </c>
      <c r="F37" s="8">
        <v>1.57</v>
      </c>
      <c r="G37" s="8">
        <v>0</v>
      </c>
      <c r="H37" s="8">
        <f t="shared" si="0"/>
        <v>0.60753424657534238</v>
      </c>
      <c r="I37" s="8">
        <v>0.60753424657534238</v>
      </c>
      <c r="J37" s="8">
        <v>0</v>
      </c>
      <c r="K37" s="8">
        <v>1.0869863013698629</v>
      </c>
      <c r="L37" s="8">
        <f t="shared" si="1"/>
        <v>1.6945205479452052</v>
      </c>
      <c r="M37" s="28">
        <v>1</v>
      </c>
      <c r="N37" s="28">
        <v>0</v>
      </c>
      <c r="O37" s="28">
        <v>1</v>
      </c>
      <c r="P37" s="27" t="s">
        <v>300</v>
      </c>
      <c r="Q37" s="54" t="s">
        <v>1065</v>
      </c>
      <c r="R37" s="27" t="s">
        <v>336</v>
      </c>
      <c r="S37" s="28">
        <v>35</v>
      </c>
      <c r="T37" s="28" t="s">
        <v>617</v>
      </c>
      <c r="U37" s="27" t="str">
        <f t="shared" si="2"/>
        <v>35.Pagoeta - Arno</v>
      </c>
    </row>
    <row r="38" spans="1:21">
      <c r="A38" s="7" t="s">
        <v>993</v>
      </c>
      <c r="B38" s="7" t="s">
        <v>36</v>
      </c>
      <c r="C38" s="7" t="s">
        <v>142</v>
      </c>
      <c r="D38" s="8" t="s">
        <v>12</v>
      </c>
      <c r="E38" s="29">
        <v>1616.49</v>
      </c>
      <c r="F38" s="8">
        <v>15.77</v>
      </c>
      <c r="G38" s="8">
        <v>0.91398514851485146</v>
      </c>
      <c r="H38" s="8">
        <f t="shared" si="0"/>
        <v>4.8966584158415838</v>
      </c>
      <c r="I38" s="8">
        <v>4.3502475247524748</v>
      </c>
      <c r="J38" s="8">
        <v>0.5464108910891089</v>
      </c>
      <c r="K38" s="8">
        <v>1.3044554455445545</v>
      </c>
      <c r="L38" s="8">
        <f t="shared" si="1"/>
        <v>6.2011138613861387</v>
      </c>
      <c r="M38" s="28">
        <v>1</v>
      </c>
      <c r="N38" s="28">
        <v>3</v>
      </c>
      <c r="O38" s="28">
        <v>2</v>
      </c>
      <c r="P38" s="27" t="s">
        <v>306</v>
      </c>
      <c r="Q38" s="55" t="s">
        <v>787</v>
      </c>
      <c r="R38" s="27" t="s">
        <v>337</v>
      </c>
      <c r="S38" s="28">
        <v>36</v>
      </c>
      <c r="T38" s="28" t="s">
        <v>618</v>
      </c>
      <c r="U38" s="27" t="str">
        <f t="shared" si="2"/>
        <v>36.Pagoeta - Arno2</v>
      </c>
    </row>
    <row r="39" spans="1:21">
      <c r="A39" s="7" t="s">
        <v>949</v>
      </c>
      <c r="B39" s="7" t="s">
        <v>37</v>
      </c>
      <c r="C39" s="7" t="s">
        <v>143</v>
      </c>
      <c r="D39" s="8" t="s">
        <v>13</v>
      </c>
      <c r="E39" s="29">
        <v>1232.3900000000001</v>
      </c>
      <c r="F39" s="8">
        <v>4.33</v>
      </c>
      <c r="G39" s="8">
        <v>0</v>
      </c>
      <c r="H39" s="8">
        <f t="shared" si="0"/>
        <v>11.306006493506493</v>
      </c>
      <c r="I39" s="8">
        <v>11.306006493506493</v>
      </c>
      <c r="J39" s="8">
        <v>0</v>
      </c>
      <c r="K39" s="8">
        <v>1.3952922077922081</v>
      </c>
      <c r="L39" s="8">
        <f t="shared" si="1"/>
        <v>12.7012987012987</v>
      </c>
      <c r="M39" s="28">
        <v>1</v>
      </c>
      <c r="N39" s="28">
        <v>0</v>
      </c>
      <c r="O39" s="28">
        <v>2</v>
      </c>
      <c r="P39" s="27" t="s">
        <v>326</v>
      </c>
      <c r="Q39" s="19"/>
      <c r="R39" s="27" t="s">
        <v>338</v>
      </c>
      <c r="S39" s="28">
        <v>37</v>
      </c>
      <c r="T39" s="28" t="s">
        <v>619</v>
      </c>
      <c r="U39" s="27" t="str">
        <f t="shared" si="2"/>
        <v>37.Pagoeta - Arno3</v>
      </c>
    </row>
    <row r="40" spans="1:21">
      <c r="A40" s="7" t="s">
        <v>216</v>
      </c>
      <c r="B40" s="7" t="s">
        <v>38</v>
      </c>
      <c r="C40" s="7" t="s">
        <v>144</v>
      </c>
      <c r="D40" s="8" t="s">
        <v>14</v>
      </c>
      <c r="E40" s="29">
        <v>3660.84</v>
      </c>
      <c r="F40" s="8">
        <v>1.73</v>
      </c>
      <c r="G40" s="8">
        <v>0.12756077574433214</v>
      </c>
      <c r="H40" s="8">
        <f t="shared" si="0"/>
        <v>20.498497678229992</v>
      </c>
      <c r="I40" s="8">
        <v>17.118273695711554</v>
      </c>
      <c r="J40" s="8">
        <v>3.3802239825184377</v>
      </c>
      <c r="K40" s="8">
        <v>1.4023490849494673</v>
      </c>
      <c r="L40" s="8">
        <f t="shared" si="1"/>
        <v>21.900846763179459</v>
      </c>
      <c r="M40" s="28">
        <v>1</v>
      </c>
      <c r="N40" s="28">
        <v>4</v>
      </c>
      <c r="O40" s="28">
        <v>2</v>
      </c>
      <c r="P40" s="27" t="s">
        <v>339</v>
      </c>
      <c r="Q40" s="55" t="s">
        <v>788</v>
      </c>
      <c r="R40" s="27" t="s">
        <v>758</v>
      </c>
      <c r="S40" s="28">
        <v>38</v>
      </c>
      <c r="T40" s="28" t="s">
        <v>620</v>
      </c>
      <c r="U40" s="27" t="str">
        <f t="shared" si="2"/>
        <v>38.Pagoeta - Arno4</v>
      </c>
    </row>
    <row r="41" spans="1:21">
      <c r="A41" s="7" t="s">
        <v>217</v>
      </c>
      <c r="B41" s="7" t="s">
        <v>39</v>
      </c>
      <c r="C41" s="7" t="s">
        <v>145</v>
      </c>
      <c r="D41" s="8" t="s">
        <v>201</v>
      </c>
      <c r="E41" s="29">
        <v>2712.3</v>
      </c>
      <c r="F41" s="8">
        <v>4.17</v>
      </c>
      <c r="G41" s="8">
        <v>1.4749262536873156E-2</v>
      </c>
      <c r="H41" s="8">
        <f t="shared" si="0"/>
        <v>28.775811209439524</v>
      </c>
      <c r="I41" s="8">
        <v>26.970132743362829</v>
      </c>
      <c r="J41" s="8">
        <v>1.8056784660766962</v>
      </c>
      <c r="K41" s="8">
        <v>1.625</v>
      </c>
      <c r="L41" s="8">
        <f t="shared" si="1"/>
        <v>30.400811209439524</v>
      </c>
      <c r="M41" s="28">
        <v>1</v>
      </c>
      <c r="N41" s="28">
        <v>1</v>
      </c>
      <c r="O41" s="28">
        <v>3</v>
      </c>
      <c r="P41" s="27" t="s">
        <v>340</v>
      </c>
      <c r="Q41" s="55">
        <v>68</v>
      </c>
      <c r="R41" s="27" t="s">
        <v>341</v>
      </c>
      <c r="S41" s="28">
        <v>39</v>
      </c>
      <c r="T41" s="28" t="s">
        <v>621</v>
      </c>
      <c r="U41" s="27" t="str">
        <f t="shared" si="2"/>
        <v>39.Karakate - Izarraitz</v>
      </c>
    </row>
    <row r="42" spans="1:21">
      <c r="A42" s="7" t="s">
        <v>218</v>
      </c>
      <c r="B42" s="7" t="s">
        <v>40</v>
      </c>
      <c r="C42" s="7" t="s">
        <v>146</v>
      </c>
      <c r="D42" s="8" t="s">
        <v>202</v>
      </c>
      <c r="E42" s="29">
        <v>6499.15</v>
      </c>
      <c r="F42" s="8">
        <v>3.22</v>
      </c>
      <c r="G42" s="8">
        <v>0.32989690721649484</v>
      </c>
      <c r="H42" s="8">
        <f t="shared" si="0"/>
        <v>65.371749499923055</v>
      </c>
      <c r="I42" s="8">
        <v>64.119249115248493</v>
      </c>
      <c r="J42" s="8">
        <v>1.2525003846745655</v>
      </c>
      <c r="K42" s="8">
        <v>1.1389444529927679</v>
      </c>
      <c r="L42" s="8">
        <f t="shared" si="1"/>
        <v>66.51069395291583</v>
      </c>
      <c r="M42" s="28">
        <v>4</v>
      </c>
      <c r="N42" s="28">
        <v>2</v>
      </c>
      <c r="O42" s="28">
        <v>2</v>
      </c>
      <c r="P42" s="27" t="s">
        <v>714</v>
      </c>
      <c r="Q42" s="54" t="s">
        <v>1065</v>
      </c>
      <c r="R42" s="27" t="s">
        <v>342</v>
      </c>
      <c r="S42" s="28">
        <v>40</v>
      </c>
      <c r="T42" s="28" t="s">
        <v>622</v>
      </c>
      <c r="U42" s="27" t="str">
        <f t="shared" si="2"/>
        <v>40.Arno - Izarraitz</v>
      </c>
    </row>
    <row r="43" spans="1:21">
      <c r="A43" s="7" t="s">
        <v>576</v>
      </c>
      <c r="B43" s="7" t="s">
        <v>41</v>
      </c>
      <c r="C43" s="7" t="s">
        <v>147</v>
      </c>
      <c r="D43" s="8" t="s">
        <v>124</v>
      </c>
      <c r="E43" s="29">
        <v>1686.78</v>
      </c>
      <c r="F43" s="8">
        <v>2.95</v>
      </c>
      <c r="G43" s="8">
        <v>0</v>
      </c>
      <c r="H43" s="8">
        <f t="shared" si="0"/>
        <v>9.006520450503853</v>
      </c>
      <c r="I43" s="8">
        <v>9.006520450503853</v>
      </c>
      <c r="J43" s="8">
        <v>0</v>
      </c>
      <c r="K43" s="8">
        <v>0</v>
      </c>
      <c r="L43" s="8">
        <f t="shared" si="1"/>
        <v>9.006520450503853</v>
      </c>
      <c r="M43" s="28">
        <v>1</v>
      </c>
      <c r="N43" s="28">
        <v>0</v>
      </c>
      <c r="O43" s="28">
        <v>0</v>
      </c>
      <c r="P43" s="27" t="s">
        <v>302</v>
      </c>
      <c r="Q43" s="54" t="s">
        <v>1065</v>
      </c>
      <c r="R43" s="54" t="s">
        <v>1065</v>
      </c>
      <c r="S43" s="28">
        <v>41</v>
      </c>
      <c r="T43" s="28" t="s">
        <v>623</v>
      </c>
      <c r="U43" s="27" t="str">
        <f t="shared" si="2"/>
        <v>41.Arno - Urdaibai</v>
      </c>
    </row>
    <row r="44" spans="1:21">
      <c r="A44" s="7" t="s">
        <v>950</v>
      </c>
      <c r="B44" s="7" t="s">
        <v>42</v>
      </c>
      <c r="C44" s="7" t="s">
        <v>148</v>
      </c>
      <c r="D44" s="8" t="s">
        <v>125</v>
      </c>
      <c r="E44" s="29">
        <v>1198.74</v>
      </c>
      <c r="F44" s="8">
        <v>14.07</v>
      </c>
      <c r="G44" s="8">
        <v>0.26688907422852376</v>
      </c>
      <c r="H44" s="8">
        <f t="shared" si="0"/>
        <v>7.2560467055879901E-2</v>
      </c>
      <c r="I44" s="8">
        <v>7.2560467055879901E-2</v>
      </c>
      <c r="J44" s="8">
        <v>0</v>
      </c>
      <c r="K44" s="8">
        <v>1.2168473728106757</v>
      </c>
      <c r="L44" s="8">
        <f t="shared" si="1"/>
        <v>1.2894078398665556</v>
      </c>
      <c r="M44" s="28">
        <v>1</v>
      </c>
      <c r="N44" s="28">
        <v>0</v>
      </c>
      <c r="O44" s="28">
        <v>2</v>
      </c>
      <c r="P44" s="27" t="s">
        <v>343</v>
      </c>
      <c r="Q44" s="54" t="s">
        <v>1065</v>
      </c>
      <c r="R44" s="27" t="s">
        <v>344</v>
      </c>
      <c r="S44" s="28">
        <v>42</v>
      </c>
      <c r="T44" s="28" t="s">
        <v>624</v>
      </c>
      <c r="U44" s="27" t="str">
        <f t="shared" si="2"/>
        <v>42.Karakate - Aizkorri</v>
      </c>
    </row>
    <row r="45" spans="1:21">
      <c r="A45" s="7" t="s">
        <v>219</v>
      </c>
      <c r="B45" s="7" t="s">
        <v>43</v>
      </c>
      <c r="C45" s="7" t="s">
        <v>149</v>
      </c>
      <c r="D45" s="8" t="s">
        <v>126</v>
      </c>
      <c r="E45" s="29">
        <v>5836.79</v>
      </c>
      <c r="F45" s="8">
        <v>0.71</v>
      </c>
      <c r="G45" s="8">
        <v>0</v>
      </c>
      <c r="H45" s="8">
        <f t="shared" si="0"/>
        <v>78.786534178516362</v>
      </c>
      <c r="I45" s="8">
        <v>78.451944492033576</v>
      </c>
      <c r="J45" s="8">
        <v>0.33458968648278226</v>
      </c>
      <c r="K45" s="8">
        <v>1.472674318999486</v>
      </c>
      <c r="L45" s="8">
        <f t="shared" si="1"/>
        <v>80.259208497515843</v>
      </c>
      <c r="M45" s="28">
        <v>2</v>
      </c>
      <c r="N45" s="28">
        <v>1</v>
      </c>
      <c r="O45" s="28">
        <v>1</v>
      </c>
      <c r="P45" s="27" t="s">
        <v>345</v>
      </c>
      <c r="Q45" s="55">
        <v>20</v>
      </c>
      <c r="R45" s="27" t="s">
        <v>759</v>
      </c>
      <c r="S45" s="28">
        <v>43</v>
      </c>
      <c r="T45" s="28" t="s">
        <v>625</v>
      </c>
      <c r="U45" s="27" t="str">
        <f t="shared" si="2"/>
        <v>43.Karakate - Aizkorri2</v>
      </c>
    </row>
    <row r="46" spans="1:21">
      <c r="A46" s="7" t="s">
        <v>951</v>
      </c>
      <c r="B46" s="7" t="s">
        <v>44</v>
      </c>
      <c r="C46" s="7" t="s">
        <v>1033</v>
      </c>
      <c r="D46" s="8" t="s">
        <v>15</v>
      </c>
      <c r="E46" s="29">
        <v>2335.13</v>
      </c>
      <c r="F46" s="8">
        <v>2.42</v>
      </c>
      <c r="G46" s="8">
        <v>1.4132762312633832E-2</v>
      </c>
      <c r="H46" s="8">
        <f t="shared" si="0"/>
        <v>27.315203426124196</v>
      </c>
      <c r="I46" s="8">
        <v>27.315203426124196</v>
      </c>
      <c r="J46" s="8">
        <v>0</v>
      </c>
      <c r="K46" s="8">
        <v>2.1597430406852247</v>
      </c>
      <c r="L46" s="8">
        <f t="shared" si="1"/>
        <v>29.474946466809421</v>
      </c>
      <c r="M46" s="28">
        <v>1</v>
      </c>
      <c r="N46" s="28">
        <v>0</v>
      </c>
      <c r="O46" s="28">
        <v>2</v>
      </c>
      <c r="P46" s="27" t="s">
        <v>289</v>
      </c>
      <c r="Q46" s="54" t="s">
        <v>1065</v>
      </c>
      <c r="R46" s="27" t="s">
        <v>346</v>
      </c>
      <c r="S46" s="28">
        <v>44</v>
      </c>
      <c r="T46" s="28" t="s">
        <v>626</v>
      </c>
      <c r="U46" s="27" t="str">
        <f t="shared" si="2"/>
        <v>44.Aizkorri - Udalaitz</v>
      </c>
    </row>
    <row r="47" spans="1:21">
      <c r="A47" s="7" t="s">
        <v>220</v>
      </c>
      <c r="B47" s="7" t="s">
        <v>45</v>
      </c>
      <c r="C47" s="7" t="s">
        <v>1034</v>
      </c>
      <c r="D47" s="8" t="s">
        <v>16</v>
      </c>
      <c r="E47" s="29">
        <v>2553.8000000000002</v>
      </c>
      <c r="F47" s="8">
        <v>1.01</v>
      </c>
      <c r="G47" s="8">
        <v>0</v>
      </c>
      <c r="H47" s="8">
        <f t="shared" si="0"/>
        <v>13.014878621769771</v>
      </c>
      <c r="I47" s="8">
        <v>1.4953014878621769</v>
      </c>
      <c r="J47" s="8">
        <v>11.519577133907594</v>
      </c>
      <c r="K47" s="8">
        <v>2.1264682850430696</v>
      </c>
      <c r="L47" s="8">
        <f t="shared" si="1"/>
        <v>15.14134690681284</v>
      </c>
      <c r="M47" s="28">
        <v>1</v>
      </c>
      <c r="N47" s="28">
        <v>1</v>
      </c>
      <c r="O47" s="28">
        <v>2</v>
      </c>
      <c r="P47" s="27" t="s">
        <v>347</v>
      </c>
      <c r="Q47" s="55">
        <v>41</v>
      </c>
      <c r="R47" s="27" t="s">
        <v>348</v>
      </c>
      <c r="S47" s="28">
        <v>45</v>
      </c>
      <c r="T47" s="28" t="s">
        <v>627</v>
      </c>
      <c r="U47" s="27" t="str">
        <f t="shared" si="2"/>
        <v>45.Aizkorri - Udalaitz2</v>
      </c>
    </row>
    <row r="48" spans="1:21">
      <c r="A48" s="7" t="s">
        <v>952</v>
      </c>
      <c r="B48" s="7" t="s">
        <v>46</v>
      </c>
      <c r="C48" s="7" t="s">
        <v>150</v>
      </c>
      <c r="D48" s="8" t="s">
        <v>937</v>
      </c>
      <c r="E48" s="29">
        <v>14120.04</v>
      </c>
      <c r="F48" s="8">
        <v>1.71</v>
      </c>
      <c r="G48" s="8">
        <v>1.9263456090651557E-2</v>
      </c>
      <c r="H48" s="8">
        <f t="shared" si="0"/>
        <v>40.602266288951846</v>
      </c>
      <c r="I48" s="8">
        <v>40.106728045325781</v>
      </c>
      <c r="J48" s="8">
        <v>0.49553824362606236</v>
      </c>
      <c r="K48" s="8">
        <v>1.0161473087818695</v>
      </c>
      <c r="L48" s="8">
        <f t="shared" si="1"/>
        <v>41.618413597733714</v>
      </c>
      <c r="M48" s="28">
        <v>2</v>
      </c>
      <c r="N48" s="28">
        <v>5</v>
      </c>
      <c r="O48" s="28">
        <v>4</v>
      </c>
      <c r="P48" s="27" t="s">
        <v>715</v>
      </c>
      <c r="Q48" s="55" t="s">
        <v>789</v>
      </c>
      <c r="R48" s="27" t="s">
        <v>349</v>
      </c>
      <c r="S48" s="28">
        <v>46</v>
      </c>
      <c r="T48" s="28" t="s">
        <v>628</v>
      </c>
      <c r="U48" s="27" t="str">
        <f t="shared" si="2"/>
        <v>46.Karakate - Udalaitz</v>
      </c>
    </row>
    <row r="49" spans="1:21">
      <c r="A49" s="7" t="s">
        <v>953</v>
      </c>
      <c r="B49" s="7" t="s">
        <v>47</v>
      </c>
      <c r="C49" s="7" t="s">
        <v>151</v>
      </c>
      <c r="D49" s="8" t="s">
        <v>127</v>
      </c>
      <c r="E49" s="29">
        <v>5519.95</v>
      </c>
      <c r="F49" s="8">
        <v>4.09</v>
      </c>
      <c r="G49" s="8">
        <v>9.9275362318840585E-2</v>
      </c>
      <c r="H49" s="8">
        <f t="shared" si="0"/>
        <v>24.185869565217391</v>
      </c>
      <c r="I49" s="8">
        <v>12.980253623188407</v>
      </c>
      <c r="J49" s="8">
        <v>11.205615942028984</v>
      </c>
      <c r="K49" s="8">
        <v>1.0242753623188405</v>
      </c>
      <c r="L49" s="8">
        <f t="shared" si="1"/>
        <v>25.210144927536231</v>
      </c>
      <c r="M49" s="28">
        <v>4</v>
      </c>
      <c r="N49" s="28">
        <v>3</v>
      </c>
      <c r="O49" s="28">
        <v>1</v>
      </c>
      <c r="P49" s="27" t="s">
        <v>350</v>
      </c>
      <c r="Q49" s="55" t="s">
        <v>790</v>
      </c>
      <c r="R49" s="27" t="s">
        <v>320</v>
      </c>
      <c r="S49" s="28">
        <v>47</v>
      </c>
      <c r="T49" s="28" t="s">
        <v>629</v>
      </c>
      <c r="U49" s="27" t="str">
        <f t="shared" si="2"/>
        <v>47.Udalaitz - Urkiola</v>
      </c>
    </row>
    <row r="50" spans="1:21">
      <c r="A50" s="7" t="s">
        <v>221</v>
      </c>
      <c r="B50" s="7" t="s">
        <v>48</v>
      </c>
      <c r="C50" s="7" t="s">
        <v>152</v>
      </c>
      <c r="D50" s="8" t="s">
        <v>128</v>
      </c>
      <c r="E50" s="29">
        <v>6922.17</v>
      </c>
      <c r="F50" s="8">
        <v>5.42</v>
      </c>
      <c r="G50" s="8">
        <v>5.2152557064432239E-2</v>
      </c>
      <c r="H50" s="8">
        <f t="shared" si="0"/>
        <v>18.384570933256285</v>
      </c>
      <c r="I50" s="8">
        <v>8.3459982663969949</v>
      </c>
      <c r="J50" s="8">
        <v>10.03857266685929</v>
      </c>
      <c r="K50" s="8">
        <v>1.5728113262062988</v>
      </c>
      <c r="L50" s="8">
        <f t="shared" si="1"/>
        <v>19.957382259462584</v>
      </c>
      <c r="M50" s="28">
        <v>3</v>
      </c>
      <c r="N50" s="28">
        <v>4</v>
      </c>
      <c r="O50" s="28">
        <v>3</v>
      </c>
      <c r="P50" s="27" t="s">
        <v>351</v>
      </c>
      <c r="Q50" s="55" t="s">
        <v>791</v>
      </c>
      <c r="R50" s="27" t="s">
        <v>352</v>
      </c>
      <c r="S50" s="28">
        <v>48</v>
      </c>
      <c r="T50" s="28" t="s">
        <v>630</v>
      </c>
      <c r="U50" s="27" t="str">
        <f t="shared" si="2"/>
        <v>48.Urdaibai - Urkiola</v>
      </c>
    </row>
    <row r="51" spans="1:21">
      <c r="A51" s="7" t="s">
        <v>954</v>
      </c>
      <c r="B51" s="7" t="s">
        <v>49</v>
      </c>
      <c r="C51" s="7" t="s">
        <v>153</v>
      </c>
      <c r="D51" s="8" t="s">
        <v>353</v>
      </c>
      <c r="E51" s="29">
        <v>1996.82</v>
      </c>
      <c r="F51" s="8"/>
      <c r="G51" s="8">
        <v>8.6629944917376064E-2</v>
      </c>
      <c r="H51" s="8">
        <f t="shared" si="0"/>
        <v>99.991036554832249</v>
      </c>
      <c r="I51" s="8">
        <v>99.991036554832249</v>
      </c>
      <c r="J51" s="8">
        <v>0</v>
      </c>
      <c r="K51" s="8">
        <v>0</v>
      </c>
      <c r="L51" s="8">
        <f t="shared" si="1"/>
        <v>99.991036554832249</v>
      </c>
      <c r="M51" s="28">
        <v>1</v>
      </c>
      <c r="N51" s="28">
        <v>0</v>
      </c>
      <c r="O51" s="28">
        <v>0</v>
      </c>
      <c r="P51" s="27" t="s">
        <v>353</v>
      </c>
      <c r="Q51" s="54" t="s">
        <v>1065</v>
      </c>
      <c r="R51" s="54" t="s">
        <v>1065</v>
      </c>
      <c r="S51" s="28">
        <v>49</v>
      </c>
      <c r="T51" s="28" t="s">
        <v>631</v>
      </c>
      <c r="U51" s="27" t="str">
        <f t="shared" si="2"/>
        <v>49.Urdaibai - Urkiola2</v>
      </c>
    </row>
    <row r="52" spans="1:21">
      <c r="A52" s="7" t="s">
        <v>222</v>
      </c>
      <c r="B52" s="7" t="s">
        <v>50</v>
      </c>
      <c r="C52" s="7" t="s">
        <v>154</v>
      </c>
      <c r="D52" s="8" t="s">
        <v>17</v>
      </c>
      <c r="E52" s="29">
        <v>1645.79</v>
      </c>
      <c r="F52" s="8">
        <v>13.27</v>
      </c>
      <c r="G52" s="8">
        <v>4.4957472660996353E-2</v>
      </c>
      <c r="H52" s="8">
        <f t="shared" si="0"/>
        <v>8.347509113001216</v>
      </c>
      <c r="I52" s="8">
        <v>8.347509113001216</v>
      </c>
      <c r="J52" s="8">
        <v>0</v>
      </c>
      <c r="K52" s="8">
        <v>0</v>
      </c>
      <c r="L52" s="8">
        <f t="shared" si="1"/>
        <v>8.347509113001216</v>
      </c>
      <c r="M52" s="28">
        <v>3</v>
      </c>
      <c r="N52" s="28">
        <v>0</v>
      </c>
      <c r="O52" s="28">
        <v>0</v>
      </c>
      <c r="P52" s="27" t="s">
        <v>354</v>
      </c>
      <c r="Q52" s="54" t="s">
        <v>1065</v>
      </c>
      <c r="R52" s="54" t="s">
        <v>1065</v>
      </c>
      <c r="S52" s="28">
        <v>50</v>
      </c>
      <c r="T52" s="28" t="s">
        <v>632</v>
      </c>
      <c r="U52" s="27" t="str">
        <f t="shared" si="2"/>
        <v>50.Urdaibai - Urkiola3</v>
      </c>
    </row>
    <row r="53" spans="1:21">
      <c r="A53" s="7" t="s">
        <v>223</v>
      </c>
      <c r="B53" s="7" t="s">
        <v>51</v>
      </c>
      <c r="C53" s="7" t="s">
        <v>155</v>
      </c>
      <c r="D53" s="8" t="s">
        <v>129</v>
      </c>
      <c r="E53" s="29">
        <v>274.22000000000003</v>
      </c>
      <c r="F53" s="8">
        <v>1.64</v>
      </c>
      <c r="G53" s="8">
        <v>0.16423357664233576</v>
      </c>
      <c r="H53" s="8">
        <f t="shared" si="0"/>
        <v>51.981751824817515</v>
      </c>
      <c r="I53" s="8">
        <v>6.2992700729927007</v>
      </c>
      <c r="J53" s="8">
        <v>45.682481751824817</v>
      </c>
      <c r="K53" s="8">
        <v>0</v>
      </c>
      <c r="L53" s="8">
        <f t="shared" si="1"/>
        <v>51.981751824817515</v>
      </c>
      <c r="M53" s="28">
        <v>1</v>
      </c>
      <c r="N53" s="28">
        <v>4</v>
      </c>
      <c r="O53" s="28">
        <v>0</v>
      </c>
      <c r="P53" s="27" t="s">
        <v>355</v>
      </c>
      <c r="Q53" s="55" t="s">
        <v>768</v>
      </c>
      <c r="R53" s="54" t="s">
        <v>1065</v>
      </c>
      <c r="S53" s="28">
        <v>51</v>
      </c>
      <c r="T53" s="28" t="s">
        <v>633</v>
      </c>
      <c r="U53" s="27" t="str">
        <f t="shared" si="2"/>
        <v>51.Urdaibai - Urkiola4</v>
      </c>
    </row>
    <row r="54" spans="1:21">
      <c r="A54" s="7" t="s">
        <v>224</v>
      </c>
      <c r="B54" s="7" t="s">
        <v>52</v>
      </c>
      <c r="C54" s="7" t="s">
        <v>156</v>
      </c>
      <c r="D54" s="8" t="s">
        <v>18</v>
      </c>
      <c r="E54" s="29">
        <v>2235.46</v>
      </c>
      <c r="F54" s="8">
        <v>5.81</v>
      </c>
      <c r="G54" s="8">
        <v>4.3400447427293064E-2</v>
      </c>
      <c r="H54" s="8">
        <f t="shared" si="0"/>
        <v>5.7852348993288594</v>
      </c>
      <c r="I54" s="8">
        <v>5.7852348993288594</v>
      </c>
      <c r="J54" s="8">
        <v>0</v>
      </c>
      <c r="K54" s="8">
        <v>1.2456375838926175</v>
      </c>
      <c r="L54" s="8">
        <f t="shared" si="1"/>
        <v>7.0308724832214766</v>
      </c>
      <c r="M54" s="28">
        <v>1</v>
      </c>
      <c r="N54" s="28">
        <v>0</v>
      </c>
      <c r="O54" s="28">
        <v>1</v>
      </c>
      <c r="P54" s="27" t="s">
        <v>339</v>
      </c>
      <c r="Q54" s="54" t="s">
        <v>1065</v>
      </c>
      <c r="R54" s="27" t="s">
        <v>307</v>
      </c>
      <c r="S54" s="28">
        <v>52</v>
      </c>
      <c r="T54" s="28" t="s">
        <v>634</v>
      </c>
      <c r="U54" s="27" t="str">
        <f t="shared" si="2"/>
        <v>52.Urkiola - Gorbeia</v>
      </c>
    </row>
    <row r="55" spans="1:21">
      <c r="A55" s="7" t="s">
        <v>225</v>
      </c>
      <c r="B55" s="7" t="s">
        <v>53</v>
      </c>
      <c r="C55" s="7" t="s">
        <v>157</v>
      </c>
      <c r="D55" s="8" t="s">
        <v>938</v>
      </c>
      <c r="E55" s="29">
        <v>950.53</v>
      </c>
      <c r="F55" s="8">
        <v>3.23</v>
      </c>
      <c r="G55" s="8">
        <v>0.1882229232386961</v>
      </c>
      <c r="H55" s="8">
        <f t="shared" si="0"/>
        <v>5.0494216614090437</v>
      </c>
      <c r="I55" s="8">
        <v>5.0494216614090437</v>
      </c>
      <c r="J55" s="8">
        <v>0</v>
      </c>
      <c r="K55" s="8">
        <v>1.9369085173501579</v>
      </c>
      <c r="L55" s="8">
        <f t="shared" si="1"/>
        <v>6.9863301787592018</v>
      </c>
      <c r="M55" s="28">
        <v>1</v>
      </c>
      <c r="N55" s="28">
        <v>0</v>
      </c>
      <c r="O55" s="28">
        <v>1</v>
      </c>
      <c r="P55" s="27" t="s">
        <v>356</v>
      </c>
      <c r="Q55" s="54" t="s">
        <v>1065</v>
      </c>
      <c r="R55" s="27" t="s">
        <v>357</v>
      </c>
      <c r="S55" s="28">
        <v>53</v>
      </c>
      <c r="T55" s="28" t="s">
        <v>635</v>
      </c>
      <c r="U55" s="27" t="str">
        <f t="shared" si="2"/>
        <v>53.Urkiola - Gorbeia2</v>
      </c>
    </row>
    <row r="56" spans="1:21">
      <c r="A56" s="7"/>
      <c r="B56" s="7" t="s">
        <v>54</v>
      </c>
      <c r="C56" s="7" t="s">
        <v>158</v>
      </c>
      <c r="D56" s="8" t="s">
        <v>19</v>
      </c>
      <c r="E56" s="29">
        <v>2499.54</v>
      </c>
      <c r="F56" s="8">
        <v>27.71</v>
      </c>
      <c r="G56" s="8">
        <v>0.21359999999999998</v>
      </c>
      <c r="H56" s="8">
        <f t="shared" si="0"/>
        <v>0</v>
      </c>
      <c r="I56" s="8">
        <v>0</v>
      </c>
      <c r="J56" s="8">
        <v>0</v>
      </c>
      <c r="K56" s="8">
        <v>2.62</v>
      </c>
      <c r="L56" s="8">
        <f t="shared" si="1"/>
        <v>2.62</v>
      </c>
      <c r="M56" s="28">
        <v>0</v>
      </c>
      <c r="N56" s="28">
        <v>0</v>
      </c>
      <c r="O56" s="28">
        <v>6</v>
      </c>
      <c r="P56" s="54" t="s">
        <v>1065</v>
      </c>
      <c r="Q56" s="54" t="s">
        <v>1065</v>
      </c>
      <c r="R56" s="27" t="s">
        <v>760</v>
      </c>
      <c r="S56" s="28">
        <v>54</v>
      </c>
      <c r="T56" s="28" t="s">
        <v>636</v>
      </c>
      <c r="U56" s="27" t="str">
        <f t="shared" si="2"/>
        <v>54.Urkiola - Gorbeia3</v>
      </c>
    </row>
    <row r="57" spans="1:21">
      <c r="A57" s="7"/>
      <c r="B57" s="7" t="s">
        <v>55</v>
      </c>
      <c r="C57" s="7" t="s">
        <v>159</v>
      </c>
      <c r="D57" s="8" t="s">
        <v>20</v>
      </c>
      <c r="E57" s="29">
        <v>758.68</v>
      </c>
      <c r="F57" s="8">
        <v>11.44</v>
      </c>
      <c r="G57" s="8">
        <v>0.22529644268774701</v>
      </c>
      <c r="H57" s="8">
        <f t="shared" si="0"/>
        <v>26.624505928853758</v>
      </c>
      <c r="I57" s="8">
        <v>26.624505928853758</v>
      </c>
      <c r="J57" s="8">
        <v>0</v>
      </c>
      <c r="K57" s="8">
        <v>0.71541501976284583</v>
      </c>
      <c r="L57" s="8">
        <f t="shared" si="1"/>
        <v>27.339920948616605</v>
      </c>
      <c r="M57" s="28">
        <v>3</v>
      </c>
      <c r="N57" s="28">
        <v>0</v>
      </c>
      <c r="O57" s="28">
        <v>1</v>
      </c>
      <c r="P57" s="27" t="s">
        <v>358</v>
      </c>
      <c r="Q57" s="54" t="s">
        <v>1065</v>
      </c>
      <c r="R57" s="27" t="s">
        <v>359</v>
      </c>
      <c r="S57" s="28">
        <v>55</v>
      </c>
      <c r="T57" s="28" t="s">
        <v>1041</v>
      </c>
      <c r="U57" s="27" t="str">
        <f t="shared" si="2"/>
        <v>55.Urkiola - Propuesta (Aledaños Uribarri-Ganboa)</v>
      </c>
    </row>
    <row r="58" spans="1:21">
      <c r="A58" s="7"/>
      <c r="B58" s="7" t="s">
        <v>56</v>
      </c>
      <c r="C58" s="7" t="s">
        <v>160</v>
      </c>
      <c r="D58" s="8" t="s">
        <v>203</v>
      </c>
      <c r="E58" s="29">
        <v>9730.9699999999993</v>
      </c>
      <c r="F58" s="8">
        <v>2</v>
      </c>
      <c r="G58" s="8">
        <v>0.62059397800842664</v>
      </c>
      <c r="H58" s="8">
        <f t="shared" si="0"/>
        <v>57.570958791491108</v>
      </c>
      <c r="I58" s="8">
        <v>54.295036481348269</v>
      </c>
      <c r="J58" s="8">
        <v>3.2759223101428425</v>
      </c>
      <c r="K58" s="8">
        <v>1.092487925187545</v>
      </c>
      <c r="L58" s="8">
        <f t="shared" si="1"/>
        <v>58.663446716678656</v>
      </c>
      <c r="M58" s="28">
        <v>5</v>
      </c>
      <c r="N58" s="28">
        <v>4</v>
      </c>
      <c r="O58" s="28">
        <v>3</v>
      </c>
      <c r="P58" s="27" t="s">
        <v>360</v>
      </c>
      <c r="Q58" s="55" t="s">
        <v>792</v>
      </c>
      <c r="R58" s="27" t="s">
        <v>361</v>
      </c>
      <c r="S58" s="28">
        <v>56</v>
      </c>
      <c r="T58" s="28" t="s">
        <v>637</v>
      </c>
      <c r="U58" s="27" t="str">
        <f t="shared" si="2"/>
        <v>56.Urkiola - Aizkorri</v>
      </c>
    </row>
    <row r="59" spans="1:21">
      <c r="A59" s="7"/>
      <c r="B59" s="7" t="s">
        <v>57</v>
      </c>
      <c r="C59" s="7" t="s">
        <v>161</v>
      </c>
      <c r="D59" s="8" t="s">
        <v>21</v>
      </c>
      <c r="E59" s="29">
        <v>706.86</v>
      </c>
      <c r="F59" s="8">
        <v>56.25</v>
      </c>
      <c r="G59" s="8">
        <v>0</v>
      </c>
      <c r="H59" s="8">
        <f t="shared" si="0"/>
        <v>0</v>
      </c>
      <c r="I59" s="8">
        <v>0</v>
      </c>
      <c r="J59" s="8">
        <v>0</v>
      </c>
      <c r="K59" s="8">
        <v>4.6110325318246108</v>
      </c>
      <c r="L59" s="8">
        <f t="shared" si="1"/>
        <v>4.6110325318246108</v>
      </c>
      <c r="M59" s="28">
        <v>0</v>
      </c>
      <c r="N59" s="28">
        <v>0</v>
      </c>
      <c r="O59" s="28">
        <v>2</v>
      </c>
      <c r="P59" s="54" t="s">
        <v>1065</v>
      </c>
      <c r="Q59" s="54" t="s">
        <v>1065</v>
      </c>
      <c r="R59" s="27" t="s">
        <v>337</v>
      </c>
      <c r="S59" s="28">
        <v>57</v>
      </c>
      <c r="T59" s="28" t="s">
        <v>638</v>
      </c>
      <c r="U59" s="27" t="str">
        <f t="shared" si="2"/>
        <v>57.Gorbeia - Gorbeia</v>
      </c>
    </row>
    <row r="60" spans="1:21">
      <c r="A60" s="7"/>
      <c r="B60" s="7" t="s">
        <v>58</v>
      </c>
      <c r="C60" s="7" t="s">
        <v>162</v>
      </c>
      <c r="D60" s="8" t="s">
        <v>130</v>
      </c>
      <c r="E60" s="29">
        <v>2994.25</v>
      </c>
      <c r="F60" s="8">
        <v>8.35</v>
      </c>
      <c r="G60" s="8">
        <v>0.28523714094856373</v>
      </c>
      <c r="H60" s="8">
        <f t="shared" si="0"/>
        <v>5.2635270541082164</v>
      </c>
      <c r="I60" s="8">
        <v>4.8700734802939207</v>
      </c>
      <c r="J60" s="8">
        <v>0.39345357381429524</v>
      </c>
      <c r="K60" s="8">
        <v>0.90881763527054116</v>
      </c>
      <c r="L60" s="8">
        <f t="shared" si="1"/>
        <v>6.1723446893787575</v>
      </c>
      <c r="M60" s="28">
        <v>4</v>
      </c>
      <c r="N60" s="28">
        <v>1</v>
      </c>
      <c r="O60" s="28">
        <v>3</v>
      </c>
      <c r="P60" s="27" t="s">
        <v>362</v>
      </c>
      <c r="Q60" s="55">
        <v>29</v>
      </c>
      <c r="R60" s="27" t="s">
        <v>363</v>
      </c>
      <c r="S60" s="28">
        <v>58</v>
      </c>
      <c r="T60" s="28" t="s">
        <v>639</v>
      </c>
      <c r="U60" s="27" t="str">
        <f t="shared" si="2"/>
        <v>58.Gorbeia - Gorbeia2</v>
      </c>
    </row>
    <row r="61" spans="1:21">
      <c r="A61" s="7"/>
      <c r="B61" s="7" t="s">
        <v>59</v>
      </c>
      <c r="C61" s="7" t="s">
        <v>163</v>
      </c>
      <c r="D61" s="8" t="s">
        <v>22</v>
      </c>
      <c r="E61" s="29">
        <v>1638.74</v>
      </c>
      <c r="F61" s="8">
        <v>2.5099999999999998</v>
      </c>
      <c r="G61" s="8">
        <v>7.9316656497864565E-3</v>
      </c>
      <c r="H61" s="8">
        <f t="shared" si="0"/>
        <v>1.7748627211714461</v>
      </c>
      <c r="I61" s="8">
        <v>0</v>
      </c>
      <c r="J61" s="8">
        <v>1.7748627211714461</v>
      </c>
      <c r="K61" s="8">
        <v>0.72361195851128735</v>
      </c>
      <c r="L61" s="8">
        <f t="shared" si="1"/>
        <v>2.4984746796827335</v>
      </c>
      <c r="M61" s="28">
        <v>0</v>
      </c>
      <c r="N61" s="28">
        <v>3</v>
      </c>
      <c r="O61" s="28">
        <v>1</v>
      </c>
      <c r="P61" s="54" t="s">
        <v>1065</v>
      </c>
      <c r="Q61" s="55" t="s">
        <v>787</v>
      </c>
      <c r="R61" s="27" t="s">
        <v>312</v>
      </c>
      <c r="S61" s="28">
        <v>59</v>
      </c>
      <c r="T61" s="28" t="s">
        <v>640</v>
      </c>
      <c r="U61" s="27" t="str">
        <f t="shared" si="2"/>
        <v>59.Gorbeia - Sierras de Badayo y Arrato</v>
      </c>
    </row>
    <row r="62" spans="1:21">
      <c r="A62" s="7"/>
      <c r="B62" s="7" t="s">
        <v>955</v>
      </c>
      <c r="C62" s="7" t="s">
        <v>164</v>
      </c>
      <c r="D62" s="8" t="s">
        <v>131</v>
      </c>
      <c r="E62" s="29">
        <v>1655.08</v>
      </c>
      <c r="F62" s="8">
        <v>0.76</v>
      </c>
      <c r="G62" s="8">
        <v>0</v>
      </c>
      <c r="H62" s="8">
        <f t="shared" si="0"/>
        <v>29.877341389728095</v>
      </c>
      <c r="I62" s="8">
        <v>7.5196374622356492</v>
      </c>
      <c r="J62" s="8">
        <v>22.357703927492445</v>
      </c>
      <c r="K62" s="8">
        <v>0.17824773413897282</v>
      </c>
      <c r="L62" s="8">
        <f t="shared" si="1"/>
        <v>30.055589123867069</v>
      </c>
      <c r="M62" s="28">
        <v>2</v>
      </c>
      <c r="N62" s="28">
        <v>4</v>
      </c>
      <c r="O62" s="28">
        <v>1</v>
      </c>
      <c r="P62" s="27" t="s">
        <v>364</v>
      </c>
      <c r="Q62" s="55" t="s">
        <v>793</v>
      </c>
      <c r="R62" s="27" t="s">
        <v>365</v>
      </c>
      <c r="S62" s="28">
        <v>60</v>
      </c>
      <c r="T62" s="28" t="s">
        <v>641</v>
      </c>
      <c r="U62" s="27" t="str">
        <f t="shared" si="2"/>
        <v>60.Gorbeia - Sierras de Badayo y Arrato2</v>
      </c>
    </row>
    <row r="63" spans="1:21">
      <c r="A63" s="7"/>
      <c r="B63" s="7" t="s">
        <v>60</v>
      </c>
      <c r="C63" s="7" t="s">
        <v>956</v>
      </c>
      <c r="D63" s="8" t="s">
        <v>132</v>
      </c>
      <c r="E63" s="29">
        <v>342.98</v>
      </c>
      <c r="F63" s="8">
        <v>8.92</v>
      </c>
      <c r="G63" s="8">
        <v>0.11661807580174927</v>
      </c>
      <c r="H63" s="8">
        <f t="shared" si="0"/>
        <v>9.927113702623906</v>
      </c>
      <c r="I63" s="8">
        <v>0</v>
      </c>
      <c r="J63" s="8">
        <v>9.927113702623906</v>
      </c>
      <c r="K63" s="8">
        <v>0</v>
      </c>
      <c r="L63" s="8">
        <f t="shared" si="1"/>
        <v>9.927113702623906</v>
      </c>
      <c r="M63" s="28">
        <v>0</v>
      </c>
      <c r="N63" s="28">
        <v>5</v>
      </c>
      <c r="O63" s="28">
        <v>0</v>
      </c>
      <c r="P63" s="54" t="s">
        <v>1065</v>
      </c>
      <c r="Q63" s="55" t="s">
        <v>794</v>
      </c>
      <c r="R63" s="54" t="s">
        <v>1065</v>
      </c>
      <c r="S63" s="28">
        <v>61</v>
      </c>
      <c r="T63" s="28" t="s">
        <v>642</v>
      </c>
      <c r="U63" s="27" t="str">
        <f t="shared" si="2"/>
        <v>61.Gorbeia - Sierras de Badayo y Arrato3</v>
      </c>
    </row>
    <row r="64" spans="1:21">
      <c r="A64" s="7"/>
      <c r="B64" s="7" t="s">
        <v>61</v>
      </c>
      <c r="C64" s="7" t="s">
        <v>165</v>
      </c>
      <c r="D64" s="8" t="s">
        <v>23</v>
      </c>
      <c r="E64" s="29">
        <v>872.89</v>
      </c>
      <c r="F64" s="8">
        <v>21.95</v>
      </c>
      <c r="G64" s="8">
        <v>9.3928980526918671E-2</v>
      </c>
      <c r="H64" s="8">
        <f t="shared" si="0"/>
        <v>0</v>
      </c>
      <c r="I64" s="8">
        <v>0</v>
      </c>
      <c r="J64" s="8">
        <v>0</v>
      </c>
      <c r="K64" s="8">
        <v>0</v>
      </c>
      <c r="L64" s="8">
        <f t="shared" si="1"/>
        <v>0</v>
      </c>
      <c r="M64" s="28">
        <v>0</v>
      </c>
      <c r="N64" s="28">
        <v>0</v>
      </c>
      <c r="O64" s="28">
        <v>0</v>
      </c>
      <c r="P64" s="54" t="s">
        <v>1065</v>
      </c>
      <c r="Q64" s="54" t="s">
        <v>1065</v>
      </c>
      <c r="R64" s="54" t="s">
        <v>1065</v>
      </c>
      <c r="S64" s="28">
        <v>62</v>
      </c>
      <c r="T64" s="28" t="s">
        <v>643</v>
      </c>
      <c r="U64" s="27" t="str">
        <f t="shared" si="2"/>
        <v>62.Gorbeia - Robledales isla de Urkabustaiz</v>
      </c>
    </row>
    <row r="65" spans="1:21">
      <c r="A65" s="7"/>
      <c r="B65" s="7" t="s">
        <v>62</v>
      </c>
      <c r="C65" s="7" t="s">
        <v>166</v>
      </c>
      <c r="D65" s="8" t="s">
        <v>204</v>
      </c>
      <c r="E65" s="29">
        <v>3597.21</v>
      </c>
      <c r="F65" s="8">
        <v>4.53</v>
      </c>
      <c r="G65" s="8">
        <v>0.22907978871281623</v>
      </c>
      <c r="H65" s="8">
        <f t="shared" si="0"/>
        <v>19.494578815679734</v>
      </c>
      <c r="I65" s="8">
        <v>11.990825688073395</v>
      </c>
      <c r="J65" s="8">
        <v>7.5037531276063403</v>
      </c>
      <c r="K65" s="8">
        <v>1.6902974701139839</v>
      </c>
      <c r="L65" s="8">
        <f t="shared" si="1"/>
        <v>21.184876285793717</v>
      </c>
      <c r="M65" s="28">
        <v>4</v>
      </c>
      <c r="N65" s="28">
        <v>3</v>
      </c>
      <c r="O65" s="28">
        <v>3</v>
      </c>
      <c r="P65" s="27" t="s">
        <v>716</v>
      </c>
      <c r="Q65" s="55" t="s">
        <v>795</v>
      </c>
      <c r="R65" s="27" t="s">
        <v>366</v>
      </c>
      <c r="S65" s="28">
        <v>63</v>
      </c>
      <c r="T65" s="28" t="s">
        <v>644</v>
      </c>
      <c r="U65" s="27" t="str">
        <f t="shared" si="2"/>
        <v>63.Gorbeia - Urdaibai</v>
      </c>
    </row>
    <row r="66" spans="1:21">
      <c r="A66" s="7"/>
      <c r="B66" s="7" t="s">
        <v>63</v>
      </c>
      <c r="C66" s="7" t="s">
        <v>167</v>
      </c>
      <c r="D66" s="8" t="s">
        <v>133</v>
      </c>
      <c r="E66" s="29">
        <v>4570.24</v>
      </c>
      <c r="F66" s="8">
        <v>0.96</v>
      </c>
      <c r="G66" s="8">
        <v>8.5339168490153171E-3</v>
      </c>
      <c r="H66" s="8">
        <f t="shared" si="0"/>
        <v>22.588840262582057</v>
      </c>
      <c r="I66" s="8">
        <v>14.800437636761487</v>
      </c>
      <c r="J66" s="8">
        <v>7.7884026258205692</v>
      </c>
      <c r="K66" s="8">
        <v>1.8984682713347922</v>
      </c>
      <c r="L66" s="8">
        <f t="shared" si="1"/>
        <v>24.487308533916849</v>
      </c>
      <c r="M66" s="28">
        <v>2</v>
      </c>
      <c r="N66" s="28">
        <v>9</v>
      </c>
      <c r="O66" s="28">
        <v>2</v>
      </c>
      <c r="P66" s="27" t="s">
        <v>367</v>
      </c>
      <c r="Q66" s="55" t="s">
        <v>1068</v>
      </c>
      <c r="R66" s="27" t="s">
        <v>368</v>
      </c>
      <c r="S66" s="28">
        <v>64</v>
      </c>
      <c r="T66" s="28" t="s">
        <v>1042</v>
      </c>
      <c r="U66" s="27" t="str">
        <f t="shared" si="2"/>
        <v>64.Gorbeia - Armañón</v>
      </c>
    </row>
    <row r="67" spans="1:21">
      <c r="A67" s="7"/>
      <c r="B67" s="7" t="s">
        <v>64</v>
      </c>
      <c r="C67" s="7" t="s">
        <v>168</v>
      </c>
      <c r="D67" s="8" t="s">
        <v>134</v>
      </c>
      <c r="E67" s="29">
        <v>7562.96</v>
      </c>
      <c r="F67" s="8">
        <v>6.14</v>
      </c>
      <c r="G67" s="8">
        <v>9.797699325664419E-2</v>
      </c>
      <c r="H67" s="8">
        <f t="shared" ref="H67:H130" si="3">I67+J67</f>
        <v>20.069152452730393</v>
      </c>
      <c r="I67" s="8">
        <v>3.1728150204945127</v>
      </c>
      <c r="J67" s="8">
        <v>16.896337432235882</v>
      </c>
      <c r="K67" s="8">
        <v>0.94010313367711218</v>
      </c>
      <c r="L67" s="8">
        <f t="shared" ref="L67:L130" si="4">H67+K67</f>
        <v>21.009255586407505</v>
      </c>
      <c r="M67" s="28">
        <v>1</v>
      </c>
      <c r="N67" s="28">
        <v>5</v>
      </c>
      <c r="O67" s="28">
        <v>3</v>
      </c>
      <c r="P67" s="27" t="s">
        <v>369</v>
      </c>
      <c r="Q67" s="55" t="s">
        <v>1069</v>
      </c>
      <c r="R67" s="27" t="s">
        <v>370</v>
      </c>
      <c r="S67" s="28">
        <v>65</v>
      </c>
      <c r="T67" s="28" t="s">
        <v>645</v>
      </c>
      <c r="U67" s="27" t="str">
        <f t="shared" si="2"/>
        <v>65.Gorbeia - Sierra Salvada</v>
      </c>
    </row>
    <row r="68" spans="1:21">
      <c r="A68" s="7"/>
      <c r="B68" s="7" t="s">
        <v>65</v>
      </c>
      <c r="C68" s="7" t="s">
        <v>169</v>
      </c>
      <c r="D68" s="8" t="s">
        <v>24</v>
      </c>
      <c r="E68" s="29">
        <v>3367.83</v>
      </c>
      <c r="F68" s="8">
        <v>7.61</v>
      </c>
      <c r="G68" s="8">
        <v>2.1674584323040379E-2</v>
      </c>
      <c r="H68" s="8">
        <f t="shared" si="3"/>
        <v>15.971496437054631</v>
      </c>
      <c r="I68" s="8">
        <v>15.971496437054631</v>
      </c>
      <c r="J68" s="8">
        <v>0</v>
      </c>
      <c r="K68" s="8">
        <v>0</v>
      </c>
      <c r="L68" s="8">
        <f t="shared" si="4"/>
        <v>15.971496437054631</v>
      </c>
      <c r="M68" s="28">
        <v>1</v>
      </c>
      <c r="N68" s="28">
        <v>0</v>
      </c>
      <c r="O68" s="28">
        <v>0</v>
      </c>
      <c r="P68" s="27" t="s">
        <v>300</v>
      </c>
      <c r="Q68" s="54" t="s">
        <v>1065</v>
      </c>
      <c r="R68" s="54" t="s">
        <v>1065</v>
      </c>
      <c r="S68" s="28">
        <v>66</v>
      </c>
      <c r="T68" s="28" t="s">
        <v>1043</v>
      </c>
      <c r="U68" s="27" t="str">
        <f t="shared" ref="U68:U131" si="5">CONCATENATE(S68, ".",T68)</f>
        <v>66.Urdaibai - Armañón</v>
      </c>
    </row>
    <row r="69" spans="1:21">
      <c r="A69" s="7"/>
      <c r="B69" s="7" t="s">
        <v>66</v>
      </c>
      <c r="C69" s="7" t="s">
        <v>170</v>
      </c>
      <c r="D69" s="8" t="s">
        <v>205</v>
      </c>
      <c r="E69" s="29">
        <v>13078.66</v>
      </c>
      <c r="F69" s="8">
        <v>6.24</v>
      </c>
      <c r="G69" s="8">
        <v>0.38749139842495606</v>
      </c>
      <c r="H69" s="8">
        <f t="shared" si="3"/>
        <v>78.844712898539626</v>
      </c>
      <c r="I69" s="8">
        <v>74.859545836837668</v>
      </c>
      <c r="J69" s="8">
        <v>3.985167061701965</v>
      </c>
      <c r="K69" s="8">
        <v>0.98929581772306752</v>
      </c>
      <c r="L69" s="8">
        <f t="shared" si="4"/>
        <v>79.834008716262687</v>
      </c>
      <c r="M69" s="28">
        <v>6</v>
      </c>
      <c r="N69" s="28">
        <v>6</v>
      </c>
      <c r="O69" s="28">
        <v>4</v>
      </c>
      <c r="P69" s="27" t="s">
        <v>717</v>
      </c>
      <c r="Q69" s="55" t="s">
        <v>796</v>
      </c>
      <c r="R69" s="27" t="s">
        <v>371</v>
      </c>
      <c r="S69" s="28">
        <v>67</v>
      </c>
      <c r="T69" s="28" t="s">
        <v>646</v>
      </c>
      <c r="U69" s="27" t="str">
        <f t="shared" si="5"/>
        <v>67.Urdaibai - Sierra Salvada</v>
      </c>
    </row>
    <row r="70" spans="1:21">
      <c r="A70" s="7"/>
      <c r="B70" s="7" t="s">
        <v>67</v>
      </c>
      <c r="C70" s="7" t="s">
        <v>171</v>
      </c>
      <c r="D70" s="8" t="s">
        <v>25</v>
      </c>
      <c r="E70" s="29">
        <v>1913.29</v>
      </c>
      <c r="F70" s="8">
        <v>3.4</v>
      </c>
      <c r="G70" s="8">
        <v>3.6591740721380033E-3</v>
      </c>
      <c r="H70" s="8">
        <f t="shared" si="3"/>
        <v>7.8306325143753277</v>
      </c>
      <c r="I70" s="8">
        <v>3.9660219550444333</v>
      </c>
      <c r="J70" s="8">
        <v>3.8646105593308944</v>
      </c>
      <c r="K70" s="8">
        <v>1.4328280188186096</v>
      </c>
      <c r="L70" s="8">
        <f t="shared" si="4"/>
        <v>9.2634605331939373</v>
      </c>
      <c r="M70" s="28">
        <v>2</v>
      </c>
      <c r="N70" s="28">
        <v>1</v>
      </c>
      <c r="O70" s="28">
        <v>1</v>
      </c>
      <c r="P70" s="27" t="s">
        <v>718</v>
      </c>
      <c r="Q70" s="55">
        <v>41</v>
      </c>
      <c r="R70" s="27" t="s">
        <v>372</v>
      </c>
      <c r="S70" s="28">
        <v>68</v>
      </c>
      <c r="T70" s="28" t="s">
        <v>647</v>
      </c>
      <c r="U70" s="27" t="str">
        <f t="shared" si="5"/>
        <v>68.Siera Salvada - Sierra Salvada</v>
      </c>
    </row>
    <row r="71" spans="1:21">
      <c r="A71" s="7"/>
      <c r="B71" s="7" t="s">
        <v>68</v>
      </c>
      <c r="C71" s="7" t="s">
        <v>172</v>
      </c>
      <c r="D71" s="8" t="s">
        <v>26</v>
      </c>
      <c r="E71" s="29">
        <v>2974.65</v>
      </c>
      <c r="F71" s="8">
        <v>4.58</v>
      </c>
      <c r="G71" s="8">
        <v>2.2184873949579832E-2</v>
      </c>
      <c r="H71" s="8">
        <f t="shared" si="3"/>
        <v>18.713949579831933</v>
      </c>
      <c r="I71" s="8">
        <v>17.610420168067225</v>
      </c>
      <c r="J71" s="8">
        <v>1.1035294117647059</v>
      </c>
      <c r="K71" s="8">
        <v>0</v>
      </c>
      <c r="L71" s="8">
        <f t="shared" si="4"/>
        <v>18.713949579831933</v>
      </c>
      <c r="M71" s="28">
        <v>1</v>
      </c>
      <c r="N71" s="28">
        <v>2</v>
      </c>
      <c r="O71" s="28">
        <v>0</v>
      </c>
      <c r="P71" s="27" t="s">
        <v>373</v>
      </c>
      <c r="Q71" s="55" t="s">
        <v>797</v>
      </c>
      <c r="R71" s="54" t="s">
        <v>1065</v>
      </c>
      <c r="S71" s="28">
        <v>69</v>
      </c>
      <c r="T71" s="28" t="s">
        <v>648</v>
      </c>
      <c r="U71" s="27" t="str">
        <f t="shared" si="5"/>
        <v>69.Siera Salvada - Sierra Salvada2</v>
      </c>
    </row>
    <row r="72" spans="1:21">
      <c r="A72" s="7"/>
      <c r="B72" s="7" t="s">
        <v>993</v>
      </c>
      <c r="C72" s="7" t="s">
        <v>173</v>
      </c>
      <c r="D72" s="8" t="s">
        <v>135</v>
      </c>
      <c r="E72" s="29">
        <v>295.81</v>
      </c>
      <c r="F72" s="8">
        <v>4.09</v>
      </c>
      <c r="G72" s="8">
        <v>0</v>
      </c>
      <c r="H72" s="8">
        <f t="shared" si="3"/>
        <v>23.297297297297295</v>
      </c>
      <c r="I72" s="8">
        <v>0</v>
      </c>
      <c r="J72" s="8">
        <v>23.297297297297295</v>
      </c>
      <c r="K72" s="8">
        <v>0</v>
      </c>
      <c r="L72" s="8">
        <f t="shared" si="4"/>
        <v>23.297297297297295</v>
      </c>
      <c r="M72" s="28">
        <v>0</v>
      </c>
      <c r="N72" s="28">
        <v>4</v>
      </c>
      <c r="O72" s="28">
        <v>0</v>
      </c>
      <c r="P72" s="54" t="s">
        <v>1065</v>
      </c>
      <c r="Q72" s="55" t="s">
        <v>805</v>
      </c>
      <c r="R72" s="54" t="s">
        <v>1065</v>
      </c>
      <c r="S72" s="28">
        <v>70</v>
      </c>
      <c r="T72" s="28" t="s">
        <v>649</v>
      </c>
      <c r="U72" s="27" t="str">
        <f t="shared" si="5"/>
        <v>70.Siera Salvada - Sierra Salvada3</v>
      </c>
    </row>
    <row r="73" spans="1:21">
      <c r="A73" s="7"/>
      <c r="B73" s="7" t="s">
        <v>69</v>
      </c>
      <c r="C73" s="7" t="s">
        <v>174</v>
      </c>
      <c r="D73" s="8" t="s">
        <v>136</v>
      </c>
      <c r="E73" s="29">
        <v>1374.15</v>
      </c>
      <c r="F73" s="8">
        <v>1.52</v>
      </c>
      <c r="G73" s="8">
        <v>0</v>
      </c>
      <c r="H73" s="8">
        <f t="shared" si="3"/>
        <v>15.858078602620086</v>
      </c>
      <c r="I73" s="8">
        <v>6.6011644832605532</v>
      </c>
      <c r="J73" s="8">
        <v>9.2569141193595339</v>
      </c>
      <c r="K73" s="8">
        <v>0</v>
      </c>
      <c r="L73" s="8">
        <f t="shared" si="4"/>
        <v>15.858078602620086</v>
      </c>
      <c r="M73" s="28">
        <v>2</v>
      </c>
      <c r="N73" s="28">
        <v>8</v>
      </c>
      <c r="O73" s="28">
        <v>0</v>
      </c>
      <c r="P73" s="27" t="s">
        <v>374</v>
      </c>
      <c r="Q73" s="55" t="s">
        <v>1070</v>
      </c>
      <c r="R73" s="54" t="s">
        <v>1065</v>
      </c>
      <c r="S73" s="28">
        <v>71</v>
      </c>
      <c r="T73" s="28" t="s">
        <v>650</v>
      </c>
      <c r="U73" s="27" t="str">
        <f t="shared" si="5"/>
        <v>71.Siera Salvada - Sierra Salvada4</v>
      </c>
    </row>
    <row r="74" spans="1:21">
      <c r="A74" s="7"/>
      <c r="B74" s="7" t="s">
        <v>70</v>
      </c>
      <c r="C74" s="7" t="s">
        <v>175</v>
      </c>
      <c r="D74" s="8" t="s">
        <v>27</v>
      </c>
      <c r="E74" s="29">
        <v>4059.41</v>
      </c>
      <c r="F74" s="8">
        <v>47.75</v>
      </c>
      <c r="G74" s="8">
        <v>0.49322493224932246</v>
      </c>
      <c r="H74" s="8">
        <f t="shared" si="3"/>
        <v>1.6885932495688594</v>
      </c>
      <c r="I74" s="8">
        <v>1.6885932495688594</v>
      </c>
      <c r="J74" s="8">
        <v>0</v>
      </c>
      <c r="K74" s="8">
        <v>1.6996797240699679</v>
      </c>
      <c r="L74" s="8">
        <f t="shared" si="4"/>
        <v>3.3882729736388271</v>
      </c>
      <c r="M74" s="28">
        <v>1</v>
      </c>
      <c r="N74" s="28">
        <v>0</v>
      </c>
      <c r="O74" s="28">
        <v>3</v>
      </c>
      <c r="P74" s="27" t="s">
        <v>306</v>
      </c>
      <c r="Q74" s="54" t="s">
        <v>1065</v>
      </c>
      <c r="R74" s="27" t="s">
        <v>761</v>
      </c>
      <c r="S74" s="28">
        <v>72</v>
      </c>
      <c r="T74" s="28" t="s">
        <v>651</v>
      </c>
      <c r="U74" s="27" t="str">
        <f t="shared" si="5"/>
        <v>72.Siera Salvada - Sierra Salvada5</v>
      </c>
    </row>
    <row r="75" spans="1:21">
      <c r="A75" s="7"/>
      <c r="B75" s="7" t="s">
        <v>71</v>
      </c>
      <c r="C75" s="7" t="s">
        <v>176</v>
      </c>
      <c r="D75" s="8" t="s">
        <v>28</v>
      </c>
      <c r="E75" s="29">
        <v>2017.29</v>
      </c>
      <c r="F75" s="8">
        <v>4.38</v>
      </c>
      <c r="G75" s="8">
        <v>6.6931085770946946E-2</v>
      </c>
      <c r="H75" s="8">
        <f t="shared" si="3"/>
        <v>26.606346058502726</v>
      </c>
      <c r="I75" s="8">
        <v>26.606346058502726</v>
      </c>
      <c r="J75" s="8">
        <v>0</v>
      </c>
      <c r="K75" s="8">
        <v>9.5686663361427851E-2</v>
      </c>
      <c r="L75" s="8">
        <f t="shared" si="4"/>
        <v>26.702032721864153</v>
      </c>
      <c r="M75" s="28">
        <v>1</v>
      </c>
      <c r="N75" s="28">
        <v>0</v>
      </c>
      <c r="O75" s="28">
        <v>1</v>
      </c>
      <c r="P75" s="27" t="s">
        <v>300</v>
      </c>
      <c r="Q75" s="54" t="s">
        <v>1065</v>
      </c>
      <c r="R75" s="27" t="s">
        <v>375</v>
      </c>
      <c r="S75" s="28">
        <v>73</v>
      </c>
      <c r="T75" s="28" t="s">
        <v>1044</v>
      </c>
      <c r="U75" s="27" t="str">
        <f t="shared" si="5"/>
        <v>73.Sierra Salvada - Armañón</v>
      </c>
    </row>
    <row r="76" spans="1:21">
      <c r="A76" s="7"/>
      <c r="B76" s="7" t="s">
        <v>72</v>
      </c>
      <c r="C76" s="7" t="s">
        <v>177</v>
      </c>
      <c r="D76" s="8" t="s">
        <v>940</v>
      </c>
      <c r="E76" s="29">
        <v>8556.8799999999992</v>
      </c>
      <c r="F76" s="8">
        <v>1.56</v>
      </c>
      <c r="G76" s="8">
        <v>7.1870982821082161E-2</v>
      </c>
      <c r="H76" s="8">
        <f t="shared" si="3"/>
        <v>62.083206731331074</v>
      </c>
      <c r="I76" s="8">
        <v>57.654785555685407</v>
      </c>
      <c r="J76" s="8">
        <v>4.4284211756456697</v>
      </c>
      <c r="K76" s="8">
        <v>1.3488372093023255</v>
      </c>
      <c r="L76" s="8">
        <f t="shared" si="4"/>
        <v>63.432043940633399</v>
      </c>
      <c r="M76" s="28">
        <v>7</v>
      </c>
      <c r="N76" s="28">
        <v>7</v>
      </c>
      <c r="O76" s="28">
        <v>3</v>
      </c>
      <c r="P76" s="27" t="s">
        <v>719</v>
      </c>
      <c r="Q76" s="55" t="s">
        <v>798</v>
      </c>
      <c r="R76" s="27" t="s">
        <v>376</v>
      </c>
      <c r="S76" s="28">
        <v>74</v>
      </c>
      <c r="T76" s="28" t="s">
        <v>1045</v>
      </c>
      <c r="U76" s="27" t="str">
        <f t="shared" si="5"/>
        <v>74.Armañón - Armañón</v>
      </c>
    </row>
    <row r="77" spans="1:21">
      <c r="A77" s="7"/>
      <c r="B77" s="7" t="s">
        <v>73</v>
      </c>
      <c r="C77" s="7" t="s">
        <v>178</v>
      </c>
      <c r="D77" s="8" t="s">
        <v>137</v>
      </c>
      <c r="E77" s="29">
        <v>5019.33</v>
      </c>
      <c r="F77" s="8">
        <v>3.56</v>
      </c>
      <c r="G77" s="8">
        <v>0.11476389719067544</v>
      </c>
      <c r="H77" s="8">
        <f t="shared" si="3"/>
        <v>35.353257621040044</v>
      </c>
      <c r="I77" s="8">
        <v>23.714484957162782</v>
      </c>
      <c r="J77" s="8">
        <v>11.638772663877266</v>
      </c>
      <c r="K77" s="8">
        <v>0.28770671448495716</v>
      </c>
      <c r="L77" s="8">
        <f t="shared" si="4"/>
        <v>35.640964335524998</v>
      </c>
      <c r="M77" s="28">
        <v>4</v>
      </c>
      <c r="N77" s="28">
        <v>8</v>
      </c>
      <c r="O77" s="28">
        <v>3</v>
      </c>
      <c r="P77" s="27" t="s">
        <v>377</v>
      </c>
      <c r="Q77" s="55" t="s">
        <v>799</v>
      </c>
      <c r="R77" s="27" t="s">
        <v>378</v>
      </c>
      <c r="S77" s="28">
        <v>75</v>
      </c>
      <c r="T77" s="28" t="s">
        <v>1046</v>
      </c>
      <c r="U77" s="27" t="str">
        <f t="shared" si="5"/>
        <v>75.Armañón - Armañón2</v>
      </c>
    </row>
    <row r="78" spans="1:21">
      <c r="A78" s="7"/>
      <c r="B78" s="7" t="s">
        <v>74</v>
      </c>
      <c r="C78" s="7" t="s">
        <v>179</v>
      </c>
      <c r="D78" s="8" t="s">
        <v>29</v>
      </c>
      <c r="E78" s="29">
        <v>1014.44</v>
      </c>
      <c r="F78" s="8">
        <v>56.91</v>
      </c>
      <c r="G78" s="8">
        <v>8.9743589743589744E-2</v>
      </c>
      <c r="H78" s="8">
        <f t="shared" si="3"/>
        <v>0</v>
      </c>
      <c r="I78" s="8">
        <v>0</v>
      </c>
      <c r="J78" s="8">
        <v>0</v>
      </c>
      <c r="K78" s="8">
        <v>0.62623274161735698</v>
      </c>
      <c r="L78" s="8">
        <f t="shared" si="4"/>
        <v>0.62623274161735698</v>
      </c>
      <c r="M78" s="28">
        <v>0</v>
      </c>
      <c r="N78" s="28">
        <v>0</v>
      </c>
      <c r="O78" s="28">
        <v>1</v>
      </c>
      <c r="P78" s="54" t="s">
        <v>1065</v>
      </c>
      <c r="Q78" s="54" t="s">
        <v>1065</v>
      </c>
      <c r="R78" s="27" t="s">
        <v>379</v>
      </c>
      <c r="S78" s="28">
        <v>76</v>
      </c>
      <c r="T78" s="28" t="s">
        <v>1047</v>
      </c>
      <c r="U78" s="27" t="str">
        <f t="shared" si="5"/>
        <v>76.Armañón - Ordunte</v>
      </c>
    </row>
    <row r="79" spans="1:21">
      <c r="A79" s="7"/>
      <c r="B79" s="7" t="s">
        <v>75</v>
      </c>
      <c r="C79" s="7" t="s">
        <v>180</v>
      </c>
      <c r="D79" s="8" t="s">
        <v>30</v>
      </c>
      <c r="E79" s="29">
        <v>6233.27</v>
      </c>
      <c r="F79" s="8">
        <v>1.35</v>
      </c>
      <c r="G79" s="8">
        <v>0.2642387293438152</v>
      </c>
      <c r="H79" s="8">
        <f t="shared" si="3"/>
        <v>33.620567944809878</v>
      </c>
      <c r="I79" s="8">
        <v>31.217391304347824</v>
      </c>
      <c r="J79" s="8">
        <v>2.4031766404620565</v>
      </c>
      <c r="K79" s="8">
        <v>1.1140702711374939</v>
      </c>
      <c r="L79" s="8">
        <f t="shared" si="4"/>
        <v>34.734638215947371</v>
      </c>
      <c r="M79" s="28">
        <v>2</v>
      </c>
      <c r="N79" s="28">
        <v>1</v>
      </c>
      <c r="O79" s="28">
        <v>3</v>
      </c>
      <c r="P79" s="27" t="s">
        <v>380</v>
      </c>
      <c r="Q79" s="55">
        <v>52</v>
      </c>
      <c r="R79" s="27" t="s">
        <v>381</v>
      </c>
      <c r="S79" s="28">
        <v>77</v>
      </c>
      <c r="T79" s="28" t="s">
        <v>1048</v>
      </c>
      <c r="U79" s="27" t="str">
        <f t="shared" si="5"/>
        <v>77.Armañón - Ordunte2</v>
      </c>
    </row>
    <row r="80" spans="1:21">
      <c r="A80" s="7"/>
      <c r="B80" s="7" t="s">
        <v>76</v>
      </c>
      <c r="C80" s="7" t="s">
        <v>181</v>
      </c>
      <c r="D80" s="8" t="s">
        <v>991</v>
      </c>
      <c r="E80" s="29">
        <v>6100.22</v>
      </c>
      <c r="F80" s="8">
        <v>38.82</v>
      </c>
      <c r="G80" s="8">
        <v>0.32721311475409842</v>
      </c>
      <c r="H80" s="8">
        <f t="shared" si="3"/>
        <v>5.6690163934426234</v>
      </c>
      <c r="I80" s="8">
        <v>5.6690163934426234</v>
      </c>
      <c r="J80" s="8">
        <v>0</v>
      </c>
      <c r="K80" s="8">
        <v>1.1522950819672133</v>
      </c>
      <c r="L80" s="8">
        <f t="shared" si="4"/>
        <v>6.8213114754098365</v>
      </c>
      <c r="M80" s="28">
        <v>4</v>
      </c>
      <c r="N80" s="28">
        <v>0</v>
      </c>
      <c r="O80" s="28">
        <v>5</v>
      </c>
      <c r="P80" s="27" t="s">
        <v>382</v>
      </c>
      <c r="Q80" s="19"/>
      <c r="R80" s="27" t="s">
        <v>762</v>
      </c>
      <c r="S80" s="28">
        <v>78</v>
      </c>
      <c r="T80" s="28" t="s">
        <v>1049</v>
      </c>
      <c r="U80" s="27" t="str">
        <f t="shared" si="5"/>
        <v>78.Armañón - Ordunte3</v>
      </c>
    </row>
    <row r="81" spans="1:21">
      <c r="A81" s="7"/>
      <c r="B81" s="7" t="s">
        <v>77</v>
      </c>
      <c r="C81" s="7" t="s">
        <v>182</v>
      </c>
      <c r="D81" s="8" t="s">
        <v>31</v>
      </c>
      <c r="E81" s="29">
        <v>1071.7</v>
      </c>
      <c r="F81" s="8">
        <v>29.79</v>
      </c>
      <c r="G81" s="8">
        <v>0.22854477611940299</v>
      </c>
      <c r="H81" s="8">
        <f t="shared" si="3"/>
        <v>18.691231343283583</v>
      </c>
      <c r="I81" s="8">
        <v>10.573694029850746</v>
      </c>
      <c r="J81" s="8">
        <v>8.1175373134328357</v>
      </c>
      <c r="K81" s="8">
        <v>0.52238805970149249</v>
      </c>
      <c r="L81" s="8">
        <f t="shared" si="4"/>
        <v>19.213619402985074</v>
      </c>
      <c r="M81" s="28">
        <v>1</v>
      </c>
      <c r="N81" s="28">
        <v>4</v>
      </c>
      <c r="O81" s="28">
        <v>1</v>
      </c>
      <c r="P81" s="27" t="s">
        <v>289</v>
      </c>
      <c r="Q81" s="55" t="s">
        <v>800</v>
      </c>
      <c r="R81" s="27" t="s">
        <v>312</v>
      </c>
      <c r="S81" s="28">
        <v>79</v>
      </c>
      <c r="T81" s="28" t="s">
        <v>652</v>
      </c>
      <c r="U81" s="27" t="str">
        <f t="shared" si="5"/>
        <v>79.Arkamu - Sierras de Badayo y Arrato</v>
      </c>
    </row>
    <row r="82" spans="1:21">
      <c r="A82" s="7"/>
      <c r="B82" s="7" t="s">
        <v>78</v>
      </c>
      <c r="C82" s="7" t="s">
        <v>183</v>
      </c>
      <c r="D82" s="8" t="s">
        <v>32</v>
      </c>
      <c r="E82" s="29">
        <v>1395.57</v>
      </c>
      <c r="F82" s="8">
        <v>2.36</v>
      </c>
      <c r="G82" s="8">
        <v>0</v>
      </c>
      <c r="H82" s="8">
        <f t="shared" si="3"/>
        <v>0</v>
      </c>
      <c r="I82" s="8">
        <v>0</v>
      </c>
      <c r="J82" s="8">
        <v>0</v>
      </c>
      <c r="K82" s="8">
        <v>0</v>
      </c>
      <c r="L82" s="8">
        <f t="shared" si="4"/>
        <v>0</v>
      </c>
      <c r="M82" s="28">
        <v>0</v>
      </c>
      <c r="N82" s="28">
        <v>0</v>
      </c>
      <c r="O82" s="28">
        <v>0</v>
      </c>
      <c r="P82" s="54" t="s">
        <v>1065</v>
      </c>
      <c r="Q82" s="54" t="s">
        <v>1065</v>
      </c>
      <c r="R82" s="54" t="s">
        <v>1065</v>
      </c>
      <c r="S82" s="28">
        <v>80</v>
      </c>
      <c r="T82" s="28" t="s">
        <v>653</v>
      </c>
      <c r="U82" s="27" t="str">
        <f t="shared" si="5"/>
        <v>80.Arkamu - Arkamu</v>
      </c>
    </row>
    <row r="83" spans="1:21">
      <c r="A83" s="7"/>
      <c r="B83" s="7" t="s">
        <v>79</v>
      </c>
      <c r="C83" s="7" t="s">
        <v>184</v>
      </c>
      <c r="D83" s="8" t="s">
        <v>138</v>
      </c>
      <c r="E83" s="29">
        <v>2455.65</v>
      </c>
      <c r="F83" s="8">
        <v>10.42</v>
      </c>
      <c r="G83" s="8">
        <v>0.10423452768729641</v>
      </c>
      <c r="H83" s="8">
        <f t="shared" si="3"/>
        <v>0</v>
      </c>
      <c r="I83" s="8">
        <v>0</v>
      </c>
      <c r="J83" s="8">
        <v>0</v>
      </c>
      <c r="K83" s="8">
        <v>0.37581433224755706</v>
      </c>
      <c r="L83" s="8">
        <f t="shared" si="4"/>
        <v>0.37581433224755706</v>
      </c>
      <c r="M83" s="28">
        <v>0</v>
      </c>
      <c r="N83" s="28">
        <v>0</v>
      </c>
      <c r="O83" s="28">
        <v>2</v>
      </c>
      <c r="P83" s="54" t="s">
        <v>1065</v>
      </c>
      <c r="Q83" s="54" t="s">
        <v>1065</v>
      </c>
      <c r="R83" s="27" t="s">
        <v>383</v>
      </c>
      <c r="S83" s="28">
        <v>81</v>
      </c>
      <c r="T83" s="28" t="s">
        <v>654</v>
      </c>
      <c r="U83" s="27" t="str">
        <f t="shared" si="5"/>
        <v>81.Arkamu - Arkamu2</v>
      </c>
    </row>
    <row r="84" spans="1:21">
      <c r="A84" s="7"/>
      <c r="B84" s="7" t="s">
        <v>80</v>
      </c>
      <c r="C84" s="7" t="s">
        <v>185</v>
      </c>
      <c r="D84" s="8" t="s">
        <v>33</v>
      </c>
      <c r="E84" s="29">
        <v>181.89</v>
      </c>
      <c r="F84" s="8">
        <v>7.25</v>
      </c>
      <c r="G84" s="8">
        <v>8.2417582417582416E-2</v>
      </c>
      <c r="H84" s="8">
        <f t="shared" si="3"/>
        <v>59.203296703296701</v>
      </c>
      <c r="I84" s="8">
        <v>59.203296703296701</v>
      </c>
      <c r="J84" s="8">
        <v>0</v>
      </c>
      <c r="K84" s="8">
        <v>0</v>
      </c>
      <c r="L84" s="8">
        <f t="shared" si="4"/>
        <v>59.203296703296701</v>
      </c>
      <c r="M84" s="28">
        <v>2</v>
      </c>
      <c r="N84" s="28">
        <v>0</v>
      </c>
      <c r="O84" s="28">
        <v>0</v>
      </c>
      <c r="P84" s="27" t="s">
        <v>384</v>
      </c>
      <c r="Q84" s="54" t="s">
        <v>1065</v>
      </c>
      <c r="R84" s="54" t="s">
        <v>1065</v>
      </c>
      <c r="S84" s="28">
        <v>82</v>
      </c>
      <c r="T84" s="28" t="s">
        <v>655</v>
      </c>
      <c r="U84" s="27" t="str">
        <f t="shared" si="5"/>
        <v>82.Arkamu - Monte Raso</v>
      </c>
    </row>
    <row r="85" spans="1:21">
      <c r="A85" s="7"/>
      <c r="B85" s="7" t="s">
        <v>81</v>
      </c>
      <c r="C85" s="7" t="s">
        <v>186</v>
      </c>
      <c r="D85" s="8" t="s">
        <v>941</v>
      </c>
      <c r="E85" s="29">
        <v>3173.56</v>
      </c>
      <c r="F85" s="8">
        <v>3.65</v>
      </c>
      <c r="G85" s="8">
        <v>0.22274732199117833</v>
      </c>
      <c r="H85" s="8">
        <f t="shared" si="3"/>
        <v>29.387208569628232</v>
      </c>
      <c r="I85" s="8">
        <v>29.387208569628232</v>
      </c>
      <c r="J85" s="8">
        <v>0</v>
      </c>
      <c r="K85" s="8">
        <v>1.7309388783868933</v>
      </c>
      <c r="L85" s="8">
        <f t="shared" si="4"/>
        <v>31.118147448015126</v>
      </c>
      <c r="M85" s="28">
        <v>3</v>
      </c>
      <c r="N85" s="28">
        <v>0</v>
      </c>
      <c r="O85" s="28">
        <v>3</v>
      </c>
      <c r="P85" s="27" t="s">
        <v>385</v>
      </c>
      <c r="Q85" s="54" t="s">
        <v>1065</v>
      </c>
      <c r="R85" s="27" t="s">
        <v>386</v>
      </c>
      <c r="S85" s="28">
        <v>83</v>
      </c>
      <c r="T85" s="28" t="s">
        <v>656</v>
      </c>
      <c r="U85" s="27" t="str">
        <f t="shared" si="5"/>
        <v>83.Arkamu - Monte Raso2</v>
      </c>
    </row>
    <row r="86" spans="1:21">
      <c r="A86" s="7"/>
      <c r="B86" s="7" t="s">
        <v>82</v>
      </c>
      <c r="C86" s="7" t="s">
        <v>187</v>
      </c>
      <c r="D86" s="8" t="s">
        <v>206</v>
      </c>
      <c r="E86" s="29">
        <v>1625</v>
      </c>
      <c r="F86" s="8">
        <v>4.82</v>
      </c>
      <c r="G86" s="8">
        <v>0.10276923076923075</v>
      </c>
      <c r="H86" s="8">
        <f t="shared" si="3"/>
        <v>3.3692307692307697</v>
      </c>
      <c r="I86" s="8">
        <v>3.3692307692307697</v>
      </c>
      <c r="J86" s="8">
        <v>0</v>
      </c>
      <c r="K86" s="8">
        <v>3.0012307692307694</v>
      </c>
      <c r="L86" s="8">
        <f t="shared" si="4"/>
        <v>6.3704615384615391</v>
      </c>
      <c r="M86" s="28">
        <v>1</v>
      </c>
      <c r="N86" s="28">
        <v>0</v>
      </c>
      <c r="O86" s="28">
        <v>2</v>
      </c>
      <c r="P86" s="27" t="s">
        <v>720</v>
      </c>
      <c r="Q86" s="54" t="s">
        <v>1065</v>
      </c>
      <c r="R86" s="27" t="s">
        <v>387</v>
      </c>
      <c r="S86" s="28">
        <v>84</v>
      </c>
      <c r="T86" s="28" t="s">
        <v>657</v>
      </c>
      <c r="U86" s="27" t="str">
        <f t="shared" si="5"/>
        <v>84.Arkamu - Monte Raso3</v>
      </c>
    </row>
    <row r="87" spans="1:21">
      <c r="A87" s="7"/>
      <c r="B87" s="7" t="s">
        <v>83</v>
      </c>
      <c r="C87" s="7" t="s">
        <v>188</v>
      </c>
      <c r="D87" s="8" t="s">
        <v>139</v>
      </c>
      <c r="E87" s="29">
        <v>2524.17</v>
      </c>
      <c r="F87" s="8">
        <v>0.91</v>
      </c>
      <c r="G87" s="8">
        <v>1.7258320126782887</v>
      </c>
      <c r="H87" s="8">
        <f t="shared" si="3"/>
        <v>21.387480190174326</v>
      </c>
      <c r="I87" s="8">
        <v>4.6505546751188582</v>
      </c>
      <c r="J87" s="8">
        <v>16.736925515055468</v>
      </c>
      <c r="K87" s="8">
        <v>1.5305071315372425</v>
      </c>
      <c r="L87" s="8">
        <f t="shared" si="4"/>
        <v>22.917987321711568</v>
      </c>
      <c r="M87" s="28">
        <v>1</v>
      </c>
      <c r="N87" s="28">
        <v>7</v>
      </c>
      <c r="O87" s="28">
        <v>1</v>
      </c>
      <c r="P87" s="27" t="s">
        <v>388</v>
      </c>
      <c r="Q87" s="55" t="s">
        <v>801</v>
      </c>
      <c r="R87" s="27" t="s">
        <v>389</v>
      </c>
      <c r="S87" s="28">
        <v>85</v>
      </c>
      <c r="T87" s="28" t="s">
        <v>658</v>
      </c>
      <c r="U87" s="27" t="str">
        <f t="shared" si="5"/>
        <v>85.Arkamu - Monte Raso4</v>
      </c>
    </row>
    <row r="88" spans="1:21">
      <c r="A88" s="7"/>
      <c r="B88" s="7" t="s">
        <v>84</v>
      </c>
      <c r="C88" s="7" t="s">
        <v>189</v>
      </c>
      <c r="D88" s="8" t="s">
        <v>140</v>
      </c>
      <c r="E88" s="29">
        <v>1751.81</v>
      </c>
      <c r="F88" s="8">
        <v>2.74</v>
      </c>
      <c r="G88" s="8">
        <v>0</v>
      </c>
      <c r="H88" s="8">
        <f t="shared" si="3"/>
        <v>0.32248858447488588</v>
      </c>
      <c r="I88" s="8">
        <v>0.32248858447488588</v>
      </c>
      <c r="J88" s="8">
        <v>0</v>
      </c>
      <c r="K88" s="8">
        <v>0</v>
      </c>
      <c r="L88" s="8">
        <f t="shared" si="4"/>
        <v>0.32248858447488588</v>
      </c>
      <c r="M88" s="28">
        <v>1</v>
      </c>
      <c r="N88" s="28">
        <v>0</v>
      </c>
      <c r="O88" s="28">
        <v>0</v>
      </c>
      <c r="P88" s="27" t="s">
        <v>390</v>
      </c>
      <c r="Q88" s="54" t="s">
        <v>1065</v>
      </c>
      <c r="R88" s="54" t="s">
        <v>1065</v>
      </c>
      <c r="S88" s="28">
        <v>86</v>
      </c>
      <c r="T88" s="28" t="s">
        <v>659</v>
      </c>
      <c r="U88" s="27" t="str">
        <f t="shared" si="5"/>
        <v>86.Arkamu - Lago de Caicedo Yuso y Arreo</v>
      </c>
    </row>
    <row r="89" spans="1:21">
      <c r="A89" s="7"/>
      <c r="B89" s="7" t="s">
        <v>85</v>
      </c>
      <c r="C89" s="7" t="s">
        <v>190</v>
      </c>
      <c r="D89" s="8" t="s">
        <v>141</v>
      </c>
      <c r="E89" s="29">
        <v>3882.7</v>
      </c>
      <c r="F89" s="8">
        <v>5.92</v>
      </c>
      <c r="G89" s="8">
        <v>0.18696883852691218</v>
      </c>
      <c r="H89" s="8">
        <f t="shared" si="3"/>
        <v>10.635591037857326</v>
      </c>
      <c r="I89" s="8">
        <v>8.6840072109193915</v>
      </c>
      <c r="J89" s="8">
        <v>1.9515838269379346</v>
      </c>
      <c r="K89" s="8">
        <v>2.1635333505021892</v>
      </c>
      <c r="L89" s="8">
        <f t="shared" si="4"/>
        <v>12.799124388359516</v>
      </c>
      <c r="M89" s="28">
        <v>1</v>
      </c>
      <c r="N89" s="28">
        <v>1</v>
      </c>
      <c r="O89" s="28">
        <v>3</v>
      </c>
      <c r="P89" s="27" t="s">
        <v>369</v>
      </c>
      <c r="Q89" s="55">
        <v>39</v>
      </c>
      <c r="R89" s="27" t="s">
        <v>391</v>
      </c>
      <c r="S89" s="28">
        <v>87</v>
      </c>
      <c r="T89" s="28" t="s">
        <v>660</v>
      </c>
      <c r="U89" s="27" t="str">
        <f t="shared" si="5"/>
        <v>87.Arkamu - Monte San Formerio</v>
      </c>
    </row>
    <row r="90" spans="1:21">
      <c r="A90" s="7"/>
      <c r="B90" s="7" t="s">
        <v>86</v>
      </c>
      <c r="C90" s="7" t="s">
        <v>191</v>
      </c>
      <c r="D90" s="8" t="s">
        <v>34</v>
      </c>
      <c r="E90" s="29">
        <v>3695.64</v>
      </c>
      <c r="F90" s="8">
        <v>7.79</v>
      </c>
      <c r="G90" s="8">
        <v>0.12824675324675325</v>
      </c>
      <c r="H90" s="8">
        <f t="shared" si="3"/>
        <v>5.5652056277056277</v>
      </c>
      <c r="I90" s="8">
        <v>5.5652056277056277</v>
      </c>
      <c r="J90" s="8">
        <v>0</v>
      </c>
      <c r="K90" s="8">
        <v>1.1920995670995673</v>
      </c>
      <c r="L90" s="8">
        <f t="shared" si="4"/>
        <v>6.7573051948051948</v>
      </c>
      <c r="M90" s="28">
        <v>2</v>
      </c>
      <c r="N90" s="28">
        <v>0</v>
      </c>
      <c r="O90" s="28">
        <v>1</v>
      </c>
      <c r="P90" s="27" t="s">
        <v>392</v>
      </c>
      <c r="Q90" s="54" t="s">
        <v>1065</v>
      </c>
      <c r="R90" s="27" t="s">
        <v>312</v>
      </c>
      <c r="S90" s="28">
        <v>88</v>
      </c>
      <c r="T90" s="28" t="s">
        <v>661</v>
      </c>
      <c r="U90" s="27" t="str">
        <f t="shared" si="5"/>
        <v>88.Arkamu - Sierra de Tuyo</v>
      </c>
    </row>
    <row r="91" spans="1:21">
      <c r="A91" s="7"/>
      <c r="B91" s="7" t="s">
        <v>87</v>
      </c>
      <c r="C91" s="7" t="s">
        <v>192</v>
      </c>
      <c r="D91" s="8" t="s">
        <v>942</v>
      </c>
      <c r="E91" s="29">
        <v>1742.64</v>
      </c>
      <c r="F91" s="8">
        <v>2.0299999999999998</v>
      </c>
      <c r="G91" s="8">
        <v>0.19621342512908779</v>
      </c>
      <c r="H91" s="8">
        <f t="shared" si="3"/>
        <v>1.3516924842226046</v>
      </c>
      <c r="I91" s="8">
        <v>1.3516924842226046</v>
      </c>
      <c r="J91" s="8">
        <v>0</v>
      </c>
      <c r="K91" s="8">
        <v>0</v>
      </c>
      <c r="L91" s="8">
        <f t="shared" si="4"/>
        <v>1.3516924842226046</v>
      </c>
      <c r="M91" s="28">
        <v>1</v>
      </c>
      <c r="N91" s="28">
        <v>0</v>
      </c>
      <c r="O91" s="28">
        <v>0</v>
      </c>
      <c r="P91" s="27" t="s">
        <v>393</v>
      </c>
      <c r="Q91" s="54" t="s">
        <v>1065</v>
      </c>
      <c r="R91" s="54" t="s">
        <v>1065</v>
      </c>
      <c r="S91" s="28">
        <v>89</v>
      </c>
      <c r="T91" s="28" t="s">
        <v>662</v>
      </c>
      <c r="U91" s="27" t="str">
        <f t="shared" si="5"/>
        <v>89.Monte Raso - Sierra de Tuyo</v>
      </c>
    </row>
    <row r="92" spans="1:21">
      <c r="A92" s="7"/>
      <c r="B92" s="7" t="s">
        <v>88</v>
      </c>
      <c r="C92" s="7" t="s">
        <v>193</v>
      </c>
      <c r="D92" s="8" t="s">
        <v>288</v>
      </c>
      <c r="E92" s="29">
        <v>3392.7</v>
      </c>
      <c r="F92" s="8"/>
      <c r="G92" s="8">
        <v>5.8944886531093433E-3</v>
      </c>
      <c r="H92" s="8">
        <f t="shared" si="3"/>
        <v>99.832301797819028</v>
      </c>
      <c r="I92" s="8">
        <v>99.832301797819028</v>
      </c>
      <c r="J92" s="8">
        <v>0</v>
      </c>
      <c r="K92" s="8">
        <v>1.6209843796050696E-2</v>
      </c>
      <c r="L92" s="8">
        <f t="shared" si="4"/>
        <v>99.848511641615076</v>
      </c>
      <c r="M92" s="28">
        <v>2</v>
      </c>
      <c r="N92" s="28">
        <v>0</v>
      </c>
      <c r="O92" s="28">
        <v>1</v>
      </c>
      <c r="P92" s="27" t="s">
        <v>394</v>
      </c>
      <c r="Q92" s="54" t="s">
        <v>1065</v>
      </c>
      <c r="R92" s="27" t="s">
        <v>395</v>
      </c>
      <c r="S92" s="28">
        <v>90</v>
      </c>
      <c r="T92" s="28" t="s">
        <v>663</v>
      </c>
      <c r="U92" s="27" t="str">
        <f t="shared" si="5"/>
        <v>90.Monte Raso - Sierra de Tuyo2</v>
      </c>
    </row>
    <row r="93" spans="1:21">
      <c r="A93" s="7"/>
      <c r="B93" s="7" t="s">
        <v>89</v>
      </c>
      <c r="C93" s="7"/>
      <c r="D93" s="8" t="s">
        <v>992</v>
      </c>
      <c r="E93" s="29">
        <v>4956.82</v>
      </c>
      <c r="F93" s="8"/>
      <c r="G93" s="8">
        <v>1.3112769820455922E-2</v>
      </c>
      <c r="H93" s="8">
        <f t="shared" si="3"/>
        <v>99.977405688924762</v>
      </c>
      <c r="I93" s="8">
        <v>99.977405688924762</v>
      </c>
      <c r="J93" s="8">
        <v>0</v>
      </c>
      <c r="K93" s="8">
        <v>0</v>
      </c>
      <c r="L93" s="8">
        <f t="shared" si="4"/>
        <v>99.977405688924762</v>
      </c>
      <c r="M93" s="28">
        <v>1</v>
      </c>
      <c r="N93" s="28">
        <v>0</v>
      </c>
      <c r="O93" s="28">
        <v>0</v>
      </c>
      <c r="P93" s="27" t="s">
        <v>295</v>
      </c>
      <c r="Q93" s="54" t="s">
        <v>1065</v>
      </c>
      <c r="R93" s="54" t="s">
        <v>1065</v>
      </c>
      <c r="S93" s="28">
        <v>91</v>
      </c>
      <c r="T93" s="28" t="s">
        <v>664</v>
      </c>
      <c r="U93" s="27" t="str">
        <f t="shared" si="5"/>
        <v>91.Monte Raso - Lago de Caicedo Yuso y Arreo</v>
      </c>
    </row>
    <row r="94" spans="1:21">
      <c r="A94" s="7"/>
      <c r="B94" s="7" t="s">
        <v>90</v>
      </c>
      <c r="C94" s="7"/>
      <c r="D94" s="8" t="s">
        <v>35</v>
      </c>
      <c r="E94" s="29">
        <v>1882.77</v>
      </c>
      <c r="F94" s="8">
        <v>26.35</v>
      </c>
      <c r="G94" s="8">
        <v>0.20552310143388211</v>
      </c>
      <c r="H94" s="8">
        <f t="shared" si="3"/>
        <v>0</v>
      </c>
      <c r="I94" s="8">
        <v>0</v>
      </c>
      <c r="J94" s="8">
        <v>0</v>
      </c>
      <c r="K94" s="8">
        <v>1.3616569304301647</v>
      </c>
      <c r="L94" s="8">
        <f t="shared" si="4"/>
        <v>1.3616569304301647</v>
      </c>
      <c r="M94" s="28">
        <v>0</v>
      </c>
      <c r="N94" s="28">
        <v>0</v>
      </c>
      <c r="O94" s="28">
        <v>3</v>
      </c>
      <c r="P94" s="54" t="s">
        <v>1065</v>
      </c>
      <c r="Q94" s="54" t="s">
        <v>1065</v>
      </c>
      <c r="R94" s="27" t="s">
        <v>763</v>
      </c>
      <c r="S94" s="28">
        <v>92</v>
      </c>
      <c r="T94" s="28" t="s">
        <v>665</v>
      </c>
      <c r="U94" s="27" t="str">
        <f t="shared" si="5"/>
        <v>92.Monte Raso - Lago de Caicedo Yuso y Arreo2</v>
      </c>
    </row>
    <row r="95" spans="1:21">
      <c r="A95" s="7"/>
      <c r="B95" s="7" t="s">
        <v>91</v>
      </c>
      <c r="C95" s="7"/>
      <c r="D95" s="8" t="s">
        <v>36</v>
      </c>
      <c r="E95" s="29">
        <v>1051.6600000000001</v>
      </c>
      <c r="F95" s="8">
        <v>1.54</v>
      </c>
      <c r="G95" s="8">
        <v>4.5627376425855515E-2</v>
      </c>
      <c r="H95" s="8">
        <f t="shared" si="3"/>
        <v>17.812737642585553</v>
      </c>
      <c r="I95" s="8">
        <v>16.736692015209126</v>
      </c>
      <c r="J95" s="8">
        <v>1.0760456273764258</v>
      </c>
      <c r="K95" s="8">
        <v>0</v>
      </c>
      <c r="L95" s="8">
        <f t="shared" si="4"/>
        <v>17.812737642585553</v>
      </c>
      <c r="M95" s="28">
        <v>1</v>
      </c>
      <c r="N95" s="28">
        <v>1</v>
      </c>
      <c r="O95" s="28">
        <v>0</v>
      </c>
      <c r="P95" s="27" t="s">
        <v>300</v>
      </c>
      <c r="Q95" s="55">
        <v>41</v>
      </c>
      <c r="R95" s="54" t="s">
        <v>1065</v>
      </c>
      <c r="S95" s="28">
        <v>93</v>
      </c>
      <c r="T95" s="28" t="s">
        <v>666</v>
      </c>
      <c r="U95" s="27" t="str">
        <f t="shared" si="5"/>
        <v>93.Monte Raso - Monte San Formerio</v>
      </c>
    </row>
    <row r="96" spans="1:21">
      <c r="A96" s="7"/>
      <c r="B96" s="7" t="s">
        <v>92</v>
      </c>
      <c r="C96" s="7"/>
      <c r="D96" s="8" t="s">
        <v>37</v>
      </c>
      <c r="E96" s="29">
        <v>647.75</v>
      </c>
      <c r="F96" s="8">
        <v>21.36</v>
      </c>
      <c r="G96" s="8">
        <v>0.35648148148148151</v>
      </c>
      <c r="H96" s="8">
        <f t="shared" si="3"/>
        <v>0</v>
      </c>
      <c r="I96" s="8">
        <v>0</v>
      </c>
      <c r="J96" s="8">
        <v>0</v>
      </c>
      <c r="K96" s="8">
        <v>0</v>
      </c>
      <c r="L96" s="8">
        <f t="shared" si="4"/>
        <v>0</v>
      </c>
      <c r="M96" s="28">
        <v>0</v>
      </c>
      <c r="N96" s="28">
        <v>0</v>
      </c>
      <c r="O96" s="28">
        <v>0</v>
      </c>
      <c r="P96" s="54" t="s">
        <v>1065</v>
      </c>
      <c r="Q96" s="54" t="s">
        <v>1065</v>
      </c>
      <c r="R96" s="54" t="s">
        <v>1065</v>
      </c>
      <c r="S96" s="28">
        <v>94</v>
      </c>
      <c r="T96" s="28" t="s">
        <v>667</v>
      </c>
      <c r="U96" s="27" t="str">
        <f t="shared" si="5"/>
        <v>94.Monte Raso - Monte San Formerio2</v>
      </c>
    </row>
    <row r="97" spans="1:21">
      <c r="A97" s="7"/>
      <c r="B97" s="7" t="s">
        <v>93</v>
      </c>
      <c r="C97" s="7"/>
      <c r="D97" s="8" t="s">
        <v>142</v>
      </c>
      <c r="E97" s="29">
        <v>3193.19</v>
      </c>
      <c r="F97" s="8">
        <v>14.24</v>
      </c>
      <c r="G97" s="8">
        <v>8.9884121515815846E-2</v>
      </c>
      <c r="H97" s="8">
        <f t="shared" si="3"/>
        <v>54.734419041653616</v>
      </c>
      <c r="I97" s="8">
        <v>54.734419041653616</v>
      </c>
      <c r="J97" s="8">
        <v>0</v>
      </c>
      <c r="K97" s="8">
        <v>1.2696523645474476</v>
      </c>
      <c r="L97" s="8">
        <f t="shared" si="4"/>
        <v>56.004071406201064</v>
      </c>
      <c r="M97" s="28">
        <v>2</v>
      </c>
      <c r="N97" s="28">
        <v>0</v>
      </c>
      <c r="O97" s="28">
        <v>5</v>
      </c>
      <c r="P97" s="27" t="s">
        <v>396</v>
      </c>
      <c r="Q97" s="54" t="s">
        <v>1065</v>
      </c>
      <c r="R97" s="27" t="s">
        <v>397</v>
      </c>
      <c r="S97" s="28">
        <v>95</v>
      </c>
      <c r="T97" s="28" t="s">
        <v>668</v>
      </c>
      <c r="U97" s="27" t="str">
        <f t="shared" si="5"/>
        <v>95.Monte Raso - Sierra de Boveda</v>
      </c>
    </row>
    <row r="98" spans="1:21">
      <c r="A98" s="7"/>
      <c r="B98" s="7" t="s">
        <v>94</v>
      </c>
      <c r="C98" s="7"/>
      <c r="D98" s="8" t="s">
        <v>143</v>
      </c>
      <c r="E98" s="29">
        <v>3220.25</v>
      </c>
      <c r="F98" s="8">
        <v>0.66</v>
      </c>
      <c r="G98" s="8">
        <v>0</v>
      </c>
      <c r="H98" s="8">
        <f t="shared" si="3"/>
        <v>35.570807453416151</v>
      </c>
      <c r="I98" s="8">
        <v>26.201552795031059</v>
      </c>
      <c r="J98" s="8">
        <v>9.369254658385092</v>
      </c>
      <c r="K98" s="8">
        <v>1.1431677018633541</v>
      </c>
      <c r="L98" s="8">
        <f t="shared" si="4"/>
        <v>36.713975155279506</v>
      </c>
      <c r="M98" s="28">
        <v>2</v>
      </c>
      <c r="N98" s="28">
        <v>8</v>
      </c>
      <c r="O98" s="28">
        <v>2</v>
      </c>
      <c r="P98" s="27" t="s">
        <v>398</v>
      </c>
      <c r="Q98" s="55" t="s">
        <v>802</v>
      </c>
      <c r="R98" s="27" t="s">
        <v>399</v>
      </c>
      <c r="S98" s="28">
        <v>96</v>
      </c>
      <c r="T98" s="28" t="s">
        <v>1050</v>
      </c>
      <c r="U98" s="27" t="str">
        <f t="shared" si="5"/>
        <v>96.Monte Raso - Sobrón</v>
      </c>
    </row>
    <row r="99" spans="1:21">
      <c r="A99" s="7"/>
      <c r="B99" s="7" t="s">
        <v>95</v>
      </c>
      <c r="C99" s="7"/>
      <c r="D99" s="8" t="s">
        <v>943</v>
      </c>
      <c r="E99" s="29">
        <v>12006.19</v>
      </c>
      <c r="F99" s="8">
        <v>1.78</v>
      </c>
      <c r="G99" s="8">
        <v>0.76803265034149582</v>
      </c>
      <c r="H99" s="8">
        <f t="shared" si="3"/>
        <v>46.964434449441946</v>
      </c>
      <c r="I99" s="8">
        <v>36.747376311844079</v>
      </c>
      <c r="J99" s="8">
        <v>10.217058137597869</v>
      </c>
      <c r="K99" s="8">
        <v>0.57704481092786941</v>
      </c>
      <c r="L99" s="8">
        <f t="shared" si="4"/>
        <v>47.541479260369812</v>
      </c>
      <c r="M99" s="28">
        <v>6</v>
      </c>
      <c r="N99" s="28">
        <v>12</v>
      </c>
      <c r="O99" s="28">
        <v>2</v>
      </c>
      <c r="P99" s="27" t="s">
        <v>721</v>
      </c>
      <c r="Q99" s="55" t="s">
        <v>803</v>
      </c>
      <c r="R99" s="27" t="s">
        <v>400</v>
      </c>
      <c r="S99" s="28">
        <v>97</v>
      </c>
      <c r="T99" s="28" t="s">
        <v>1051</v>
      </c>
      <c r="U99" s="27" t="str">
        <f t="shared" si="5"/>
        <v>97.Sobrón - Lago de Caicedo Yuso y Arreo</v>
      </c>
    </row>
    <row r="100" spans="1:21">
      <c r="A100" s="7"/>
      <c r="B100" s="7" t="s">
        <v>96</v>
      </c>
      <c r="C100" s="7"/>
      <c r="D100" s="8" t="s">
        <v>38</v>
      </c>
      <c r="E100" s="29">
        <v>1651.15</v>
      </c>
      <c r="F100" s="8">
        <v>1.85</v>
      </c>
      <c r="G100" s="8">
        <v>3.6341611144760755E-2</v>
      </c>
      <c r="H100" s="8">
        <f t="shared" si="3"/>
        <v>15.768625075711691</v>
      </c>
      <c r="I100" s="8">
        <v>2.4857662023016354</v>
      </c>
      <c r="J100" s="8">
        <v>13.282858873410056</v>
      </c>
      <c r="K100" s="8">
        <v>0.53846153846153855</v>
      </c>
      <c r="L100" s="8">
        <f t="shared" si="4"/>
        <v>16.30708661417323</v>
      </c>
      <c r="M100" s="28">
        <v>1</v>
      </c>
      <c r="N100" s="28">
        <v>3</v>
      </c>
      <c r="O100" s="28">
        <v>1</v>
      </c>
      <c r="P100" s="27" t="s">
        <v>300</v>
      </c>
      <c r="Q100" s="55" t="s">
        <v>787</v>
      </c>
      <c r="R100" s="27" t="s">
        <v>336</v>
      </c>
      <c r="S100" s="28">
        <v>98</v>
      </c>
      <c r="T100" s="28" t="s">
        <v>669</v>
      </c>
      <c r="U100" s="27" t="str">
        <f t="shared" si="5"/>
        <v>98.Monte San Formerio - Quejigales en el monte el Cerro</v>
      </c>
    </row>
    <row r="101" spans="1:21">
      <c r="A101" s="7"/>
      <c r="B101" s="7" t="s">
        <v>933</v>
      </c>
      <c r="C101" s="7"/>
      <c r="D101" s="8" t="s">
        <v>144</v>
      </c>
      <c r="E101" s="29">
        <v>4032.24</v>
      </c>
      <c r="F101" s="8">
        <v>2.81</v>
      </c>
      <c r="G101" s="8">
        <v>0.28397817460317459</v>
      </c>
      <c r="H101" s="8">
        <f t="shared" si="3"/>
        <v>39.89930555555555</v>
      </c>
      <c r="I101" s="8">
        <v>39.89930555555555</v>
      </c>
      <c r="J101" s="8">
        <v>0</v>
      </c>
      <c r="K101" s="8">
        <v>0.92757936507936511</v>
      </c>
      <c r="L101" s="8">
        <f t="shared" si="4"/>
        <v>40.826884920634917</v>
      </c>
      <c r="M101" s="28">
        <v>1</v>
      </c>
      <c r="N101" s="28">
        <v>0</v>
      </c>
      <c r="O101" s="28">
        <v>1</v>
      </c>
      <c r="P101" s="27" t="s">
        <v>401</v>
      </c>
      <c r="Q101" s="54" t="s">
        <v>1065</v>
      </c>
      <c r="R101" s="27" t="s">
        <v>137</v>
      </c>
      <c r="S101" s="28">
        <v>99</v>
      </c>
      <c r="T101" s="28" t="s">
        <v>1052</v>
      </c>
      <c r="U101" s="27" t="str">
        <f t="shared" si="5"/>
        <v>99.Monte San Formerio - Sierras meridionales de Álava</v>
      </c>
    </row>
    <row r="102" spans="1:21">
      <c r="A102" s="7"/>
      <c r="B102" s="7" t="s">
        <v>97</v>
      </c>
      <c r="C102" s="7"/>
      <c r="D102" s="8" t="s">
        <v>39</v>
      </c>
      <c r="E102" s="29">
        <v>338.39</v>
      </c>
      <c r="F102" s="8">
        <v>42.43</v>
      </c>
      <c r="G102" s="8">
        <v>0</v>
      </c>
      <c r="H102" s="8">
        <f t="shared" si="3"/>
        <v>0</v>
      </c>
      <c r="I102" s="8">
        <v>0</v>
      </c>
      <c r="J102" s="8">
        <v>0</v>
      </c>
      <c r="K102" s="8">
        <v>4.8017751479289945</v>
      </c>
      <c r="L102" s="8">
        <f t="shared" si="4"/>
        <v>4.8017751479289945</v>
      </c>
      <c r="M102" s="28">
        <v>0</v>
      </c>
      <c r="N102" s="28">
        <v>0</v>
      </c>
      <c r="O102" s="28">
        <v>1</v>
      </c>
      <c r="P102" s="54" t="s">
        <v>1065</v>
      </c>
      <c r="Q102" s="54" t="s">
        <v>1065</v>
      </c>
      <c r="R102" s="27" t="s">
        <v>312</v>
      </c>
      <c r="S102" s="28">
        <v>100</v>
      </c>
      <c r="T102" s="28" t="s">
        <v>1053</v>
      </c>
      <c r="U102" s="27" t="str">
        <f t="shared" si="5"/>
        <v>100.Quejigales en el monte el Cerro - Sierras meridionales de Álava</v>
      </c>
    </row>
    <row r="103" spans="1:21">
      <c r="A103" s="7"/>
      <c r="B103" s="7" t="s">
        <v>98</v>
      </c>
      <c r="C103" s="7"/>
      <c r="D103" s="8" t="s">
        <v>40</v>
      </c>
      <c r="E103" s="29">
        <v>1790.49</v>
      </c>
      <c r="F103" s="8">
        <v>3.4</v>
      </c>
      <c r="G103" s="8">
        <v>4.3016759776536316E-2</v>
      </c>
      <c r="H103" s="8">
        <f t="shared" si="3"/>
        <v>0</v>
      </c>
      <c r="I103" s="8">
        <v>0</v>
      </c>
      <c r="J103" s="8">
        <v>0</v>
      </c>
      <c r="K103" s="8">
        <v>1.5078212290502793</v>
      </c>
      <c r="L103" s="8">
        <f t="shared" si="4"/>
        <v>1.5078212290502793</v>
      </c>
      <c r="M103" s="28">
        <v>0</v>
      </c>
      <c r="N103" s="28">
        <v>0</v>
      </c>
      <c r="O103" s="28">
        <v>1</v>
      </c>
      <c r="P103" s="54" t="s">
        <v>1065</v>
      </c>
      <c r="Q103" s="54" t="s">
        <v>1065</v>
      </c>
      <c r="R103" s="27" t="s">
        <v>402</v>
      </c>
      <c r="S103" s="28">
        <v>101</v>
      </c>
      <c r="T103" s="28" t="s">
        <v>670</v>
      </c>
      <c r="U103" s="27" t="str">
        <f t="shared" si="5"/>
        <v>101.Quejigales en el monte el Cerro - Quejigales en el monte el Cerro</v>
      </c>
    </row>
    <row r="104" spans="1:21">
      <c r="A104" s="7"/>
      <c r="B104" s="7" t="s">
        <v>99</v>
      </c>
      <c r="C104" s="7"/>
      <c r="D104" s="8" t="s">
        <v>145</v>
      </c>
      <c r="E104" s="29">
        <v>2121.79</v>
      </c>
      <c r="F104" s="8">
        <v>3.36</v>
      </c>
      <c r="G104" s="8">
        <v>0.20358152686145145</v>
      </c>
      <c r="H104" s="8">
        <f t="shared" si="3"/>
        <v>2.8746465598491991E-2</v>
      </c>
      <c r="I104" s="8">
        <v>2.8746465598491991E-2</v>
      </c>
      <c r="J104" s="8">
        <v>0</v>
      </c>
      <c r="K104" s="8">
        <v>0.47643732327992455</v>
      </c>
      <c r="L104" s="8">
        <f t="shared" si="4"/>
        <v>0.50518378887841653</v>
      </c>
      <c r="M104" s="28">
        <v>1</v>
      </c>
      <c r="N104" s="28">
        <v>0</v>
      </c>
      <c r="O104" s="28">
        <v>1</v>
      </c>
      <c r="P104" s="27" t="s">
        <v>403</v>
      </c>
      <c r="Q104" s="54" t="s">
        <v>1065</v>
      </c>
      <c r="R104" s="27" t="s">
        <v>365</v>
      </c>
      <c r="S104" s="28">
        <v>102</v>
      </c>
      <c r="T104" s="28" t="s">
        <v>671</v>
      </c>
      <c r="U104" s="27" t="str">
        <f t="shared" si="5"/>
        <v>102.Quejigales en el monte el Cerro - Montes de Vitoria occidentales</v>
      </c>
    </row>
    <row r="105" spans="1:21">
      <c r="A105" s="7"/>
      <c r="B105" s="7" t="s">
        <v>957</v>
      </c>
      <c r="C105" s="7"/>
      <c r="D105" s="8" t="s">
        <v>41</v>
      </c>
      <c r="E105" s="29">
        <v>763.06</v>
      </c>
      <c r="F105" s="8">
        <v>2.56</v>
      </c>
      <c r="G105" s="8">
        <v>4.5648754914809953</v>
      </c>
      <c r="H105" s="8">
        <f t="shared" si="3"/>
        <v>42.049803407601573</v>
      </c>
      <c r="I105" s="8">
        <v>42.049803407601573</v>
      </c>
      <c r="J105" s="8">
        <v>0</v>
      </c>
      <c r="K105" s="8">
        <v>0.836173001310616</v>
      </c>
      <c r="L105" s="8">
        <f t="shared" si="4"/>
        <v>42.885976408912185</v>
      </c>
      <c r="M105" s="28">
        <v>1</v>
      </c>
      <c r="N105" s="28">
        <v>0</v>
      </c>
      <c r="O105" s="28">
        <v>1</v>
      </c>
      <c r="P105" s="27" t="s">
        <v>300</v>
      </c>
      <c r="Q105" s="54" t="s">
        <v>1065</v>
      </c>
      <c r="R105" s="27" t="s">
        <v>375</v>
      </c>
      <c r="S105" s="28">
        <v>103</v>
      </c>
      <c r="T105" s="28" t="s">
        <v>672</v>
      </c>
      <c r="U105" s="27" t="str">
        <f t="shared" si="5"/>
        <v>103.Montes de Vitoria occidentales - Montes Altos de Vitoria</v>
      </c>
    </row>
    <row r="106" spans="1:21">
      <c r="A106" s="7"/>
      <c r="B106" s="7" t="s">
        <v>100</v>
      </c>
      <c r="C106" s="7"/>
      <c r="D106" s="8" t="s">
        <v>42</v>
      </c>
      <c r="E106" s="29">
        <v>563.09</v>
      </c>
      <c r="F106" s="8">
        <v>4.96</v>
      </c>
      <c r="G106" s="8">
        <v>0.1225577264653641</v>
      </c>
      <c r="H106" s="8">
        <f t="shared" si="3"/>
        <v>0</v>
      </c>
      <c r="I106" s="8">
        <v>0</v>
      </c>
      <c r="J106" s="8">
        <v>0</v>
      </c>
      <c r="K106" s="8">
        <v>2.152753108348135</v>
      </c>
      <c r="L106" s="8">
        <f t="shared" si="4"/>
        <v>2.152753108348135</v>
      </c>
      <c r="M106" s="28">
        <v>0</v>
      </c>
      <c r="N106" s="28">
        <v>0</v>
      </c>
      <c r="O106" s="28">
        <v>1</v>
      </c>
      <c r="P106" s="54" t="s">
        <v>1065</v>
      </c>
      <c r="Q106" s="54" t="s">
        <v>1065</v>
      </c>
      <c r="R106" s="27" t="s">
        <v>336</v>
      </c>
      <c r="S106" s="28">
        <v>104</v>
      </c>
      <c r="T106" s="28" t="s">
        <v>673</v>
      </c>
      <c r="U106" s="27" t="str">
        <f t="shared" si="5"/>
        <v>104.Montes Altos de Vitoria - Montes de Vitoria orientales</v>
      </c>
    </row>
    <row r="107" spans="1:21">
      <c r="A107" s="7"/>
      <c r="B107" s="7" t="s">
        <v>101</v>
      </c>
      <c r="C107" s="7"/>
      <c r="D107" s="8" t="s">
        <v>146</v>
      </c>
      <c r="E107" s="29">
        <v>1482.69</v>
      </c>
      <c r="F107" s="8">
        <v>2.4900000000000002</v>
      </c>
      <c r="G107" s="8">
        <v>0</v>
      </c>
      <c r="H107" s="8">
        <f t="shared" si="3"/>
        <v>0</v>
      </c>
      <c r="I107" s="8">
        <v>0</v>
      </c>
      <c r="J107" s="8">
        <v>0</v>
      </c>
      <c r="K107" s="8">
        <v>0</v>
      </c>
      <c r="L107" s="8">
        <f t="shared" si="4"/>
        <v>0</v>
      </c>
      <c r="M107" s="28">
        <v>0</v>
      </c>
      <c r="N107" s="28">
        <v>0</v>
      </c>
      <c r="O107" s="28">
        <v>0</v>
      </c>
      <c r="P107" s="54" t="s">
        <v>1065</v>
      </c>
      <c r="Q107" s="54" t="s">
        <v>1065</v>
      </c>
      <c r="R107" s="54" t="s">
        <v>1065</v>
      </c>
      <c r="S107" s="28">
        <v>105</v>
      </c>
      <c r="T107" s="28" t="s">
        <v>674</v>
      </c>
      <c r="U107" s="27" t="str">
        <f t="shared" si="5"/>
        <v>105.Montes Altos de Vitoria - Montes de Vitoria orientales2</v>
      </c>
    </row>
    <row r="108" spans="1:21">
      <c r="A108" s="7"/>
      <c r="B108" s="7" t="s">
        <v>102</v>
      </c>
      <c r="C108" s="7"/>
      <c r="D108" s="8" t="s">
        <v>147</v>
      </c>
      <c r="E108" s="29">
        <v>590.01</v>
      </c>
      <c r="F108" s="8">
        <v>0.68</v>
      </c>
      <c r="G108" s="8">
        <v>0</v>
      </c>
      <c r="H108" s="8">
        <f t="shared" si="3"/>
        <v>25.494915254237288</v>
      </c>
      <c r="I108" s="8">
        <v>0.48474576271186437</v>
      </c>
      <c r="J108" s="8">
        <v>25.010169491525424</v>
      </c>
      <c r="K108" s="8">
        <v>0</v>
      </c>
      <c r="L108" s="8">
        <f t="shared" si="4"/>
        <v>25.494915254237288</v>
      </c>
      <c r="M108" s="28">
        <v>1</v>
      </c>
      <c r="N108" s="28">
        <v>4</v>
      </c>
      <c r="O108" s="28">
        <v>0</v>
      </c>
      <c r="P108" s="27" t="s">
        <v>355</v>
      </c>
      <c r="Q108" s="55" t="s">
        <v>768</v>
      </c>
      <c r="R108" s="54" t="s">
        <v>1065</v>
      </c>
      <c r="S108" s="28">
        <v>106</v>
      </c>
      <c r="T108" s="28" t="s">
        <v>675</v>
      </c>
      <c r="U108" s="27" t="str">
        <f t="shared" si="5"/>
        <v>106.Montes de Vitoria orientales - Entzia</v>
      </c>
    </row>
    <row r="109" spans="1:21">
      <c r="A109" s="7"/>
      <c r="B109" s="7" t="s">
        <v>103</v>
      </c>
      <c r="C109" s="7"/>
      <c r="D109" s="8" t="s">
        <v>43</v>
      </c>
      <c r="E109" s="29">
        <v>3127.9</v>
      </c>
      <c r="F109" s="8">
        <v>19.96</v>
      </c>
      <c r="G109" s="8">
        <v>0.82352941176470595</v>
      </c>
      <c r="H109" s="8">
        <f t="shared" si="3"/>
        <v>9.6892583120204598</v>
      </c>
      <c r="I109" s="8">
        <v>0</v>
      </c>
      <c r="J109" s="8">
        <v>9.6892583120204598</v>
      </c>
      <c r="K109" s="8">
        <v>1.7554347826086953</v>
      </c>
      <c r="L109" s="8">
        <f t="shared" si="4"/>
        <v>11.444693094629155</v>
      </c>
      <c r="M109" s="28">
        <v>0</v>
      </c>
      <c r="N109" s="28">
        <v>3</v>
      </c>
      <c r="O109" s="28">
        <v>3</v>
      </c>
      <c r="P109" s="54" t="s">
        <v>1065</v>
      </c>
      <c r="Q109" s="55" t="s">
        <v>787</v>
      </c>
      <c r="R109" s="27" t="s">
        <v>404</v>
      </c>
      <c r="S109" s="28">
        <v>107</v>
      </c>
      <c r="T109" s="28" t="s">
        <v>676</v>
      </c>
      <c r="U109" s="27" t="str">
        <f t="shared" si="5"/>
        <v>107.Montes de Vitoria orientales - Entzia2</v>
      </c>
    </row>
    <row r="110" spans="1:21">
      <c r="A110" s="7"/>
      <c r="B110" s="7" t="s">
        <v>104</v>
      </c>
      <c r="C110" s="7"/>
      <c r="D110" s="8" t="s">
        <v>44</v>
      </c>
      <c r="E110" s="29">
        <v>4438.46</v>
      </c>
      <c r="F110" s="8">
        <v>1.65</v>
      </c>
      <c r="G110" s="8">
        <v>0.11018476791347454</v>
      </c>
      <c r="H110" s="8">
        <f t="shared" si="3"/>
        <v>29.888688598467777</v>
      </c>
      <c r="I110" s="8">
        <v>19.011041009463721</v>
      </c>
      <c r="J110" s="8">
        <v>10.877647589004056</v>
      </c>
      <c r="K110" s="8">
        <v>1.5270392068499323</v>
      </c>
      <c r="L110" s="8">
        <f t="shared" si="4"/>
        <v>31.415727805317708</v>
      </c>
      <c r="M110" s="28">
        <v>2</v>
      </c>
      <c r="N110" s="28">
        <v>3</v>
      </c>
      <c r="O110" s="28">
        <v>2</v>
      </c>
      <c r="P110" s="27" t="s">
        <v>722</v>
      </c>
      <c r="Q110" s="55" t="s">
        <v>804</v>
      </c>
      <c r="R110" s="27" t="s">
        <v>764</v>
      </c>
      <c r="S110" s="28">
        <v>108</v>
      </c>
      <c r="T110" s="28" t="s">
        <v>677</v>
      </c>
      <c r="U110" s="27" t="str">
        <f t="shared" si="5"/>
        <v>108.Montes de Vitoria orientales - Entzia3</v>
      </c>
    </row>
    <row r="111" spans="1:21">
      <c r="A111" s="7"/>
      <c r="B111" s="7" t="s">
        <v>105</v>
      </c>
      <c r="C111" s="7"/>
      <c r="D111" s="8" t="s">
        <v>45</v>
      </c>
      <c r="E111" s="29">
        <v>1523.1</v>
      </c>
      <c r="F111" s="8">
        <v>5.26</v>
      </c>
      <c r="G111" s="8">
        <v>0.35915955351280365</v>
      </c>
      <c r="H111" s="8">
        <f t="shared" si="3"/>
        <v>0</v>
      </c>
      <c r="I111" s="8">
        <v>0</v>
      </c>
      <c r="J111" s="8">
        <v>0</v>
      </c>
      <c r="K111" s="8">
        <v>0.97701904136572559</v>
      </c>
      <c r="L111" s="8">
        <f t="shared" si="4"/>
        <v>0.97701904136572559</v>
      </c>
      <c r="M111" s="28">
        <v>0</v>
      </c>
      <c r="N111" s="28">
        <v>0</v>
      </c>
      <c r="O111" s="28">
        <v>1</v>
      </c>
      <c r="P111" s="54" t="s">
        <v>1065</v>
      </c>
      <c r="Q111" s="54" t="s">
        <v>1065</v>
      </c>
      <c r="R111" s="27" t="s">
        <v>336</v>
      </c>
      <c r="S111" s="28">
        <v>109</v>
      </c>
      <c r="T111" s="28" t="s">
        <v>678</v>
      </c>
      <c r="U111" s="27" t="str">
        <f t="shared" si="5"/>
        <v>109.Montes de Vitoria orientales - Entzia4</v>
      </c>
    </row>
    <row r="112" spans="1:21">
      <c r="A112" s="7"/>
      <c r="B112" s="7" t="s">
        <v>106</v>
      </c>
      <c r="C112" s="7"/>
      <c r="D112" s="8" t="s">
        <v>46</v>
      </c>
      <c r="E112" s="29">
        <v>714.39</v>
      </c>
      <c r="F112" s="8">
        <v>2.46</v>
      </c>
      <c r="G112" s="8">
        <v>0</v>
      </c>
      <c r="H112" s="8">
        <f t="shared" si="3"/>
        <v>0</v>
      </c>
      <c r="I112" s="8">
        <v>0</v>
      </c>
      <c r="J112" s="8">
        <v>0</v>
      </c>
      <c r="K112" s="8">
        <v>0</v>
      </c>
      <c r="L112" s="8">
        <f t="shared" si="4"/>
        <v>0</v>
      </c>
      <c r="M112" s="28">
        <v>0</v>
      </c>
      <c r="N112" s="28">
        <v>0</v>
      </c>
      <c r="O112" s="28">
        <v>0</v>
      </c>
      <c r="P112" s="54" t="s">
        <v>1065</v>
      </c>
      <c r="Q112" s="54" t="s">
        <v>1065</v>
      </c>
      <c r="R112" s="54" t="s">
        <v>1065</v>
      </c>
      <c r="S112" s="28">
        <v>110</v>
      </c>
      <c r="T112" s="28" t="s">
        <v>679</v>
      </c>
      <c r="U112" s="27" t="str">
        <f t="shared" si="5"/>
        <v>110.Entzia - Entzia</v>
      </c>
    </row>
    <row r="113" spans="1:21">
      <c r="A113" s="7"/>
      <c r="B113" s="7" t="s">
        <v>107</v>
      </c>
      <c r="C113" s="7"/>
      <c r="D113" s="8" t="s">
        <v>47</v>
      </c>
      <c r="E113" s="29">
        <v>1727.3</v>
      </c>
      <c r="F113" s="8">
        <v>2.4700000000000002</v>
      </c>
      <c r="G113" s="8">
        <v>1.0260567458019687</v>
      </c>
      <c r="H113" s="8">
        <f t="shared" si="3"/>
        <v>1.2345107122177186</v>
      </c>
      <c r="I113" s="8">
        <v>1.2345107122177186</v>
      </c>
      <c r="J113" s="8">
        <v>0</v>
      </c>
      <c r="K113" s="8">
        <v>3.0196873190503766</v>
      </c>
      <c r="L113" s="8">
        <f t="shared" si="4"/>
        <v>4.2541980312680954</v>
      </c>
      <c r="M113" s="28">
        <v>1</v>
      </c>
      <c r="N113" s="28">
        <v>0</v>
      </c>
      <c r="O113" s="28">
        <v>2</v>
      </c>
      <c r="P113" s="27" t="s">
        <v>405</v>
      </c>
      <c r="Q113" s="54" t="s">
        <v>1065</v>
      </c>
      <c r="R113" s="27" t="s">
        <v>406</v>
      </c>
      <c r="S113" s="28">
        <v>111</v>
      </c>
      <c r="T113" s="28" t="s">
        <v>1054</v>
      </c>
      <c r="U113" s="27" t="str">
        <f t="shared" si="5"/>
        <v>111.Entzia - Sierras meridionales de Álava</v>
      </c>
    </row>
    <row r="114" spans="1:21">
      <c r="A114" s="7"/>
      <c r="B114" s="7" t="s">
        <v>108</v>
      </c>
      <c r="C114" s="7"/>
      <c r="D114" s="8" t="s">
        <v>48</v>
      </c>
      <c r="E114" s="29">
        <v>1364.28</v>
      </c>
      <c r="F114" s="8">
        <v>6.63</v>
      </c>
      <c r="G114" s="8">
        <v>0.59090909090909094</v>
      </c>
      <c r="H114" s="8">
        <f t="shared" si="3"/>
        <v>69.340175953079182</v>
      </c>
      <c r="I114" s="8">
        <v>69.340175953079182</v>
      </c>
      <c r="J114" s="8">
        <v>0</v>
      </c>
      <c r="K114" s="8">
        <v>0.31158357771260997</v>
      </c>
      <c r="L114" s="8">
        <f t="shared" si="4"/>
        <v>69.651759530791793</v>
      </c>
      <c r="M114" s="28">
        <v>1</v>
      </c>
      <c r="N114" s="28">
        <v>0</v>
      </c>
      <c r="O114" s="28">
        <v>1</v>
      </c>
      <c r="P114" s="27" t="s">
        <v>300</v>
      </c>
      <c r="Q114" s="54" t="s">
        <v>1065</v>
      </c>
      <c r="R114" s="27" t="s">
        <v>375</v>
      </c>
      <c r="S114" s="28">
        <v>112</v>
      </c>
      <c r="T114" s="28" t="s">
        <v>680</v>
      </c>
      <c r="U114" s="27" t="str">
        <f t="shared" si="5"/>
        <v>112.Entzia - Aizkorri</v>
      </c>
    </row>
    <row r="115" spans="1:21">
      <c r="A115" s="27"/>
      <c r="B115" s="27"/>
      <c r="C115" s="27"/>
      <c r="D115" s="8" t="s">
        <v>148</v>
      </c>
      <c r="E115" s="29">
        <v>928.13</v>
      </c>
      <c r="F115" s="8">
        <v>0.44</v>
      </c>
      <c r="G115" s="8">
        <v>0.13254310344827586</v>
      </c>
      <c r="H115" s="8">
        <f t="shared" si="3"/>
        <v>41.063577586206904</v>
      </c>
      <c r="I115" s="8">
        <v>21.442887931034484</v>
      </c>
      <c r="J115" s="8">
        <v>19.620689655172416</v>
      </c>
      <c r="K115" s="8">
        <v>0.31357758620689657</v>
      </c>
      <c r="L115" s="8">
        <f t="shared" si="4"/>
        <v>41.377155172413801</v>
      </c>
      <c r="M115" s="28">
        <v>2</v>
      </c>
      <c r="N115" s="28">
        <v>5</v>
      </c>
      <c r="O115" s="28">
        <v>1</v>
      </c>
      <c r="P115" s="27" t="s">
        <v>308</v>
      </c>
      <c r="Q115" s="55" t="s">
        <v>794</v>
      </c>
      <c r="R115" s="27" t="s">
        <v>407</v>
      </c>
      <c r="S115" s="28">
        <v>113</v>
      </c>
      <c r="T115" s="28" t="s">
        <v>681</v>
      </c>
      <c r="U115" s="27" t="str">
        <f t="shared" si="5"/>
        <v>113.Aizkorri - Aralar</v>
      </c>
    </row>
    <row r="116" spans="1:21">
      <c r="D116" s="8" t="s">
        <v>49</v>
      </c>
      <c r="E116" s="29">
        <v>850.53</v>
      </c>
      <c r="F116" s="8">
        <v>22.8</v>
      </c>
      <c r="G116" s="8">
        <v>0.29847238542890719</v>
      </c>
      <c r="H116" s="8">
        <f t="shared" si="3"/>
        <v>7.5992949471210336</v>
      </c>
      <c r="I116" s="8">
        <v>7.5992949471210336</v>
      </c>
      <c r="J116" s="8">
        <v>0</v>
      </c>
      <c r="K116" s="8">
        <v>1.7262044653349</v>
      </c>
      <c r="L116" s="8">
        <f t="shared" si="4"/>
        <v>9.3254994124559332</v>
      </c>
      <c r="M116" s="28">
        <v>1</v>
      </c>
      <c r="N116" s="28">
        <v>0</v>
      </c>
      <c r="O116" s="28">
        <v>3</v>
      </c>
      <c r="P116" s="27" t="s">
        <v>300</v>
      </c>
      <c r="Q116" s="54" t="s">
        <v>1065</v>
      </c>
      <c r="R116" s="27" t="s">
        <v>408</v>
      </c>
      <c r="S116" s="28">
        <v>114</v>
      </c>
      <c r="T116" s="28" t="s">
        <v>682</v>
      </c>
      <c r="U116" s="27" t="str">
        <f t="shared" si="5"/>
        <v>114.Aizkorri - Montes de Aldaia</v>
      </c>
    </row>
    <row r="117" spans="1:21">
      <c r="D117" s="8" t="s">
        <v>149</v>
      </c>
      <c r="E117" s="29">
        <v>1100.51</v>
      </c>
      <c r="F117" s="8">
        <v>5.89</v>
      </c>
      <c r="G117" s="8">
        <v>1.4272727272727272</v>
      </c>
      <c r="H117" s="8">
        <f t="shared" si="3"/>
        <v>9.6227272727272712</v>
      </c>
      <c r="I117" s="8">
        <v>9.6227272727272712</v>
      </c>
      <c r="J117" s="8">
        <v>0</v>
      </c>
      <c r="K117" s="8">
        <v>0</v>
      </c>
      <c r="L117" s="8">
        <f t="shared" si="4"/>
        <v>9.6227272727272712</v>
      </c>
      <c r="M117" s="28">
        <v>2</v>
      </c>
      <c r="N117" s="28">
        <v>0</v>
      </c>
      <c r="O117" s="28">
        <v>0</v>
      </c>
      <c r="P117" s="27" t="s">
        <v>723</v>
      </c>
      <c r="Q117" s="19"/>
      <c r="R117" s="54" t="s">
        <v>1065</v>
      </c>
      <c r="S117" s="28">
        <v>115</v>
      </c>
      <c r="T117" s="28" t="s">
        <v>683</v>
      </c>
      <c r="U117" s="27" t="str">
        <f t="shared" si="5"/>
        <v>115.Aizkorri - Montes de Aldaia2</v>
      </c>
    </row>
    <row r="118" spans="1:21">
      <c r="D118" s="8" t="s">
        <v>50</v>
      </c>
      <c r="E118" s="29">
        <v>1186.03</v>
      </c>
      <c r="F118" s="8">
        <v>65.05</v>
      </c>
      <c r="G118" s="8">
        <v>8.0944350758853284E-2</v>
      </c>
      <c r="H118" s="8">
        <f t="shared" si="3"/>
        <v>17.097807757166947</v>
      </c>
      <c r="I118" s="8">
        <v>17.097807757166947</v>
      </c>
      <c r="J118" s="8">
        <v>0</v>
      </c>
      <c r="K118" s="8">
        <v>0.22091062394603711</v>
      </c>
      <c r="L118" s="8">
        <f t="shared" si="4"/>
        <v>17.318718381112983</v>
      </c>
      <c r="M118" s="28">
        <v>1</v>
      </c>
      <c r="N118" s="28">
        <v>0</v>
      </c>
      <c r="O118" s="28">
        <v>1</v>
      </c>
      <c r="P118" s="27" t="s">
        <v>409</v>
      </c>
      <c r="Q118" s="54" t="s">
        <v>1065</v>
      </c>
      <c r="R118" s="27" t="s">
        <v>410</v>
      </c>
      <c r="S118" s="28">
        <v>116</v>
      </c>
      <c r="T118" s="28" t="s">
        <v>684</v>
      </c>
      <c r="U118" s="27" t="str">
        <f t="shared" si="5"/>
        <v>116.Aizkorri - Montes de Aldaia3</v>
      </c>
    </row>
    <row r="119" spans="1:21">
      <c r="D119" s="8" t="s">
        <v>1033</v>
      </c>
      <c r="E119" s="29">
        <v>3201.46</v>
      </c>
      <c r="F119" s="8"/>
      <c r="G119" s="8">
        <v>0</v>
      </c>
      <c r="H119" s="8">
        <f t="shared" si="3"/>
        <v>100.17119650109339</v>
      </c>
      <c r="I119" s="8">
        <v>99.884723523898771</v>
      </c>
      <c r="J119" s="8">
        <v>0.28647297719462667</v>
      </c>
      <c r="K119" s="8">
        <v>0</v>
      </c>
      <c r="L119" s="8">
        <f t="shared" si="4"/>
        <v>100.17119650109339</v>
      </c>
      <c r="M119" s="28">
        <v>1</v>
      </c>
      <c r="N119" s="28">
        <v>0</v>
      </c>
      <c r="O119" s="28">
        <v>0</v>
      </c>
      <c r="P119" s="27" t="s">
        <v>401</v>
      </c>
      <c r="Q119" s="55">
        <v>113</v>
      </c>
      <c r="R119" s="54" t="s">
        <v>1065</v>
      </c>
      <c r="S119" s="28">
        <v>117</v>
      </c>
      <c r="T119" s="28" t="s">
        <v>685</v>
      </c>
      <c r="U119" s="27" t="str">
        <f t="shared" si="5"/>
        <v>117.Aizkorri - Montes de Aldaia4</v>
      </c>
    </row>
    <row r="120" spans="1:21">
      <c r="D120" s="8" t="s">
        <v>1034</v>
      </c>
      <c r="E120" s="29">
        <v>479.08</v>
      </c>
      <c r="F120" s="8"/>
      <c r="G120" s="8">
        <v>0.40918580375782881</v>
      </c>
      <c r="H120" s="8">
        <f t="shared" si="3"/>
        <v>46.5741127348643</v>
      </c>
      <c r="I120" s="8">
        <v>34.250521920668056</v>
      </c>
      <c r="J120" s="8">
        <v>12.323590814196242</v>
      </c>
      <c r="K120" s="8">
        <v>0</v>
      </c>
      <c r="L120" s="8">
        <f t="shared" si="4"/>
        <v>46.5741127348643</v>
      </c>
      <c r="M120" s="28">
        <v>2</v>
      </c>
      <c r="N120" s="28">
        <v>1</v>
      </c>
      <c r="O120" s="28">
        <v>0</v>
      </c>
      <c r="P120" s="27" t="s">
        <v>411</v>
      </c>
      <c r="Q120" s="55">
        <v>113</v>
      </c>
      <c r="R120" s="54" t="s">
        <v>1065</v>
      </c>
      <c r="S120" s="28">
        <v>118</v>
      </c>
      <c r="T120" s="28" t="s">
        <v>1055</v>
      </c>
      <c r="U120" s="27" t="str">
        <f t="shared" si="5"/>
        <v>118.Izki - Sierras meriodionales de Álava</v>
      </c>
    </row>
    <row r="121" spans="1:21">
      <c r="D121" s="8" t="s">
        <v>51</v>
      </c>
      <c r="E121" s="29">
        <v>608.53</v>
      </c>
      <c r="F121" s="8">
        <v>2.92</v>
      </c>
      <c r="G121" s="8">
        <v>3.9408866995073885E-2</v>
      </c>
      <c r="H121" s="8">
        <f t="shared" si="3"/>
        <v>4.5238095238095237</v>
      </c>
      <c r="I121" s="8">
        <v>4.5238095238095237</v>
      </c>
      <c r="J121" s="8">
        <v>0</v>
      </c>
      <c r="K121" s="8">
        <v>3.7192118226600983</v>
      </c>
      <c r="L121" s="8">
        <f t="shared" si="4"/>
        <v>8.2430213464696216</v>
      </c>
      <c r="M121" s="28">
        <v>1</v>
      </c>
      <c r="N121" s="28">
        <v>1</v>
      </c>
      <c r="O121" s="28">
        <v>1</v>
      </c>
      <c r="P121" s="27" t="s">
        <v>313</v>
      </c>
      <c r="Q121" s="54" t="s">
        <v>1065</v>
      </c>
      <c r="R121" s="27" t="s">
        <v>412</v>
      </c>
      <c r="S121" s="28">
        <v>119</v>
      </c>
      <c r="T121" s="28" t="s">
        <v>1056</v>
      </c>
      <c r="U121" s="27" t="str">
        <f t="shared" si="5"/>
        <v>119.Izki - Sierras meriodionales de Álava2</v>
      </c>
    </row>
    <row r="122" spans="1:21">
      <c r="D122" s="8" t="s">
        <v>52</v>
      </c>
      <c r="E122" s="29">
        <v>4106.2299999999996</v>
      </c>
      <c r="F122" s="8">
        <v>1.88</v>
      </c>
      <c r="G122" s="8">
        <v>0.19167072576717001</v>
      </c>
      <c r="H122" s="8">
        <f t="shared" si="3"/>
        <v>2.5211885046273745</v>
      </c>
      <c r="I122" s="8">
        <v>2.5211885046273745</v>
      </c>
      <c r="J122" s="8">
        <v>0</v>
      </c>
      <c r="K122" s="8">
        <v>2.2489040428641012</v>
      </c>
      <c r="L122" s="8">
        <f t="shared" si="4"/>
        <v>4.7700925474914762</v>
      </c>
      <c r="M122" s="28">
        <v>1</v>
      </c>
      <c r="N122" s="28">
        <v>0</v>
      </c>
      <c r="O122" s="28">
        <v>3</v>
      </c>
      <c r="P122" s="27" t="s">
        <v>306</v>
      </c>
      <c r="Q122" s="54" t="s">
        <v>1065</v>
      </c>
      <c r="R122" s="27" t="s">
        <v>413</v>
      </c>
      <c r="S122" s="28">
        <v>120</v>
      </c>
      <c r="T122" s="28" t="s">
        <v>686</v>
      </c>
      <c r="U122" s="27" t="str">
        <f t="shared" si="5"/>
        <v>120.Izki - Area del monte Jaundel</v>
      </c>
    </row>
    <row r="123" spans="1:21">
      <c r="D123" s="8" t="s">
        <v>53</v>
      </c>
      <c r="E123" s="29">
        <v>1008.4</v>
      </c>
      <c r="F123" s="8">
        <v>17.61</v>
      </c>
      <c r="G123" s="8">
        <v>0.18650793650793648</v>
      </c>
      <c r="H123" s="8">
        <f t="shared" si="3"/>
        <v>40.084325396825399</v>
      </c>
      <c r="I123" s="8">
        <v>40.084325396825399</v>
      </c>
      <c r="J123" s="8">
        <v>0</v>
      </c>
      <c r="K123" s="8">
        <v>0.50992063492063489</v>
      </c>
      <c r="L123" s="8">
        <f t="shared" si="4"/>
        <v>40.594246031746032</v>
      </c>
      <c r="M123" s="28">
        <v>3</v>
      </c>
      <c r="N123" s="28">
        <v>0</v>
      </c>
      <c r="O123" s="28">
        <v>1</v>
      </c>
      <c r="P123" s="27" t="s">
        <v>414</v>
      </c>
      <c r="Q123" s="54" t="s">
        <v>1065</v>
      </c>
      <c r="R123" s="27" t="s">
        <v>359</v>
      </c>
      <c r="S123" s="28">
        <v>121</v>
      </c>
      <c r="T123" s="28" t="s">
        <v>687</v>
      </c>
      <c r="U123" s="27" t="str">
        <f t="shared" si="5"/>
        <v>121.Izki - Area del monte Jaundel2</v>
      </c>
    </row>
    <row r="124" spans="1:21">
      <c r="D124" s="8" t="s">
        <v>54</v>
      </c>
      <c r="E124" s="29">
        <v>4149.01</v>
      </c>
      <c r="F124" s="8">
        <v>6.87</v>
      </c>
      <c r="G124" s="8">
        <v>7.3993733429742095E-2</v>
      </c>
      <c r="H124" s="8">
        <f t="shared" si="3"/>
        <v>15.899493853940708</v>
      </c>
      <c r="I124" s="8">
        <v>8.5254278139310689</v>
      </c>
      <c r="J124" s="8">
        <v>7.3740660400096401</v>
      </c>
      <c r="K124" s="8">
        <v>1.4945770065075921</v>
      </c>
      <c r="L124" s="8">
        <f t="shared" si="4"/>
        <v>17.394070860448299</v>
      </c>
      <c r="M124" s="28">
        <v>3</v>
      </c>
      <c r="N124" s="28">
        <v>3</v>
      </c>
      <c r="O124" s="28">
        <v>3</v>
      </c>
      <c r="P124" s="27" t="s">
        <v>724</v>
      </c>
      <c r="Q124" s="55" t="s">
        <v>804</v>
      </c>
      <c r="R124" s="27" t="s">
        <v>765</v>
      </c>
      <c r="S124" s="28">
        <v>122</v>
      </c>
      <c r="T124" s="28" t="s">
        <v>688</v>
      </c>
      <c r="U124" s="27" t="str">
        <f t="shared" si="5"/>
        <v>122.Izki - Area del monte Jaundel3</v>
      </c>
    </row>
    <row r="125" spans="1:21">
      <c r="D125" s="8" t="s">
        <v>944</v>
      </c>
      <c r="E125" s="29">
        <v>3908.01</v>
      </c>
      <c r="F125" s="8">
        <v>1.1200000000000001</v>
      </c>
      <c r="G125" s="8">
        <v>0.60158648925281477</v>
      </c>
      <c r="H125" s="8">
        <f t="shared" si="3"/>
        <v>70.777338331627433</v>
      </c>
      <c r="I125" s="8">
        <v>70.777338331627433</v>
      </c>
      <c r="J125" s="8">
        <v>0</v>
      </c>
      <c r="K125" s="8">
        <v>0</v>
      </c>
      <c r="L125" s="8">
        <f t="shared" si="4"/>
        <v>70.777338331627433</v>
      </c>
      <c r="M125" s="28">
        <v>2</v>
      </c>
      <c r="N125" s="28">
        <v>0</v>
      </c>
      <c r="O125" s="28">
        <v>0</v>
      </c>
      <c r="P125" s="27" t="s">
        <v>415</v>
      </c>
      <c r="Q125" s="54" t="s">
        <v>1065</v>
      </c>
      <c r="R125" s="54" t="s">
        <v>1065</v>
      </c>
      <c r="S125" s="28">
        <v>123</v>
      </c>
      <c r="T125" s="28" t="s">
        <v>689</v>
      </c>
      <c r="U125" s="27" t="str">
        <f t="shared" si="5"/>
        <v>123.Izki - Area del monte Jaundel4</v>
      </c>
    </row>
    <row r="126" spans="1:21">
      <c r="D126" s="8" t="s">
        <v>150</v>
      </c>
      <c r="E126" s="29">
        <v>3989.33</v>
      </c>
      <c r="F126" s="8">
        <v>10.08</v>
      </c>
      <c r="G126" s="8">
        <v>0.22110804712960641</v>
      </c>
      <c r="H126" s="8">
        <f t="shared" si="3"/>
        <v>17.949611431436452</v>
      </c>
      <c r="I126" s="8">
        <v>17.854850839809476</v>
      </c>
      <c r="J126" s="8">
        <v>9.4760591626974172E-2</v>
      </c>
      <c r="K126" s="8">
        <v>2.0451240912509401</v>
      </c>
      <c r="L126" s="8">
        <f t="shared" si="4"/>
        <v>19.994735522687392</v>
      </c>
      <c r="M126" s="28">
        <v>2</v>
      </c>
      <c r="N126" s="28">
        <v>1</v>
      </c>
      <c r="O126" s="28">
        <v>3</v>
      </c>
      <c r="P126" s="27" t="s">
        <v>725</v>
      </c>
      <c r="Q126" s="55">
        <v>2</v>
      </c>
      <c r="R126" s="27" t="s">
        <v>416</v>
      </c>
      <c r="S126" s="28">
        <v>124</v>
      </c>
      <c r="T126" s="28" t="s">
        <v>690</v>
      </c>
      <c r="U126" s="27" t="str">
        <f t="shared" si="5"/>
        <v>124.Izki - Izki</v>
      </c>
    </row>
    <row r="127" spans="1:21">
      <c r="D127" s="8" t="s">
        <v>151</v>
      </c>
      <c r="E127" s="29">
        <v>425.6</v>
      </c>
      <c r="F127" s="8">
        <v>1.71</v>
      </c>
      <c r="G127" s="8">
        <v>0</v>
      </c>
      <c r="H127" s="8">
        <f t="shared" si="3"/>
        <v>43.321596244131463</v>
      </c>
      <c r="I127" s="8">
        <v>35.495305164319255</v>
      </c>
      <c r="J127" s="8">
        <v>7.826291079812207</v>
      </c>
      <c r="K127" s="8">
        <v>0</v>
      </c>
      <c r="L127" s="8">
        <f t="shared" si="4"/>
        <v>43.321596244131463</v>
      </c>
      <c r="M127" s="28">
        <v>1</v>
      </c>
      <c r="N127" s="28">
        <v>2</v>
      </c>
      <c r="O127" s="28">
        <v>0</v>
      </c>
      <c r="P127" s="27" t="s">
        <v>302</v>
      </c>
      <c r="Q127" s="55" t="s">
        <v>772</v>
      </c>
      <c r="R127" s="54" t="s">
        <v>1065</v>
      </c>
      <c r="S127" s="28">
        <v>125</v>
      </c>
      <c r="T127" s="28" t="s">
        <v>691</v>
      </c>
      <c r="U127" s="27" t="str">
        <f t="shared" si="5"/>
        <v>125.Area del monte Jaundel - Sierras meriodionales de ├ülava</v>
      </c>
    </row>
    <row r="128" spans="1:21">
      <c r="D128" s="8" t="s">
        <v>152</v>
      </c>
      <c r="E128" s="29">
        <v>2975.67</v>
      </c>
      <c r="F128" s="8">
        <v>19.16</v>
      </c>
      <c r="G128" s="8">
        <v>0.24831989247311825</v>
      </c>
      <c r="H128" s="8">
        <f t="shared" si="3"/>
        <v>57.758736559139784</v>
      </c>
      <c r="I128" s="8">
        <v>54.67271505376344</v>
      </c>
      <c r="J128" s="8">
        <v>3.086021505376344</v>
      </c>
      <c r="K128" s="8">
        <v>0.38440860215053763</v>
      </c>
      <c r="L128" s="8">
        <f t="shared" si="4"/>
        <v>58.14314516129032</v>
      </c>
      <c r="M128" s="28">
        <v>2</v>
      </c>
      <c r="N128" s="28">
        <v>1</v>
      </c>
      <c r="O128" s="28">
        <v>1</v>
      </c>
      <c r="P128" s="27" t="s">
        <v>417</v>
      </c>
      <c r="Q128" s="55">
        <v>1</v>
      </c>
      <c r="R128" s="27" t="s">
        <v>418</v>
      </c>
      <c r="S128" s="28">
        <v>126</v>
      </c>
      <c r="T128" s="28" t="s">
        <v>692</v>
      </c>
      <c r="U128" s="27" t="str">
        <f t="shared" si="5"/>
        <v>126.Area del monte Jaundel - Barranco del Prado</v>
      </c>
    </row>
    <row r="129" spans="4:21">
      <c r="D129" s="8" t="s">
        <v>153</v>
      </c>
      <c r="E129" s="29">
        <v>513.48</v>
      </c>
      <c r="F129" s="8">
        <v>12.16</v>
      </c>
      <c r="G129" s="8">
        <v>0</v>
      </c>
      <c r="H129" s="8">
        <f t="shared" si="3"/>
        <v>14.801169590643276</v>
      </c>
      <c r="I129" s="8">
        <v>0</v>
      </c>
      <c r="J129" s="8">
        <v>14.801169590643276</v>
      </c>
      <c r="K129" s="8">
        <v>0</v>
      </c>
      <c r="L129" s="8">
        <f t="shared" si="4"/>
        <v>14.801169590643276</v>
      </c>
      <c r="M129" s="28">
        <v>0</v>
      </c>
      <c r="N129" s="28">
        <v>4</v>
      </c>
      <c r="O129" s="28">
        <v>0</v>
      </c>
      <c r="P129" s="54" t="s">
        <v>1065</v>
      </c>
      <c r="Q129" s="55" t="s">
        <v>805</v>
      </c>
      <c r="R129" s="54" t="s">
        <v>1065</v>
      </c>
      <c r="S129" s="28">
        <v>127</v>
      </c>
      <c r="T129" s="28" t="s">
        <v>1057</v>
      </c>
      <c r="U129" s="27" t="str">
        <f t="shared" si="5"/>
        <v>127.Barranco del Prado - Sierras meriodionales de Álava</v>
      </c>
    </row>
    <row r="130" spans="4:21">
      <c r="D130" s="8" t="s">
        <v>55</v>
      </c>
      <c r="E130" s="29">
        <v>1426.17</v>
      </c>
      <c r="F130" s="8">
        <v>2.72</v>
      </c>
      <c r="G130" s="8">
        <v>7.0827489481065917E-2</v>
      </c>
      <c r="H130" s="8">
        <f t="shared" si="3"/>
        <v>40.476157082748955</v>
      </c>
      <c r="I130" s="8">
        <v>40.476157082748955</v>
      </c>
      <c r="J130" s="8">
        <v>0</v>
      </c>
      <c r="K130" s="8">
        <v>5.0490883590462825E-2</v>
      </c>
      <c r="L130" s="8">
        <f t="shared" si="4"/>
        <v>40.526647966339418</v>
      </c>
      <c r="M130" s="28">
        <v>2</v>
      </c>
      <c r="N130" s="28">
        <v>0</v>
      </c>
      <c r="O130" s="28">
        <v>1</v>
      </c>
      <c r="P130" s="27" t="s">
        <v>419</v>
      </c>
      <c r="Q130" s="54" t="s">
        <v>1065</v>
      </c>
      <c r="R130" s="27" t="s">
        <v>375</v>
      </c>
      <c r="S130" s="28">
        <v>128</v>
      </c>
      <c r="T130" s="28" t="s">
        <v>1058</v>
      </c>
      <c r="U130" s="27" t="str">
        <f t="shared" si="5"/>
        <v>128.Barranco del Prado - Sierras meriodionales de Álava2</v>
      </c>
    </row>
    <row r="131" spans="4:21">
      <c r="D131" s="8" t="s">
        <v>154</v>
      </c>
      <c r="E131" s="29">
        <v>2930.29</v>
      </c>
      <c r="F131" s="8">
        <v>3.42</v>
      </c>
      <c r="G131" s="8">
        <v>0.11706484641638226</v>
      </c>
      <c r="H131" s="8">
        <f t="shared" ref="H131:H194" si="6">I131+J131</f>
        <v>10.113310580204779</v>
      </c>
      <c r="I131" s="8">
        <v>6.59863481228669</v>
      </c>
      <c r="J131" s="8">
        <v>3.5146757679180887</v>
      </c>
      <c r="K131" s="8">
        <v>0.60511945392491473</v>
      </c>
      <c r="L131" s="8">
        <f t="shared" ref="L131:L194" si="7">H131+K131</f>
        <v>10.718430034129693</v>
      </c>
      <c r="M131" s="28">
        <v>1</v>
      </c>
      <c r="N131" s="28">
        <v>1</v>
      </c>
      <c r="O131" s="28">
        <v>1</v>
      </c>
      <c r="P131" s="27" t="s">
        <v>310</v>
      </c>
      <c r="Q131" s="55">
        <v>113</v>
      </c>
      <c r="R131" s="27" t="s">
        <v>294</v>
      </c>
      <c r="S131" s="28">
        <v>129</v>
      </c>
      <c r="T131" s="28" t="s">
        <v>1059</v>
      </c>
      <c r="U131" s="27" t="str">
        <f t="shared" si="5"/>
        <v>129.Sierras meriodionales de Álava - Sierras meriodionales de Álava</v>
      </c>
    </row>
    <row r="132" spans="4:21">
      <c r="D132" s="8" t="s">
        <v>56</v>
      </c>
      <c r="E132" s="29">
        <v>1707.42</v>
      </c>
      <c r="F132" s="8">
        <v>9.3699999999999992</v>
      </c>
      <c r="G132" s="8">
        <v>5.9168131224370243E-2</v>
      </c>
      <c r="H132" s="8">
        <f t="shared" si="6"/>
        <v>0.6239015817223198</v>
      </c>
      <c r="I132" s="8">
        <v>0.6239015817223198</v>
      </c>
      <c r="J132" s="8">
        <v>0</v>
      </c>
      <c r="K132" s="8">
        <v>1.8283538371411834</v>
      </c>
      <c r="L132" s="8">
        <f t="shared" si="7"/>
        <v>2.4522554188635031</v>
      </c>
      <c r="M132" s="28">
        <v>1</v>
      </c>
      <c r="N132" s="28">
        <v>0</v>
      </c>
      <c r="O132" s="28">
        <v>2</v>
      </c>
      <c r="P132" s="27" t="s">
        <v>289</v>
      </c>
      <c r="Q132" s="54" t="s">
        <v>1065</v>
      </c>
      <c r="R132" s="27" t="s">
        <v>420</v>
      </c>
    </row>
    <row r="133" spans="4:21">
      <c r="D133" s="8" t="s">
        <v>155</v>
      </c>
      <c r="E133" s="29">
        <v>205.3</v>
      </c>
      <c r="F133" s="8">
        <v>10.93</v>
      </c>
      <c r="G133" s="8">
        <v>0</v>
      </c>
      <c r="H133" s="8">
        <f t="shared" si="6"/>
        <v>38.15609756097561</v>
      </c>
      <c r="I133" s="8">
        <v>6.1804878048780489</v>
      </c>
      <c r="J133" s="8">
        <v>31.975609756097562</v>
      </c>
      <c r="K133" s="8">
        <v>6.4292682926829272</v>
      </c>
      <c r="L133" s="8">
        <f t="shared" si="7"/>
        <v>44.585365853658537</v>
      </c>
      <c r="M133" s="28">
        <v>2</v>
      </c>
      <c r="N133" s="28">
        <v>9</v>
      </c>
      <c r="O133" s="28">
        <v>1</v>
      </c>
      <c r="P133" s="27" t="s">
        <v>421</v>
      </c>
      <c r="Q133" s="55" t="s">
        <v>806</v>
      </c>
      <c r="R133" s="27" t="s">
        <v>294</v>
      </c>
    </row>
    <row r="134" spans="4:21">
      <c r="D134" s="8" t="s">
        <v>156</v>
      </c>
      <c r="E134" s="29">
        <v>4188.04</v>
      </c>
      <c r="F134" s="8">
        <v>23.03</v>
      </c>
      <c r="G134" s="8">
        <v>0.62177650429799425</v>
      </c>
      <c r="H134" s="8">
        <f t="shared" si="6"/>
        <v>34.97994269340974</v>
      </c>
      <c r="I134" s="8">
        <v>33.056351480420247</v>
      </c>
      <c r="J134" s="8">
        <v>1.9235912129894939</v>
      </c>
      <c r="K134" s="8">
        <v>1.3949379178605539</v>
      </c>
      <c r="L134" s="8">
        <f t="shared" si="7"/>
        <v>36.374880611270292</v>
      </c>
      <c r="M134" s="28">
        <v>2</v>
      </c>
      <c r="N134" s="28">
        <v>1</v>
      </c>
      <c r="O134" s="28">
        <v>5</v>
      </c>
      <c r="P134" s="27" t="s">
        <v>422</v>
      </c>
      <c r="Q134" s="55">
        <v>1</v>
      </c>
      <c r="R134" s="27" t="s">
        <v>423</v>
      </c>
    </row>
    <row r="135" spans="4:21">
      <c r="D135" s="8" t="s">
        <v>945</v>
      </c>
      <c r="E135" s="29">
        <v>5306.12</v>
      </c>
      <c r="F135" s="8">
        <v>9.68</v>
      </c>
      <c r="G135" s="8">
        <v>2.2917451941198643</v>
      </c>
      <c r="H135" s="8">
        <f t="shared" si="6"/>
        <v>64.384847342630991</v>
      </c>
      <c r="I135" s="8">
        <v>64.384847342630991</v>
      </c>
      <c r="J135" s="8">
        <v>0</v>
      </c>
      <c r="K135" s="8">
        <v>1.4023746701846964</v>
      </c>
      <c r="L135" s="8">
        <f t="shared" si="7"/>
        <v>65.78722201281569</v>
      </c>
      <c r="M135" s="28">
        <v>3</v>
      </c>
      <c r="N135" s="28">
        <v>0</v>
      </c>
      <c r="O135" s="28">
        <v>2</v>
      </c>
      <c r="P135" s="27" t="s">
        <v>726</v>
      </c>
      <c r="Q135" s="54" t="s">
        <v>1065</v>
      </c>
      <c r="R135" s="27" t="s">
        <v>424</v>
      </c>
    </row>
    <row r="136" spans="4:21">
      <c r="D136" s="8" t="s">
        <v>157</v>
      </c>
      <c r="E136" s="29">
        <v>290.12</v>
      </c>
      <c r="F136" s="8">
        <v>15.66</v>
      </c>
      <c r="G136" s="8">
        <v>0</v>
      </c>
      <c r="H136" s="8">
        <f t="shared" si="6"/>
        <v>19.524137931034481</v>
      </c>
      <c r="I136" s="8">
        <v>0</v>
      </c>
      <c r="J136" s="8">
        <v>19.524137931034481</v>
      </c>
      <c r="K136" s="8">
        <v>2.3103448275862069</v>
      </c>
      <c r="L136" s="8">
        <f t="shared" si="7"/>
        <v>21.834482758620688</v>
      </c>
      <c r="M136" s="28">
        <v>0</v>
      </c>
      <c r="N136" s="28">
        <v>2</v>
      </c>
      <c r="O136" s="28">
        <v>1</v>
      </c>
      <c r="P136" s="54" t="s">
        <v>1065</v>
      </c>
      <c r="Q136" s="55" t="s">
        <v>772</v>
      </c>
      <c r="R136" s="27" t="s">
        <v>294</v>
      </c>
    </row>
    <row r="137" spans="4:21">
      <c r="D137" s="8" t="s">
        <v>207</v>
      </c>
      <c r="E137" s="29">
        <v>4706.8500000000004</v>
      </c>
      <c r="F137" s="8">
        <v>2.88</v>
      </c>
      <c r="G137" s="8">
        <v>7.7544083280220943E-2</v>
      </c>
      <c r="H137" s="8">
        <f t="shared" si="6"/>
        <v>20.353091140854048</v>
      </c>
      <c r="I137" s="8">
        <v>16.385808370512002</v>
      </c>
      <c r="J137" s="8">
        <v>3.9672827703420439</v>
      </c>
      <c r="K137" s="8">
        <v>0.38559592096876988</v>
      </c>
      <c r="L137" s="8">
        <f t="shared" si="7"/>
        <v>20.738687061822816</v>
      </c>
      <c r="M137" s="28">
        <v>3</v>
      </c>
      <c r="N137" s="28">
        <v>2</v>
      </c>
      <c r="O137" s="28">
        <v>3</v>
      </c>
      <c r="P137" s="27" t="s">
        <v>425</v>
      </c>
      <c r="Q137" s="55" t="s">
        <v>807</v>
      </c>
      <c r="R137" s="27" t="s">
        <v>426</v>
      </c>
    </row>
    <row r="138" spans="4:21">
      <c r="D138" s="8" t="s">
        <v>57</v>
      </c>
      <c r="E138" s="29">
        <v>2286.75</v>
      </c>
      <c r="F138" s="8">
        <v>2.12</v>
      </c>
      <c r="G138" s="8">
        <v>1.3117621337997376E-2</v>
      </c>
      <c r="H138" s="8">
        <f t="shared" si="6"/>
        <v>23.410144293834719</v>
      </c>
      <c r="I138" s="8">
        <v>15.041976388281592</v>
      </c>
      <c r="J138" s="8">
        <v>8.3681679055531255</v>
      </c>
      <c r="K138" s="8">
        <v>4.8972452995190208E-2</v>
      </c>
      <c r="L138" s="8">
        <f t="shared" si="7"/>
        <v>23.45911674682991</v>
      </c>
      <c r="M138" s="28">
        <v>2</v>
      </c>
      <c r="N138" s="28">
        <v>1</v>
      </c>
      <c r="O138" s="28">
        <v>1</v>
      </c>
      <c r="P138" s="27" t="s">
        <v>727</v>
      </c>
      <c r="Q138" s="55">
        <v>41</v>
      </c>
      <c r="R138" s="27" t="s">
        <v>427</v>
      </c>
    </row>
    <row r="139" spans="4:21">
      <c r="D139" s="8" t="s">
        <v>158</v>
      </c>
      <c r="E139" s="29">
        <v>894.23</v>
      </c>
      <c r="F139" s="8">
        <v>2.5099999999999998</v>
      </c>
      <c r="G139" s="8">
        <v>0.21252796420581657</v>
      </c>
      <c r="H139" s="8">
        <f t="shared" si="6"/>
        <v>41.439597315436245</v>
      </c>
      <c r="I139" s="8">
        <v>11.222595078299776</v>
      </c>
      <c r="J139" s="8">
        <v>30.217002237136466</v>
      </c>
      <c r="K139" s="8">
        <v>1.0738255033557047</v>
      </c>
      <c r="L139" s="8">
        <f t="shared" si="7"/>
        <v>42.513422818791952</v>
      </c>
      <c r="M139" s="28">
        <v>2</v>
      </c>
      <c r="N139" s="28">
        <v>5</v>
      </c>
      <c r="O139" s="28">
        <v>1</v>
      </c>
      <c r="P139" s="27" t="s">
        <v>428</v>
      </c>
      <c r="Q139" s="55" t="s">
        <v>808</v>
      </c>
      <c r="R139" s="27" t="s">
        <v>294</v>
      </c>
    </row>
    <row r="140" spans="4:21">
      <c r="D140" s="8" t="s">
        <v>58</v>
      </c>
      <c r="E140" s="29">
        <v>1884.89</v>
      </c>
      <c r="F140" s="8">
        <v>11.51</v>
      </c>
      <c r="G140" s="8">
        <v>0.45092838196286472</v>
      </c>
      <c r="H140" s="8">
        <f t="shared" si="6"/>
        <v>19.356498673740052</v>
      </c>
      <c r="I140" s="8">
        <v>0</v>
      </c>
      <c r="J140" s="8">
        <v>19.356498673740052</v>
      </c>
      <c r="K140" s="8">
        <v>1.0928381962864724</v>
      </c>
      <c r="L140" s="8">
        <f t="shared" si="7"/>
        <v>20.449336870026524</v>
      </c>
      <c r="M140" s="28">
        <v>0</v>
      </c>
      <c r="N140" s="28">
        <v>4</v>
      </c>
      <c r="O140" s="28">
        <v>1</v>
      </c>
      <c r="P140" s="54" t="s">
        <v>1065</v>
      </c>
      <c r="Q140" s="55" t="s">
        <v>800</v>
      </c>
      <c r="R140" s="27" t="s">
        <v>312</v>
      </c>
    </row>
    <row r="141" spans="4:21">
      <c r="D141" s="8" t="s">
        <v>59</v>
      </c>
      <c r="E141" s="29">
        <v>436.21</v>
      </c>
      <c r="F141" s="8">
        <v>8.3000000000000007</v>
      </c>
      <c r="G141" s="8">
        <v>0</v>
      </c>
      <c r="H141" s="8">
        <f t="shared" si="6"/>
        <v>9.3027522935779814</v>
      </c>
      <c r="I141" s="8">
        <v>9.3027522935779814</v>
      </c>
      <c r="J141" s="8">
        <v>0</v>
      </c>
      <c r="K141" s="8">
        <v>0</v>
      </c>
      <c r="L141" s="8">
        <f t="shared" si="7"/>
        <v>9.3027522935779814</v>
      </c>
      <c r="M141" s="28">
        <v>1</v>
      </c>
      <c r="N141" s="28">
        <v>0</v>
      </c>
      <c r="O141" s="28">
        <v>0</v>
      </c>
      <c r="P141" s="27" t="s">
        <v>289</v>
      </c>
      <c r="Q141" s="54" t="s">
        <v>1065</v>
      </c>
      <c r="R141" s="54" t="s">
        <v>1065</v>
      </c>
    </row>
    <row r="142" spans="4:21">
      <c r="D142" s="8" t="s">
        <v>955</v>
      </c>
      <c r="E142" s="29">
        <v>13796.3</v>
      </c>
      <c r="F142" s="8">
        <v>0.68</v>
      </c>
      <c r="G142" s="8">
        <v>5.1246738184981162E-2</v>
      </c>
      <c r="H142" s="8">
        <f t="shared" si="6"/>
        <v>50.591693244418671</v>
      </c>
      <c r="I142" s="8">
        <v>40.982966077123805</v>
      </c>
      <c r="J142" s="8">
        <v>9.6087271672948678</v>
      </c>
      <c r="K142" s="8">
        <v>1.0889388228472021</v>
      </c>
      <c r="L142" s="8">
        <f t="shared" si="7"/>
        <v>51.680632067265876</v>
      </c>
      <c r="M142" s="28">
        <v>2</v>
      </c>
      <c r="N142" s="28">
        <v>3</v>
      </c>
      <c r="O142" s="28">
        <v>5</v>
      </c>
      <c r="P142" s="27" t="s">
        <v>429</v>
      </c>
      <c r="Q142" s="55" t="s">
        <v>809</v>
      </c>
      <c r="R142" s="27" t="s">
        <v>430</v>
      </c>
    </row>
    <row r="143" spans="4:21">
      <c r="D143" s="8" t="s">
        <v>60</v>
      </c>
      <c r="E143" s="29">
        <v>1182.1400000000001</v>
      </c>
      <c r="F143" s="8">
        <v>0.89</v>
      </c>
      <c r="G143" s="8">
        <v>1.4035532994923858</v>
      </c>
      <c r="H143" s="8">
        <f t="shared" si="6"/>
        <v>31.318104906937393</v>
      </c>
      <c r="I143" s="8">
        <v>31.318104906937393</v>
      </c>
      <c r="J143" s="8">
        <v>0</v>
      </c>
      <c r="K143" s="8">
        <v>0.52368866328257191</v>
      </c>
      <c r="L143" s="8">
        <f t="shared" si="7"/>
        <v>31.841793570219963</v>
      </c>
      <c r="M143" s="28">
        <v>1</v>
      </c>
      <c r="N143" s="28">
        <v>0</v>
      </c>
      <c r="O143" s="28">
        <v>1</v>
      </c>
      <c r="P143" s="27" t="s">
        <v>300</v>
      </c>
      <c r="Q143" s="54" t="s">
        <v>1065</v>
      </c>
      <c r="R143" s="27" t="s">
        <v>375</v>
      </c>
    </row>
    <row r="144" spans="4:21">
      <c r="D144" s="8" t="s">
        <v>208</v>
      </c>
      <c r="E144" s="29">
        <v>1251.3</v>
      </c>
      <c r="F144" s="8">
        <v>1.69</v>
      </c>
      <c r="G144" s="8">
        <v>0.26698641087130298</v>
      </c>
      <c r="H144" s="8">
        <f t="shared" si="6"/>
        <v>32.165467625899282</v>
      </c>
      <c r="I144" s="8">
        <v>32.165467625899282</v>
      </c>
      <c r="J144" s="8">
        <v>0</v>
      </c>
      <c r="K144" s="8">
        <v>0</v>
      </c>
      <c r="L144" s="8">
        <f t="shared" si="7"/>
        <v>32.165467625899282</v>
      </c>
      <c r="M144" s="28">
        <v>2</v>
      </c>
      <c r="N144" s="28">
        <v>0</v>
      </c>
      <c r="O144" s="28">
        <v>0</v>
      </c>
      <c r="P144" s="27" t="s">
        <v>431</v>
      </c>
      <c r="Q144" s="54" t="s">
        <v>1065</v>
      </c>
      <c r="R144" s="54" t="s">
        <v>1065</v>
      </c>
    </row>
    <row r="145" spans="4:18">
      <c r="D145" s="8" t="s">
        <v>209</v>
      </c>
      <c r="E145" s="29">
        <v>8422.2900000000009</v>
      </c>
      <c r="F145" s="8">
        <v>1.48</v>
      </c>
      <c r="G145" s="8">
        <v>0.77083828069342197</v>
      </c>
      <c r="H145" s="8">
        <f t="shared" si="6"/>
        <v>64.993825694609356</v>
      </c>
      <c r="I145" s="8">
        <v>58.220612681073383</v>
      </c>
      <c r="J145" s="8">
        <v>6.7732130135359778</v>
      </c>
      <c r="K145" s="8">
        <v>1.0281405841842794</v>
      </c>
      <c r="L145" s="8">
        <f t="shared" si="7"/>
        <v>66.021966278793641</v>
      </c>
      <c r="M145" s="28">
        <v>3</v>
      </c>
      <c r="N145" s="28">
        <v>3</v>
      </c>
      <c r="O145" s="28">
        <v>1</v>
      </c>
      <c r="P145" s="27" t="s">
        <v>728</v>
      </c>
      <c r="Q145" s="55" t="s">
        <v>810</v>
      </c>
      <c r="R145" s="27" t="s">
        <v>432</v>
      </c>
    </row>
    <row r="146" spans="4:18">
      <c r="D146" s="8" t="s">
        <v>946</v>
      </c>
      <c r="E146" s="29">
        <v>3829.27</v>
      </c>
      <c r="F146" s="8">
        <v>3.54</v>
      </c>
      <c r="G146" s="8">
        <v>0.77879341864716634</v>
      </c>
      <c r="H146" s="8">
        <f t="shared" si="6"/>
        <v>44.067902846696263</v>
      </c>
      <c r="I146" s="8">
        <v>44.067902846696263</v>
      </c>
      <c r="J146" s="8">
        <v>0</v>
      </c>
      <c r="K146" s="8">
        <v>1.07182031862105</v>
      </c>
      <c r="L146" s="8">
        <f t="shared" si="7"/>
        <v>45.139723165317314</v>
      </c>
      <c r="M146" s="28">
        <v>2</v>
      </c>
      <c r="N146" s="28">
        <v>0</v>
      </c>
      <c r="O146" s="28">
        <v>1</v>
      </c>
      <c r="P146" s="27" t="s">
        <v>729</v>
      </c>
      <c r="Q146" s="54" t="s">
        <v>1065</v>
      </c>
      <c r="R146" s="27" t="s">
        <v>357</v>
      </c>
    </row>
    <row r="147" spans="4:18">
      <c r="D147" s="8" t="s">
        <v>210</v>
      </c>
      <c r="E147" s="29">
        <v>4531.28</v>
      </c>
      <c r="F147" s="8">
        <v>2.08</v>
      </c>
      <c r="G147" s="8">
        <v>4.6126682851467662E-2</v>
      </c>
      <c r="H147" s="8">
        <f t="shared" si="6"/>
        <v>82.846170823217832</v>
      </c>
      <c r="I147" s="8">
        <v>82.846170823217832</v>
      </c>
      <c r="J147" s="8">
        <v>0</v>
      </c>
      <c r="K147" s="8">
        <v>1.6733612888986977</v>
      </c>
      <c r="L147" s="8">
        <f t="shared" si="7"/>
        <v>84.519532112116536</v>
      </c>
      <c r="M147" s="28">
        <v>3</v>
      </c>
      <c r="N147" s="28">
        <v>0</v>
      </c>
      <c r="O147" s="28">
        <v>3</v>
      </c>
      <c r="P147" s="27" t="s">
        <v>730</v>
      </c>
      <c r="Q147" s="54" t="s">
        <v>1065</v>
      </c>
      <c r="R147" s="27" t="s">
        <v>433</v>
      </c>
    </row>
    <row r="148" spans="4:18">
      <c r="D148" s="8" t="s">
        <v>211</v>
      </c>
      <c r="E148" s="29">
        <v>8144.98</v>
      </c>
      <c r="F148" s="8">
        <v>3.76</v>
      </c>
      <c r="G148" s="8">
        <v>0.33542050337630447</v>
      </c>
      <c r="H148" s="8">
        <f t="shared" si="6"/>
        <v>28.375322283609577</v>
      </c>
      <c r="I148" s="8">
        <v>28.375322283609577</v>
      </c>
      <c r="J148" s="8">
        <v>0</v>
      </c>
      <c r="K148" s="8">
        <v>0.72461632903621853</v>
      </c>
      <c r="L148" s="8">
        <f t="shared" si="7"/>
        <v>29.099938612645797</v>
      </c>
      <c r="M148" s="28">
        <v>6</v>
      </c>
      <c r="N148" s="28">
        <v>0</v>
      </c>
      <c r="O148" s="28">
        <v>2</v>
      </c>
      <c r="P148" s="27" t="s">
        <v>731</v>
      </c>
      <c r="Q148" s="54" t="s">
        <v>1065</v>
      </c>
      <c r="R148" s="27" t="s">
        <v>434</v>
      </c>
    </row>
    <row r="149" spans="4:18">
      <c r="D149" s="8" t="s">
        <v>947</v>
      </c>
      <c r="E149" s="29">
        <v>2433.27</v>
      </c>
      <c r="F149" s="8">
        <v>3.68</v>
      </c>
      <c r="G149" s="8">
        <v>0.34689683518290176</v>
      </c>
      <c r="H149" s="8">
        <f t="shared" si="6"/>
        <v>0.40649404027949038</v>
      </c>
      <c r="I149" s="8">
        <v>0.40649404027949038</v>
      </c>
      <c r="J149" s="8">
        <v>0</v>
      </c>
      <c r="K149" s="8">
        <v>0.19235511713933415</v>
      </c>
      <c r="L149" s="8">
        <f t="shared" si="7"/>
        <v>0.5988491574188245</v>
      </c>
      <c r="M149" s="28">
        <v>1</v>
      </c>
      <c r="N149" s="28">
        <v>0</v>
      </c>
      <c r="O149" s="28">
        <v>1</v>
      </c>
      <c r="P149" s="27" t="s">
        <v>720</v>
      </c>
      <c r="Q149" s="54" t="s">
        <v>1065</v>
      </c>
      <c r="R149" s="27" t="s">
        <v>357</v>
      </c>
    </row>
    <row r="150" spans="4:18">
      <c r="D150" s="8" t="s">
        <v>61</v>
      </c>
      <c r="E150" s="29">
        <v>114.06</v>
      </c>
      <c r="F150" s="8">
        <v>25.7</v>
      </c>
      <c r="G150" s="8">
        <v>0</v>
      </c>
      <c r="H150" s="8">
        <f t="shared" si="6"/>
        <v>0</v>
      </c>
      <c r="I150" s="8">
        <v>0</v>
      </c>
      <c r="J150" s="8">
        <v>0</v>
      </c>
      <c r="K150" s="8">
        <v>20.807017543859647</v>
      </c>
      <c r="L150" s="8">
        <f t="shared" si="7"/>
        <v>20.807017543859647</v>
      </c>
      <c r="M150" s="28">
        <v>0</v>
      </c>
      <c r="N150" s="28">
        <v>0</v>
      </c>
      <c r="O150" s="28">
        <v>1</v>
      </c>
      <c r="P150" s="54" t="s">
        <v>1065</v>
      </c>
      <c r="Q150" s="54" t="s">
        <v>1065</v>
      </c>
      <c r="R150" s="27" t="s">
        <v>435</v>
      </c>
    </row>
    <row r="151" spans="4:18">
      <c r="D151" s="8" t="s">
        <v>212</v>
      </c>
      <c r="E151" s="29">
        <v>6772.28</v>
      </c>
      <c r="F151" s="8">
        <v>4.3</v>
      </c>
      <c r="G151" s="8">
        <v>0.57176609568812764</v>
      </c>
      <c r="H151" s="8">
        <f t="shared" si="6"/>
        <v>26.842291789722385</v>
      </c>
      <c r="I151" s="8">
        <v>21.736266981689308</v>
      </c>
      <c r="J151" s="8">
        <v>5.1060248080330775</v>
      </c>
      <c r="K151" s="8">
        <v>0.99394565859421158</v>
      </c>
      <c r="L151" s="8">
        <f t="shared" si="7"/>
        <v>27.836237448316595</v>
      </c>
      <c r="M151" s="28">
        <v>5</v>
      </c>
      <c r="N151" s="28">
        <v>7</v>
      </c>
      <c r="O151" s="28">
        <v>2</v>
      </c>
      <c r="P151" s="27" t="s">
        <v>732</v>
      </c>
      <c r="Q151" s="55" t="s">
        <v>811</v>
      </c>
      <c r="R151" s="27" t="s">
        <v>766</v>
      </c>
    </row>
    <row r="152" spans="4:18">
      <c r="D152" s="8" t="s">
        <v>213</v>
      </c>
      <c r="E152" s="29">
        <v>599.47</v>
      </c>
      <c r="F152" s="8">
        <v>10.130000000000001</v>
      </c>
      <c r="G152" s="8">
        <v>7.8464106844741227E-2</v>
      </c>
      <c r="H152" s="8">
        <f t="shared" si="6"/>
        <v>7.2370617696160267</v>
      </c>
      <c r="I152" s="8">
        <v>7.2370617696160267</v>
      </c>
      <c r="J152" s="8">
        <v>0</v>
      </c>
      <c r="K152" s="8">
        <v>1.7595993322203671</v>
      </c>
      <c r="L152" s="8">
        <f t="shared" si="7"/>
        <v>8.9966611018363931</v>
      </c>
      <c r="M152" s="28">
        <v>1</v>
      </c>
      <c r="N152" s="28">
        <v>0</v>
      </c>
      <c r="O152" s="28">
        <v>1</v>
      </c>
      <c r="P152" s="27" t="s">
        <v>720</v>
      </c>
      <c r="Q152" s="54" t="s">
        <v>1065</v>
      </c>
      <c r="R152" s="27" t="s">
        <v>357</v>
      </c>
    </row>
    <row r="153" spans="4:18">
      <c r="D153" s="8" t="s">
        <v>62</v>
      </c>
      <c r="E153" s="29">
        <v>2152.5100000000002</v>
      </c>
      <c r="F153" s="8">
        <v>5.5</v>
      </c>
      <c r="G153" s="8">
        <v>0.55178820250812821</v>
      </c>
      <c r="H153" s="8">
        <f t="shared" si="6"/>
        <v>5.1644217371110077</v>
      </c>
      <c r="I153" s="8">
        <v>0</v>
      </c>
      <c r="J153" s="8">
        <v>5.1644217371110077</v>
      </c>
      <c r="K153" s="8">
        <v>1.3344170924291685</v>
      </c>
      <c r="L153" s="8">
        <f t="shared" si="7"/>
        <v>6.4988388295401762</v>
      </c>
      <c r="M153" s="28">
        <v>0</v>
      </c>
      <c r="N153" s="28">
        <v>3</v>
      </c>
      <c r="O153" s="28">
        <v>1</v>
      </c>
      <c r="P153" s="54" t="s">
        <v>1065</v>
      </c>
      <c r="Q153" s="55" t="s">
        <v>787</v>
      </c>
      <c r="R153" s="27" t="s">
        <v>436</v>
      </c>
    </row>
    <row r="154" spans="4:18">
      <c r="D154" s="8" t="s">
        <v>159</v>
      </c>
      <c r="E154" s="29">
        <v>556.67999999999995</v>
      </c>
      <c r="F154" s="8">
        <v>0.74</v>
      </c>
      <c r="G154" s="8">
        <v>0</v>
      </c>
      <c r="H154" s="8">
        <f t="shared" si="6"/>
        <v>29.075403949730699</v>
      </c>
      <c r="I154" s="8">
        <v>29.075403949730699</v>
      </c>
      <c r="J154" s="8">
        <v>0</v>
      </c>
      <c r="K154" s="8">
        <v>0</v>
      </c>
      <c r="L154" s="8">
        <f t="shared" si="7"/>
        <v>29.075403949730699</v>
      </c>
      <c r="M154" s="28">
        <v>1</v>
      </c>
      <c r="N154" s="28">
        <v>0</v>
      </c>
      <c r="O154" s="28">
        <v>0</v>
      </c>
      <c r="P154" s="27" t="s">
        <v>302</v>
      </c>
      <c r="Q154" s="54" t="s">
        <v>1065</v>
      </c>
      <c r="R154" s="54" t="s">
        <v>1065</v>
      </c>
    </row>
    <row r="155" spans="4:18">
      <c r="D155" s="8" t="s">
        <v>160</v>
      </c>
      <c r="E155" s="29">
        <v>581.94000000000005</v>
      </c>
      <c r="F155" s="8">
        <v>27.27</v>
      </c>
      <c r="G155" s="8">
        <v>1.0584192439862543</v>
      </c>
      <c r="H155" s="8">
        <f t="shared" si="6"/>
        <v>0</v>
      </c>
      <c r="I155" s="8">
        <v>0</v>
      </c>
      <c r="J155" s="8">
        <v>0</v>
      </c>
      <c r="K155" s="8">
        <v>1.4621993127147765</v>
      </c>
      <c r="L155" s="8">
        <f t="shared" si="7"/>
        <v>1.4621993127147765</v>
      </c>
      <c r="M155" s="28">
        <v>0</v>
      </c>
      <c r="N155" s="28">
        <v>0</v>
      </c>
      <c r="O155" s="28">
        <v>1</v>
      </c>
      <c r="P155" s="54" t="s">
        <v>1065</v>
      </c>
      <c r="Q155" s="54" t="s">
        <v>1065</v>
      </c>
      <c r="R155" s="27" t="s">
        <v>294</v>
      </c>
    </row>
    <row r="156" spans="4:18">
      <c r="D156" s="8" t="s">
        <v>948</v>
      </c>
      <c r="E156" s="29">
        <v>3742.29</v>
      </c>
      <c r="F156" s="8">
        <v>9.49</v>
      </c>
      <c r="G156" s="8">
        <v>4.5430251202565469E-2</v>
      </c>
      <c r="H156" s="8">
        <f t="shared" si="6"/>
        <v>13.549706039551044</v>
      </c>
      <c r="I156" s="8">
        <v>6.9946552645644049</v>
      </c>
      <c r="J156" s="8">
        <v>6.5550507749866389</v>
      </c>
      <c r="K156" s="8">
        <v>1.0275253874933192</v>
      </c>
      <c r="L156" s="8">
        <f t="shared" si="7"/>
        <v>14.577231427044364</v>
      </c>
      <c r="M156" s="28">
        <v>1</v>
      </c>
      <c r="N156" s="28">
        <v>6</v>
      </c>
      <c r="O156" s="28">
        <v>2</v>
      </c>
      <c r="P156" s="28" t="s">
        <v>306</v>
      </c>
      <c r="Q156" s="55" t="s">
        <v>812</v>
      </c>
      <c r="R156" s="27" t="s">
        <v>437</v>
      </c>
    </row>
    <row r="157" spans="4:18">
      <c r="D157" s="8" t="s">
        <v>63</v>
      </c>
      <c r="E157" s="29">
        <v>810.46</v>
      </c>
      <c r="F157" s="8">
        <v>16.739999999999998</v>
      </c>
      <c r="G157" s="8">
        <v>0.37777777777777777</v>
      </c>
      <c r="H157" s="8">
        <f t="shared" si="6"/>
        <v>0</v>
      </c>
      <c r="I157" s="8">
        <v>0</v>
      </c>
      <c r="J157" s="8">
        <v>0</v>
      </c>
      <c r="K157" s="8">
        <v>3.333333333333334E-2</v>
      </c>
      <c r="L157" s="8">
        <f t="shared" si="7"/>
        <v>3.333333333333334E-2</v>
      </c>
      <c r="M157" s="28">
        <v>0</v>
      </c>
      <c r="N157" s="28">
        <v>0</v>
      </c>
      <c r="O157" s="28">
        <v>1</v>
      </c>
      <c r="P157" s="54" t="s">
        <v>1065</v>
      </c>
      <c r="Q157" s="54" t="s">
        <v>1065</v>
      </c>
      <c r="R157" s="27" t="s">
        <v>336</v>
      </c>
    </row>
    <row r="158" spans="4:18">
      <c r="D158" s="8" t="s">
        <v>161</v>
      </c>
      <c r="E158" s="29">
        <v>1159.24</v>
      </c>
      <c r="F158" s="8">
        <v>9.5500000000000007</v>
      </c>
      <c r="G158" s="8">
        <v>0.30112165660051771</v>
      </c>
      <c r="H158" s="8">
        <f t="shared" si="6"/>
        <v>34.203623813632447</v>
      </c>
      <c r="I158" s="8">
        <v>22.601380500431407</v>
      </c>
      <c r="J158" s="8">
        <v>11.602243313201036</v>
      </c>
      <c r="K158" s="8">
        <v>1.8567730802415874</v>
      </c>
      <c r="L158" s="8">
        <f t="shared" si="7"/>
        <v>36.060396893874035</v>
      </c>
      <c r="M158" s="28">
        <v>2</v>
      </c>
      <c r="N158" s="28">
        <v>1</v>
      </c>
      <c r="O158" s="28">
        <v>3</v>
      </c>
      <c r="P158" s="27" t="s">
        <v>345</v>
      </c>
      <c r="Q158" s="55">
        <v>20</v>
      </c>
      <c r="R158" s="27" t="s">
        <v>438</v>
      </c>
    </row>
    <row r="159" spans="4:18">
      <c r="D159" s="8" t="s">
        <v>162</v>
      </c>
      <c r="E159" s="29">
        <v>334.35</v>
      </c>
      <c r="F159" s="8">
        <v>5.0599999999999996</v>
      </c>
      <c r="G159" s="8">
        <v>0.1437125748502994</v>
      </c>
      <c r="H159" s="8">
        <f t="shared" si="6"/>
        <v>33.230538922155688</v>
      </c>
      <c r="I159" s="8">
        <v>2.2574850299401197</v>
      </c>
      <c r="J159" s="8">
        <v>30.973053892215567</v>
      </c>
      <c r="K159" s="8">
        <v>2.3562874251497004</v>
      </c>
      <c r="L159" s="8">
        <f t="shared" si="7"/>
        <v>35.58682634730539</v>
      </c>
      <c r="M159" s="28">
        <v>1</v>
      </c>
      <c r="N159" s="28">
        <v>5</v>
      </c>
      <c r="O159" s="28">
        <v>1</v>
      </c>
      <c r="P159" s="27" t="s">
        <v>733</v>
      </c>
      <c r="Q159" s="55" t="s">
        <v>813</v>
      </c>
      <c r="R159" s="27" t="s">
        <v>407</v>
      </c>
    </row>
    <row r="160" spans="4:18">
      <c r="D160" s="8" t="s">
        <v>163</v>
      </c>
      <c r="E160" s="29">
        <v>4212.03</v>
      </c>
      <c r="F160" s="8">
        <v>4.3499999999999996</v>
      </c>
      <c r="G160" s="8">
        <v>4.4396961063627734E-2</v>
      </c>
      <c r="H160" s="8">
        <f t="shared" si="6"/>
        <v>34.791785375118707</v>
      </c>
      <c r="I160" s="8">
        <v>23.727682811016145</v>
      </c>
      <c r="J160" s="8">
        <v>11.064102564102564</v>
      </c>
      <c r="K160" s="8">
        <v>1.6312915479582146</v>
      </c>
      <c r="L160" s="8">
        <f t="shared" si="7"/>
        <v>36.42307692307692</v>
      </c>
      <c r="M160" s="28">
        <v>3</v>
      </c>
      <c r="N160" s="28">
        <v>2</v>
      </c>
      <c r="O160" s="28">
        <v>1</v>
      </c>
      <c r="P160" s="27" t="s">
        <v>439</v>
      </c>
      <c r="Q160" s="55" t="s">
        <v>814</v>
      </c>
      <c r="R160" s="27" t="s">
        <v>320</v>
      </c>
    </row>
    <row r="161" spans="4:18">
      <c r="D161" s="8" t="s">
        <v>164</v>
      </c>
      <c r="E161" s="29">
        <v>860.22</v>
      </c>
      <c r="F161" s="8">
        <v>6.3</v>
      </c>
      <c r="G161" s="8">
        <v>0</v>
      </c>
      <c r="H161" s="8">
        <f t="shared" si="6"/>
        <v>22.652325581395349</v>
      </c>
      <c r="I161" s="8">
        <v>2.3697674418604651</v>
      </c>
      <c r="J161" s="8">
        <v>20.282558139534885</v>
      </c>
      <c r="K161" s="8">
        <v>2.3732558139534885</v>
      </c>
      <c r="L161" s="8">
        <f t="shared" si="7"/>
        <v>25.025581395348837</v>
      </c>
      <c r="M161" s="28">
        <v>1</v>
      </c>
      <c r="N161" s="28">
        <v>9</v>
      </c>
      <c r="O161" s="28">
        <v>1</v>
      </c>
      <c r="P161" s="27" t="s">
        <v>322</v>
      </c>
      <c r="Q161" s="55" t="s">
        <v>806</v>
      </c>
      <c r="R161" s="27" t="s">
        <v>294</v>
      </c>
    </row>
    <row r="162" spans="4:18">
      <c r="D162" s="8" t="s">
        <v>214</v>
      </c>
      <c r="E162" s="29">
        <v>4595.1499999999996</v>
      </c>
      <c r="F162" s="8">
        <v>10.47</v>
      </c>
      <c r="G162" s="8">
        <v>0.55669205658324261</v>
      </c>
      <c r="H162" s="8">
        <f t="shared" si="6"/>
        <v>37.345157780195862</v>
      </c>
      <c r="I162" s="8">
        <v>18.512948857453754</v>
      </c>
      <c r="J162" s="8">
        <v>18.832208922742112</v>
      </c>
      <c r="K162" s="8">
        <v>2.3793253536452665</v>
      </c>
      <c r="L162" s="8">
        <f t="shared" si="7"/>
        <v>39.724483133841126</v>
      </c>
      <c r="M162" s="28">
        <v>6</v>
      </c>
      <c r="N162" s="28">
        <v>4</v>
      </c>
      <c r="O162" s="28">
        <v>3</v>
      </c>
      <c r="P162" s="27" t="s">
        <v>734</v>
      </c>
      <c r="Q162" s="55" t="s">
        <v>815</v>
      </c>
      <c r="R162" s="27" t="s">
        <v>440</v>
      </c>
    </row>
    <row r="163" spans="4:18">
      <c r="D163" s="8" t="s">
        <v>287</v>
      </c>
      <c r="E163" s="29">
        <v>1469.59</v>
      </c>
      <c r="F163" s="8">
        <v>0.59</v>
      </c>
      <c r="G163" s="8">
        <v>0</v>
      </c>
      <c r="H163" s="8">
        <f t="shared" si="6"/>
        <v>60.508843537414961</v>
      </c>
      <c r="I163" s="8">
        <v>54.663945578231285</v>
      </c>
      <c r="J163" s="8">
        <v>5.8448979591836734</v>
      </c>
      <c r="K163" s="8">
        <v>1.4938775510204081</v>
      </c>
      <c r="L163" s="8">
        <f t="shared" si="7"/>
        <v>62.002721088435372</v>
      </c>
      <c r="M163" s="28">
        <v>1</v>
      </c>
      <c r="N163" s="28">
        <v>1</v>
      </c>
      <c r="O163" s="28">
        <v>1</v>
      </c>
      <c r="P163" s="27" t="s">
        <v>401</v>
      </c>
      <c r="Q163" s="55">
        <v>56</v>
      </c>
      <c r="R163" s="27" t="s">
        <v>137</v>
      </c>
    </row>
    <row r="164" spans="4:18">
      <c r="D164" s="8" t="s">
        <v>64</v>
      </c>
      <c r="E164" s="29">
        <v>830.89</v>
      </c>
      <c r="F164" s="8">
        <v>62.38</v>
      </c>
      <c r="G164" s="8">
        <v>0.18892900120336945</v>
      </c>
      <c r="H164" s="8">
        <f t="shared" si="6"/>
        <v>0</v>
      </c>
      <c r="I164" s="8">
        <v>0</v>
      </c>
      <c r="J164" s="8">
        <v>0</v>
      </c>
      <c r="K164" s="8">
        <v>0.5703971119133574</v>
      </c>
      <c r="L164" s="8">
        <f t="shared" si="7"/>
        <v>0.5703971119133574</v>
      </c>
      <c r="M164" s="28">
        <v>0</v>
      </c>
      <c r="N164" s="28">
        <v>0</v>
      </c>
      <c r="O164" s="28">
        <v>1</v>
      </c>
      <c r="P164" s="54" t="s">
        <v>1065</v>
      </c>
      <c r="Q164" s="54" t="s">
        <v>1065</v>
      </c>
      <c r="R164" s="27" t="s">
        <v>410</v>
      </c>
    </row>
    <row r="165" spans="4:18">
      <c r="D165" s="8" t="s">
        <v>65</v>
      </c>
      <c r="E165" s="29">
        <v>181.69</v>
      </c>
      <c r="F165" s="8">
        <v>43.85</v>
      </c>
      <c r="G165" s="8">
        <v>0.31318681318681318</v>
      </c>
      <c r="H165" s="8">
        <f t="shared" si="6"/>
        <v>10.109890109890109</v>
      </c>
      <c r="I165" s="8">
        <v>10.109890109890109</v>
      </c>
      <c r="J165" s="8">
        <v>0</v>
      </c>
      <c r="K165" s="8">
        <v>2.2087912087912085</v>
      </c>
      <c r="L165" s="8">
        <f t="shared" si="7"/>
        <v>12.318681318681318</v>
      </c>
      <c r="M165" s="28">
        <v>1</v>
      </c>
      <c r="N165" s="28">
        <v>0</v>
      </c>
      <c r="O165" s="28">
        <v>1</v>
      </c>
      <c r="P165" s="27" t="s">
        <v>313</v>
      </c>
      <c r="Q165" s="54" t="s">
        <v>1065</v>
      </c>
      <c r="R165" s="27" t="s">
        <v>427</v>
      </c>
    </row>
    <row r="166" spans="4:18">
      <c r="D166" s="8" t="s">
        <v>66</v>
      </c>
      <c r="E166" s="29">
        <v>1543.37</v>
      </c>
      <c r="F166" s="8">
        <v>11.08</v>
      </c>
      <c r="G166" s="8">
        <v>9.7861309138042765E-2</v>
      </c>
      <c r="H166" s="8">
        <f t="shared" si="6"/>
        <v>0.70511989630589766</v>
      </c>
      <c r="I166" s="8">
        <v>0</v>
      </c>
      <c r="J166" s="8">
        <v>0.70511989630589766</v>
      </c>
      <c r="K166" s="8">
        <v>2.4698639014906028</v>
      </c>
      <c r="L166" s="8">
        <f t="shared" si="7"/>
        <v>3.1749837977965005</v>
      </c>
      <c r="M166" s="28">
        <v>0</v>
      </c>
      <c r="N166" s="28">
        <v>3</v>
      </c>
      <c r="O166" s="28">
        <v>2</v>
      </c>
      <c r="P166" s="54" t="s">
        <v>1065</v>
      </c>
      <c r="Q166" s="55" t="s">
        <v>787</v>
      </c>
      <c r="R166" s="27" t="s">
        <v>441</v>
      </c>
    </row>
    <row r="167" spans="4:18">
      <c r="D167" s="8" t="s">
        <v>67</v>
      </c>
      <c r="E167" s="29">
        <v>1856.05</v>
      </c>
      <c r="F167" s="8">
        <v>6.93</v>
      </c>
      <c r="G167" s="8">
        <v>1.0393318965517242</v>
      </c>
      <c r="H167" s="8">
        <f t="shared" si="6"/>
        <v>13.01508620689655</v>
      </c>
      <c r="I167" s="8">
        <v>13.01508620689655</v>
      </c>
      <c r="J167" s="8">
        <v>0</v>
      </c>
      <c r="K167" s="8">
        <v>0.10991379310344829</v>
      </c>
      <c r="L167" s="8">
        <f t="shared" si="7"/>
        <v>13.124999999999998</v>
      </c>
      <c r="M167" s="28">
        <v>4</v>
      </c>
      <c r="N167" s="28">
        <v>0</v>
      </c>
      <c r="O167" s="28">
        <v>1</v>
      </c>
      <c r="P167" s="27" t="s">
        <v>442</v>
      </c>
      <c r="Q167" s="54" t="s">
        <v>1065</v>
      </c>
      <c r="R167" s="27" t="s">
        <v>359</v>
      </c>
    </row>
    <row r="168" spans="4:18">
      <c r="D168" s="8" t="s">
        <v>215</v>
      </c>
      <c r="E168" s="29">
        <v>958.14</v>
      </c>
      <c r="F168" s="8">
        <v>2.37</v>
      </c>
      <c r="G168" s="8">
        <v>0.10438413361169101</v>
      </c>
      <c r="H168" s="8">
        <f t="shared" si="6"/>
        <v>23.638830897703549</v>
      </c>
      <c r="I168" s="8">
        <v>23.638830897703549</v>
      </c>
      <c r="J168" s="8">
        <v>0</v>
      </c>
      <c r="K168" s="8">
        <v>1.5334029227557411</v>
      </c>
      <c r="L168" s="8">
        <f t="shared" si="7"/>
        <v>25.17223382045929</v>
      </c>
      <c r="M168" s="28">
        <v>3</v>
      </c>
      <c r="N168" s="28">
        <v>0</v>
      </c>
      <c r="O168" s="28">
        <v>1</v>
      </c>
      <c r="P168" s="27" t="s">
        <v>443</v>
      </c>
      <c r="Q168" s="54" t="s">
        <v>1065</v>
      </c>
      <c r="R168" s="27" t="s">
        <v>444</v>
      </c>
    </row>
    <row r="169" spans="4:18">
      <c r="D169" s="8" t="s">
        <v>68</v>
      </c>
      <c r="E169" s="29">
        <v>1636.81</v>
      </c>
      <c r="F169" s="8">
        <v>6.24</v>
      </c>
      <c r="G169" s="8">
        <v>0.18509468540012217</v>
      </c>
      <c r="H169" s="8">
        <f t="shared" si="6"/>
        <v>0</v>
      </c>
      <c r="I169" s="8">
        <v>0</v>
      </c>
      <c r="J169" s="8">
        <v>0</v>
      </c>
      <c r="K169" s="8">
        <v>0.65241295051924253</v>
      </c>
      <c r="L169" s="8">
        <f t="shared" si="7"/>
        <v>0.65241295051924253</v>
      </c>
      <c r="M169" s="28">
        <v>0</v>
      </c>
      <c r="N169" s="28">
        <v>0</v>
      </c>
      <c r="O169" s="28">
        <v>1</v>
      </c>
      <c r="P169" s="54" t="s">
        <v>1065</v>
      </c>
      <c r="Q169" s="54" t="s">
        <v>1065</v>
      </c>
      <c r="R169" s="27" t="s">
        <v>379</v>
      </c>
    </row>
    <row r="170" spans="4:18">
      <c r="D170" s="8" t="s">
        <v>165</v>
      </c>
      <c r="E170" s="29">
        <v>847.21</v>
      </c>
      <c r="F170" s="8">
        <v>17.39</v>
      </c>
      <c r="G170" s="8">
        <v>0.23730814639905548</v>
      </c>
      <c r="H170" s="8">
        <f t="shared" si="6"/>
        <v>17.08854781582054</v>
      </c>
      <c r="I170" s="8">
        <v>16.788665879574967</v>
      </c>
      <c r="J170" s="8">
        <v>0.29988193624557263</v>
      </c>
      <c r="K170" s="8">
        <v>1.5348288075560804E-2</v>
      </c>
      <c r="L170" s="8">
        <f t="shared" si="7"/>
        <v>17.103896103896101</v>
      </c>
      <c r="M170" s="28">
        <v>1</v>
      </c>
      <c r="N170" s="28">
        <v>1</v>
      </c>
      <c r="O170" s="28">
        <v>1</v>
      </c>
      <c r="P170" s="27" t="s">
        <v>445</v>
      </c>
      <c r="Q170" s="55">
        <v>1</v>
      </c>
      <c r="R170" s="27" t="s">
        <v>446</v>
      </c>
    </row>
    <row r="171" spans="4:18">
      <c r="D171" s="8" t="s">
        <v>993</v>
      </c>
      <c r="E171" s="29">
        <v>574.01</v>
      </c>
      <c r="F171" s="8"/>
      <c r="G171" s="8">
        <v>0.23519163763066203</v>
      </c>
      <c r="H171" s="8">
        <f t="shared" si="6"/>
        <v>42.465156794425091</v>
      </c>
      <c r="I171" s="8">
        <v>2.1149825783972127</v>
      </c>
      <c r="J171" s="8">
        <v>40.350174216027881</v>
      </c>
      <c r="K171" s="8">
        <v>4.1620209059233453</v>
      </c>
      <c r="L171" s="8">
        <f t="shared" si="7"/>
        <v>46.62717770034844</v>
      </c>
      <c r="M171" s="28">
        <v>1</v>
      </c>
      <c r="N171" s="28">
        <v>4</v>
      </c>
      <c r="O171" s="28">
        <v>2</v>
      </c>
      <c r="P171" s="27" t="s">
        <v>447</v>
      </c>
      <c r="Q171" s="55" t="s">
        <v>815</v>
      </c>
      <c r="R171" s="27" t="s">
        <v>448</v>
      </c>
    </row>
    <row r="172" spans="4:18">
      <c r="D172" s="8" t="s">
        <v>166</v>
      </c>
      <c r="E172" s="29">
        <v>1212.6099999999999</v>
      </c>
      <c r="F172" s="8">
        <v>1.83</v>
      </c>
      <c r="G172" s="8">
        <v>0</v>
      </c>
      <c r="H172" s="8">
        <f t="shared" si="6"/>
        <v>47.019785655399836</v>
      </c>
      <c r="I172" s="8">
        <v>46.312448474855728</v>
      </c>
      <c r="J172" s="8">
        <v>0.70733718054410555</v>
      </c>
      <c r="K172" s="8">
        <v>3.03957131079967</v>
      </c>
      <c r="L172" s="8">
        <f t="shared" si="7"/>
        <v>50.059356966199509</v>
      </c>
      <c r="M172" s="28">
        <v>2</v>
      </c>
      <c r="N172" s="28">
        <v>2</v>
      </c>
      <c r="O172" s="28">
        <v>1</v>
      </c>
      <c r="P172" s="27" t="s">
        <v>308</v>
      </c>
      <c r="Q172" s="55" t="s">
        <v>816</v>
      </c>
      <c r="R172" s="27" t="s">
        <v>407</v>
      </c>
    </row>
    <row r="173" spans="4:18">
      <c r="D173" s="8" t="s">
        <v>69</v>
      </c>
      <c r="E173" s="29">
        <v>1500.93</v>
      </c>
      <c r="F173" s="8">
        <v>36.08</v>
      </c>
      <c r="G173" s="8">
        <v>0.34710193204530315</v>
      </c>
      <c r="H173" s="8">
        <f t="shared" si="6"/>
        <v>0</v>
      </c>
      <c r="I173" s="8">
        <v>0</v>
      </c>
      <c r="J173" s="8">
        <v>0</v>
      </c>
      <c r="K173" s="8">
        <v>0.45303131245836109</v>
      </c>
      <c r="L173" s="8">
        <f t="shared" si="7"/>
        <v>0.45303131245836109</v>
      </c>
      <c r="M173" s="28">
        <v>0</v>
      </c>
      <c r="N173" s="28">
        <v>0</v>
      </c>
      <c r="O173" s="28">
        <v>1</v>
      </c>
      <c r="P173" s="54" t="s">
        <v>1065</v>
      </c>
      <c r="Q173" s="54" t="s">
        <v>1065</v>
      </c>
      <c r="R173" s="27" t="s">
        <v>379</v>
      </c>
    </row>
    <row r="174" spans="4:18">
      <c r="D174" s="8" t="s">
        <v>70</v>
      </c>
      <c r="E174" s="29">
        <v>2309.92</v>
      </c>
      <c r="F174" s="8">
        <v>4.6399999999999997</v>
      </c>
      <c r="G174" s="8">
        <v>0.19913419913419914</v>
      </c>
      <c r="H174" s="8">
        <f t="shared" si="6"/>
        <v>4.6051948051948051</v>
      </c>
      <c r="I174" s="8">
        <v>4.6051948051948051</v>
      </c>
      <c r="J174" s="8">
        <v>0</v>
      </c>
      <c r="K174" s="8">
        <v>0.51212121212121209</v>
      </c>
      <c r="L174" s="8">
        <f t="shared" si="7"/>
        <v>5.1173160173160168</v>
      </c>
      <c r="M174" s="28">
        <v>2</v>
      </c>
      <c r="N174" s="28">
        <v>0</v>
      </c>
      <c r="O174" s="28">
        <v>1</v>
      </c>
      <c r="P174" s="27" t="s">
        <v>735</v>
      </c>
      <c r="Q174" s="54" t="s">
        <v>1065</v>
      </c>
      <c r="R174" s="27" t="s">
        <v>372</v>
      </c>
    </row>
    <row r="175" spans="4:18">
      <c r="D175" s="8" t="s">
        <v>71</v>
      </c>
      <c r="E175" s="29">
        <v>1757.44</v>
      </c>
      <c r="F175" s="8">
        <v>1.1599999999999999</v>
      </c>
      <c r="G175" s="8">
        <v>0</v>
      </c>
      <c r="H175" s="8">
        <f t="shared" si="6"/>
        <v>83.403528742174174</v>
      </c>
      <c r="I175" s="8">
        <v>83.403528742174174</v>
      </c>
      <c r="J175" s="8">
        <v>0</v>
      </c>
      <c r="K175" s="8">
        <v>0</v>
      </c>
      <c r="L175" s="8">
        <f t="shared" si="7"/>
        <v>83.403528742174174</v>
      </c>
      <c r="M175" s="28">
        <v>1</v>
      </c>
      <c r="N175" s="28">
        <v>0</v>
      </c>
      <c r="O175" s="28">
        <v>0</v>
      </c>
      <c r="P175" s="27" t="s">
        <v>289</v>
      </c>
      <c r="Q175" s="54" t="s">
        <v>1065</v>
      </c>
      <c r="R175" s="54" t="s">
        <v>1065</v>
      </c>
    </row>
    <row r="176" spans="4:18">
      <c r="D176" s="8" t="s">
        <v>72</v>
      </c>
      <c r="E176" s="29">
        <v>4522.24</v>
      </c>
      <c r="F176" s="8">
        <v>2.1</v>
      </c>
      <c r="G176" s="8">
        <v>9.7744360902255634E-2</v>
      </c>
      <c r="H176" s="8">
        <f t="shared" si="6"/>
        <v>9.0395842547545335</v>
      </c>
      <c r="I176" s="8">
        <v>1.5939849624060149</v>
      </c>
      <c r="J176" s="8">
        <v>7.4455992923485192</v>
      </c>
      <c r="K176" s="8">
        <v>1.7459088898717383</v>
      </c>
      <c r="L176" s="8">
        <f t="shared" si="7"/>
        <v>10.785493144626273</v>
      </c>
      <c r="M176" s="28">
        <v>2</v>
      </c>
      <c r="N176" s="28">
        <v>1</v>
      </c>
      <c r="O176" s="28">
        <v>2</v>
      </c>
      <c r="P176" s="27" t="s">
        <v>718</v>
      </c>
      <c r="Q176" s="55">
        <v>41</v>
      </c>
      <c r="R176" s="27" t="s">
        <v>449</v>
      </c>
    </row>
    <row r="177" spans="4:18">
      <c r="D177" s="8" t="s">
        <v>73</v>
      </c>
      <c r="E177" s="29">
        <v>1595.57</v>
      </c>
      <c r="F177" s="8">
        <v>2.99</v>
      </c>
      <c r="G177" s="8">
        <v>1.6917293233082709E-2</v>
      </c>
      <c r="H177" s="8">
        <f t="shared" si="6"/>
        <v>0.25877192982456138</v>
      </c>
      <c r="I177" s="8">
        <v>0.25877192982456138</v>
      </c>
      <c r="J177" s="8">
        <v>0</v>
      </c>
      <c r="K177" s="8">
        <v>0.17481203007518797</v>
      </c>
      <c r="L177" s="8">
        <f t="shared" si="7"/>
        <v>0.43358395989974935</v>
      </c>
      <c r="M177" s="28">
        <v>1</v>
      </c>
      <c r="N177" s="28">
        <v>0</v>
      </c>
      <c r="O177" s="28">
        <v>1</v>
      </c>
      <c r="P177" s="27" t="s">
        <v>450</v>
      </c>
      <c r="Q177" s="54" t="s">
        <v>1065</v>
      </c>
      <c r="R177" s="27" t="s">
        <v>336</v>
      </c>
    </row>
    <row r="178" spans="4:18">
      <c r="D178" s="8" t="s">
        <v>167</v>
      </c>
      <c r="E178" s="29">
        <v>2528.09</v>
      </c>
      <c r="F178" s="8">
        <v>2.0099999999999998</v>
      </c>
      <c r="G178" s="8">
        <v>5.9335443037974679E-3</v>
      </c>
      <c r="H178" s="8">
        <f t="shared" si="6"/>
        <v>50.85482594936709</v>
      </c>
      <c r="I178" s="8">
        <v>35.620648734177216</v>
      </c>
      <c r="J178" s="8">
        <v>15.234177215189874</v>
      </c>
      <c r="K178" s="8">
        <v>9.7705696202531667E-2</v>
      </c>
      <c r="L178" s="8">
        <f t="shared" si="7"/>
        <v>50.952531645569621</v>
      </c>
      <c r="M178" s="28">
        <v>2</v>
      </c>
      <c r="N178" s="28">
        <v>5</v>
      </c>
      <c r="O178" s="28">
        <v>3</v>
      </c>
      <c r="P178" s="27" t="s">
        <v>451</v>
      </c>
      <c r="Q178" s="55" t="s">
        <v>817</v>
      </c>
      <c r="R178" s="27" t="s">
        <v>452</v>
      </c>
    </row>
    <row r="179" spans="4:18">
      <c r="D179" s="8" t="s">
        <v>74</v>
      </c>
      <c r="E179" s="29">
        <v>2271.7399999999998</v>
      </c>
      <c r="F179" s="8">
        <v>0.96</v>
      </c>
      <c r="G179" s="8">
        <v>0</v>
      </c>
      <c r="H179" s="8">
        <f t="shared" si="6"/>
        <v>9.941901408450704</v>
      </c>
      <c r="I179" s="8">
        <v>9.941901408450704</v>
      </c>
      <c r="J179" s="8">
        <v>0</v>
      </c>
      <c r="K179" s="8">
        <v>1.8926056338028168</v>
      </c>
      <c r="L179" s="8">
        <f t="shared" si="7"/>
        <v>11.83450704225352</v>
      </c>
      <c r="M179" s="28">
        <v>2</v>
      </c>
      <c r="N179" s="28">
        <v>0</v>
      </c>
      <c r="O179" s="28">
        <v>1</v>
      </c>
      <c r="P179" s="27" t="s">
        <v>453</v>
      </c>
      <c r="Q179" s="54" t="s">
        <v>1065</v>
      </c>
      <c r="R179" s="27" t="s">
        <v>454</v>
      </c>
    </row>
    <row r="180" spans="4:18">
      <c r="D180" s="8" t="s">
        <v>75</v>
      </c>
      <c r="E180" s="29">
        <v>692.47</v>
      </c>
      <c r="F180" s="8">
        <v>3.71</v>
      </c>
      <c r="G180" s="8">
        <v>8.8150289017341038E-2</v>
      </c>
      <c r="H180" s="8">
        <f t="shared" si="6"/>
        <v>13.319364161849713</v>
      </c>
      <c r="I180" s="8">
        <v>13.319364161849713</v>
      </c>
      <c r="J180" s="8">
        <v>0</v>
      </c>
      <c r="K180" s="8">
        <v>1.0939306358381502</v>
      </c>
      <c r="L180" s="8">
        <f t="shared" si="7"/>
        <v>14.413294797687863</v>
      </c>
      <c r="M180" s="28">
        <v>2</v>
      </c>
      <c r="N180" s="28">
        <v>0</v>
      </c>
      <c r="O180" s="28">
        <v>2</v>
      </c>
      <c r="P180" s="27" t="s">
        <v>736</v>
      </c>
      <c r="Q180" s="54" t="s">
        <v>1065</v>
      </c>
      <c r="R180" s="27" t="s">
        <v>314</v>
      </c>
    </row>
    <row r="181" spans="4:18">
      <c r="D181" s="8" t="s">
        <v>76</v>
      </c>
      <c r="E181" s="29">
        <v>1247.0899999999999</v>
      </c>
      <c r="F181" s="8">
        <v>5.8</v>
      </c>
      <c r="G181" s="8">
        <v>4.8917401764234154E-2</v>
      </c>
      <c r="H181" s="8">
        <f t="shared" si="6"/>
        <v>2.1748195669607058</v>
      </c>
      <c r="I181" s="8">
        <v>2.1748195669607058</v>
      </c>
      <c r="J181" s="8">
        <v>0</v>
      </c>
      <c r="K181" s="8">
        <v>0</v>
      </c>
      <c r="L181" s="8">
        <f t="shared" si="7"/>
        <v>2.1748195669607058</v>
      </c>
      <c r="M181" s="28">
        <v>1</v>
      </c>
      <c r="N181" s="28">
        <v>0</v>
      </c>
      <c r="O181" s="28">
        <v>0</v>
      </c>
      <c r="P181" s="27" t="s">
        <v>300</v>
      </c>
      <c r="Q181" s="54" t="s">
        <v>1065</v>
      </c>
      <c r="R181" s="54" t="s">
        <v>1065</v>
      </c>
    </row>
    <row r="182" spans="4:18">
      <c r="D182" s="8" t="s">
        <v>949</v>
      </c>
      <c r="E182" s="28">
        <v>876</v>
      </c>
      <c r="F182" s="8">
        <v>3.28</v>
      </c>
      <c r="G182" s="8">
        <v>2.2831050228310504E-2</v>
      </c>
      <c r="H182" s="8">
        <f t="shared" si="6"/>
        <v>0</v>
      </c>
      <c r="I182" s="8">
        <v>0</v>
      </c>
      <c r="J182" s="8">
        <v>0</v>
      </c>
      <c r="K182" s="8">
        <v>0</v>
      </c>
      <c r="L182" s="8">
        <f t="shared" si="7"/>
        <v>0</v>
      </c>
      <c r="M182" s="28">
        <v>0</v>
      </c>
      <c r="N182" s="28">
        <v>0</v>
      </c>
      <c r="O182" s="28">
        <v>0</v>
      </c>
      <c r="P182" s="54" t="s">
        <v>1065</v>
      </c>
      <c r="Q182" s="54" t="s">
        <v>1065</v>
      </c>
      <c r="R182" s="54" t="s">
        <v>1065</v>
      </c>
    </row>
    <row r="183" spans="4:18">
      <c r="D183" s="8" t="s">
        <v>77</v>
      </c>
      <c r="E183" s="29">
        <v>1445.44</v>
      </c>
      <c r="F183" s="8">
        <v>1.54</v>
      </c>
      <c r="G183" s="8">
        <v>0.10173010380622838</v>
      </c>
      <c r="H183" s="8">
        <f t="shared" si="6"/>
        <v>13.945328719723182</v>
      </c>
      <c r="I183" s="8">
        <v>8.3044982698961926E-3</v>
      </c>
      <c r="J183" s="8">
        <v>13.937024221453287</v>
      </c>
      <c r="K183" s="8">
        <v>1.9031141868512111</v>
      </c>
      <c r="L183" s="8">
        <f t="shared" si="7"/>
        <v>15.848442906574393</v>
      </c>
      <c r="M183" s="28">
        <v>1</v>
      </c>
      <c r="N183" s="28">
        <v>3</v>
      </c>
      <c r="O183" s="28">
        <v>1</v>
      </c>
      <c r="P183" s="27" t="s">
        <v>300</v>
      </c>
      <c r="Q183" s="55" t="s">
        <v>787</v>
      </c>
      <c r="R183" s="27" t="s">
        <v>336</v>
      </c>
    </row>
    <row r="184" spans="4:18">
      <c r="D184" s="8" t="s">
        <v>78</v>
      </c>
      <c r="E184" s="29">
        <v>394.1</v>
      </c>
      <c r="F184" s="8">
        <v>13.15</v>
      </c>
      <c r="G184" s="8">
        <v>0.18781725888324874</v>
      </c>
      <c r="H184" s="8">
        <f t="shared" si="6"/>
        <v>17.497461928934012</v>
      </c>
      <c r="I184" s="8">
        <v>17.497461928934012</v>
      </c>
      <c r="J184" s="8">
        <v>0</v>
      </c>
      <c r="K184" s="8">
        <v>0</v>
      </c>
      <c r="L184" s="8">
        <f t="shared" si="7"/>
        <v>17.497461928934012</v>
      </c>
      <c r="M184" s="28">
        <v>1</v>
      </c>
      <c r="N184" s="28">
        <v>0</v>
      </c>
      <c r="O184" s="28">
        <v>0</v>
      </c>
      <c r="P184" s="27" t="s">
        <v>300</v>
      </c>
      <c r="Q184" s="54" t="s">
        <v>1065</v>
      </c>
      <c r="R184" s="54" t="s">
        <v>1065</v>
      </c>
    </row>
    <row r="185" spans="4:18">
      <c r="D185" s="8" t="s">
        <v>79</v>
      </c>
      <c r="E185" s="29">
        <v>4442.66</v>
      </c>
      <c r="F185" s="8">
        <v>17.52</v>
      </c>
      <c r="G185" s="8">
        <v>0.42876434841323435</v>
      </c>
      <c r="H185" s="8">
        <f t="shared" si="6"/>
        <v>0.23002475804636507</v>
      </c>
      <c r="I185" s="8">
        <v>0.23002475804636507</v>
      </c>
      <c r="J185" s="8">
        <v>0</v>
      </c>
      <c r="K185" s="8">
        <v>1.1336934503713707</v>
      </c>
      <c r="L185" s="8">
        <f t="shared" si="7"/>
        <v>1.3637182084177357</v>
      </c>
      <c r="M185" s="28">
        <v>1</v>
      </c>
      <c r="N185" s="28">
        <v>0</v>
      </c>
      <c r="O185" s="28">
        <v>1</v>
      </c>
      <c r="P185" s="27" t="s">
        <v>300</v>
      </c>
      <c r="Q185" s="54" t="s">
        <v>1065</v>
      </c>
      <c r="R185" s="27" t="s">
        <v>336</v>
      </c>
    </row>
    <row r="186" spans="4:18">
      <c r="D186" s="8" t="s">
        <v>80</v>
      </c>
      <c r="E186" s="29">
        <v>2429.34</v>
      </c>
      <c r="F186" s="8">
        <v>1.48</v>
      </c>
      <c r="G186" s="8">
        <v>2.8818443804034578E-2</v>
      </c>
      <c r="H186" s="8">
        <f t="shared" si="6"/>
        <v>9.5409633594071632</v>
      </c>
      <c r="I186" s="8">
        <v>9.1885549608892543</v>
      </c>
      <c r="J186" s="8">
        <v>0.35240839851790862</v>
      </c>
      <c r="K186" s="8">
        <v>1.6776451214491561</v>
      </c>
      <c r="L186" s="8">
        <f t="shared" si="7"/>
        <v>11.21860848085632</v>
      </c>
      <c r="M186" s="28">
        <v>2</v>
      </c>
      <c r="N186" s="28">
        <v>2</v>
      </c>
      <c r="O186" s="28">
        <v>2</v>
      </c>
      <c r="P186" s="27" t="s">
        <v>455</v>
      </c>
      <c r="Q186" s="55" t="s">
        <v>797</v>
      </c>
      <c r="R186" s="27" t="s">
        <v>456</v>
      </c>
    </row>
    <row r="187" spans="4:18">
      <c r="D187" s="8" t="s">
        <v>81</v>
      </c>
      <c r="E187" s="29">
        <v>533.35</v>
      </c>
      <c r="F187" s="8">
        <v>4.71</v>
      </c>
      <c r="G187" s="8">
        <v>5.7917448405253289</v>
      </c>
      <c r="H187" s="8">
        <f t="shared" si="6"/>
        <v>75.703564727954969</v>
      </c>
      <c r="I187" s="8">
        <v>75.703564727954969</v>
      </c>
      <c r="J187" s="8">
        <v>0</v>
      </c>
      <c r="K187" s="8">
        <v>2.6697936210131337</v>
      </c>
      <c r="L187" s="8">
        <f t="shared" si="7"/>
        <v>78.373358348968097</v>
      </c>
      <c r="M187" s="28">
        <v>1</v>
      </c>
      <c r="N187" s="28">
        <v>0</v>
      </c>
      <c r="O187" s="28">
        <v>1</v>
      </c>
      <c r="P187" s="27" t="s">
        <v>300</v>
      </c>
      <c r="Q187" s="54" t="s">
        <v>1065</v>
      </c>
      <c r="R187" s="27" t="s">
        <v>375</v>
      </c>
    </row>
    <row r="188" spans="4:18">
      <c r="D188" s="8" t="s">
        <v>82</v>
      </c>
      <c r="E188" s="29">
        <v>2095.46</v>
      </c>
      <c r="F188" s="8">
        <v>18.18</v>
      </c>
      <c r="G188" s="8">
        <v>9.9761336515513124E-2</v>
      </c>
      <c r="H188" s="8">
        <f t="shared" si="6"/>
        <v>3.7985680190930786</v>
      </c>
      <c r="I188" s="8">
        <v>3.7985680190930786</v>
      </c>
      <c r="J188" s="8">
        <v>0</v>
      </c>
      <c r="K188" s="8">
        <v>1.9188544152744631</v>
      </c>
      <c r="L188" s="8">
        <f t="shared" si="7"/>
        <v>5.7174224343675419</v>
      </c>
      <c r="M188" s="28">
        <v>3</v>
      </c>
      <c r="N188" s="28">
        <v>0</v>
      </c>
      <c r="O188" s="28">
        <v>2</v>
      </c>
      <c r="P188" s="27" t="s">
        <v>737</v>
      </c>
      <c r="Q188" s="54" t="s">
        <v>1065</v>
      </c>
      <c r="R188" s="27" t="s">
        <v>767</v>
      </c>
    </row>
    <row r="189" spans="4:18">
      <c r="D189" s="8" t="s">
        <v>168</v>
      </c>
      <c r="E189" s="29">
        <v>862.26</v>
      </c>
      <c r="F189" s="8">
        <v>3.47</v>
      </c>
      <c r="G189" s="8">
        <v>0</v>
      </c>
      <c r="H189" s="8">
        <f t="shared" si="6"/>
        <v>0</v>
      </c>
      <c r="I189" s="8">
        <v>0</v>
      </c>
      <c r="J189" s="8">
        <v>0</v>
      </c>
      <c r="K189" s="8">
        <v>2.5522041763341066E-2</v>
      </c>
      <c r="L189" s="8">
        <f t="shared" si="7"/>
        <v>2.5522041763341066E-2</v>
      </c>
      <c r="M189" s="28">
        <v>0</v>
      </c>
      <c r="N189" s="28">
        <v>0</v>
      </c>
      <c r="O189" s="28">
        <v>1</v>
      </c>
      <c r="P189" s="54" t="s">
        <v>1065</v>
      </c>
      <c r="Q189" s="54" t="s">
        <v>1065</v>
      </c>
      <c r="R189" s="27" t="s">
        <v>294</v>
      </c>
    </row>
    <row r="190" spans="4:18">
      <c r="D190" s="8" t="s">
        <v>169</v>
      </c>
      <c r="E190" s="29">
        <v>2762.81</v>
      </c>
      <c r="F190" s="8">
        <v>3.74</v>
      </c>
      <c r="G190" s="8">
        <v>4.1259500542888163E-2</v>
      </c>
      <c r="H190" s="8">
        <f t="shared" si="6"/>
        <v>40.15888526963446</v>
      </c>
      <c r="I190" s="8">
        <v>33.599348534201958</v>
      </c>
      <c r="J190" s="8">
        <v>6.5595367354325012</v>
      </c>
      <c r="K190" s="8">
        <v>0.5291349981903728</v>
      </c>
      <c r="L190" s="8">
        <f t="shared" si="7"/>
        <v>40.688020267824832</v>
      </c>
      <c r="M190" s="28">
        <v>2</v>
      </c>
      <c r="N190" s="28">
        <v>6</v>
      </c>
      <c r="O190" s="28">
        <v>4</v>
      </c>
      <c r="P190" s="27" t="s">
        <v>738</v>
      </c>
      <c r="Q190" s="55" t="s">
        <v>818</v>
      </c>
      <c r="R190" s="27" t="s">
        <v>457</v>
      </c>
    </row>
    <row r="191" spans="4:18">
      <c r="D191" s="8" t="s">
        <v>83</v>
      </c>
      <c r="E191" s="29">
        <v>4953.22</v>
      </c>
      <c r="F191" s="8">
        <v>2.72</v>
      </c>
      <c r="G191" s="8">
        <v>7.7730668281849394E-2</v>
      </c>
      <c r="H191" s="8">
        <f t="shared" si="6"/>
        <v>9.5701594992933554</v>
      </c>
      <c r="I191" s="8">
        <v>6.1142741772663021</v>
      </c>
      <c r="J191" s="8">
        <v>3.4558853220270538</v>
      </c>
      <c r="K191" s="8">
        <v>0.77326872602463148</v>
      </c>
      <c r="L191" s="8">
        <f t="shared" si="7"/>
        <v>10.343428225317988</v>
      </c>
      <c r="M191" s="28">
        <v>2</v>
      </c>
      <c r="N191" s="28">
        <v>7</v>
      </c>
      <c r="O191" s="28">
        <v>1</v>
      </c>
      <c r="P191" s="27" t="s">
        <v>453</v>
      </c>
      <c r="Q191" s="55" t="s">
        <v>776</v>
      </c>
      <c r="R191" s="27" t="s">
        <v>375</v>
      </c>
    </row>
    <row r="192" spans="4:18">
      <c r="D192" s="8" t="s">
        <v>84</v>
      </c>
      <c r="E192" s="29">
        <v>1174.79</v>
      </c>
      <c r="F192" s="8">
        <v>0.83</v>
      </c>
      <c r="G192" s="8">
        <v>0</v>
      </c>
      <c r="H192" s="8">
        <f t="shared" si="6"/>
        <v>7.5217021276595739</v>
      </c>
      <c r="I192" s="8">
        <v>6.7063829787234033</v>
      </c>
      <c r="J192" s="8">
        <v>0.8153191489361703</v>
      </c>
      <c r="K192" s="8">
        <v>0</v>
      </c>
      <c r="L192" s="8">
        <f t="shared" si="7"/>
        <v>7.5217021276595739</v>
      </c>
      <c r="M192" s="28">
        <v>1</v>
      </c>
      <c r="N192" s="28">
        <v>1</v>
      </c>
      <c r="O192" s="28">
        <v>0</v>
      </c>
      <c r="P192" s="27" t="s">
        <v>300</v>
      </c>
      <c r="Q192" s="55">
        <v>41</v>
      </c>
      <c r="R192" s="54" t="s">
        <v>1065</v>
      </c>
    </row>
    <row r="193" spans="4:18">
      <c r="D193" s="8" t="s">
        <v>216</v>
      </c>
      <c r="E193" s="29">
        <v>895.64</v>
      </c>
      <c r="F193" s="8">
        <v>2.02</v>
      </c>
      <c r="G193" s="8">
        <v>5.2455357142857144E-2</v>
      </c>
      <c r="H193" s="8">
        <f t="shared" si="6"/>
        <v>2.3582589285714284</v>
      </c>
      <c r="I193" s="8">
        <v>2.3582589285714284</v>
      </c>
      <c r="J193" s="8">
        <v>0</v>
      </c>
      <c r="K193" s="8">
        <v>2.0368303571428572</v>
      </c>
      <c r="L193" s="8">
        <f t="shared" si="7"/>
        <v>4.3950892857142856</v>
      </c>
      <c r="M193" s="28">
        <v>1</v>
      </c>
      <c r="N193" s="28">
        <v>0</v>
      </c>
      <c r="O193" s="28">
        <v>1</v>
      </c>
      <c r="P193" s="27" t="s">
        <v>458</v>
      </c>
      <c r="Q193" s="54" t="s">
        <v>1065</v>
      </c>
      <c r="R193" s="27" t="s">
        <v>459</v>
      </c>
    </row>
    <row r="194" spans="4:18">
      <c r="D194" s="8" t="s">
        <v>170</v>
      </c>
      <c r="E194" s="29">
        <v>5949.58</v>
      </c>
      <c r="F194" s="8">
        <v>5.59</v>
      </c>
      <c r="G194" s="8">
        <v>0.16840245490050212</v>
      </c>
      <c r="H194" s="8">
        <f t="shared" si="6"/>
        <v>57.774453781512605</v>
      </c>
      <c r="I194" s="8">
        <v>52.437478991596642</v>
      </c>
      <c r="J194" s="8">
        <v>5.336974789915967</v>
      </c>
      <c r="K194" s="8">
        <v>0.90621848739495803</v>
      </c>
      <c r="L194" s="8">
        <f t="shared" si="7"/>
        <v>58.680672268907564</v>
      </c>
      <c r="M194" s="28">
        <v>2</v>
      </c>
      <c r="N194" s="28">
        <v>1</v>
      </c>
      <c r="O194" s="28">
        <v>2</v>
      </c>
      <c r="P194" s="27" t="s">
        <v>396</v>
      </c>
      <c r="Q194" s="55">
        <v>1</v>
      </c>
      <c r="R194" s="27" t="s">
        <v>460</v>
      </c>
    </row>
    <row r="195" spans="4:18">
      <c r="D195" s="8" t="s">
        <v>217</v>
      </c>
      <c r="E195" s="29">
        <v>3027.92</v>
      </c>
      <c r="F195" s="8">
        <v>1.76</v>
      </c>
      <c r="G195" s="8">
        <v>6.0504201680672267E-3</v>
      </c>
      <c r="H195" s="8">
        <f t="shared" ref="H195:H258" si="8">I195+J195</f>
        <v>47.55878467635403</v>
      </c>
      <c r="I195" s="8">
        <v>29.827939233817702</v>
      </c>
      <c r="J195" s="8">
        <v>17.730845442536328</v>
      </c>
      <c r="K195" s="8">
        <v>0.86955085865257598</v>
      </c>
      <c r="L195" s="8">
        <f t="shared" ref="L195:L258" si="9">H195+K195</f>
        <v>48.428335535006603</v>
      </c>
      <c r="M195" s="28">
        <v>1</v>
      </c>
      <c r="N195" s="28">
        <v>5</v>
      </c>
      <c r="O195" s="28">
        <v>2</v>
      </c>
      <c r="P195" s="27" t="s">
        <v>306</v>
      </c>
      <c r="Q195" s="55" t="s">
        <v>819</v>
      </c>
      <c r="R195" s="27" t="s">
        <v>461</v>
      </c>
    </row>
    <row r="196" spans="4:18">
      <c r="D196" s="8" t="s">
        <v>171</v>
      </c>
      <c r="E196" s="29">
        <v>698.22</v>
      </c>
      <c r="F196" s="8">
        <v>14.03</v>
      </c>
      <c r="G196" s="8">
        <v>0.17073976221928666</v>
      </c>
      <c r="H196" s="8">
        <f t="shared" si="8"/>
        <v>0</v>
      </c>
      <c r="I196" s="8">
        <v>0</v>
      </c>
      <c r="J196" s="8">
        <v>0</v>
      </c>
      <c r="K196" s="8">
        <v>0.70343839541547282</v>
      </c>
      <c r="L196" s="8">
        <f t="shared" si="9"/>
        <v>0.70343839541547282</v>
      </c>
      <c r="M196" s="28">
        <v>0</v>
      </c>
      <c r="N196" s="28">
        <v>0</v>
      </c>
      <c r="O196" s="28">
        <v>1</v>
      </c>
      <c r="P196" s="54" t="s">
        <v>1065</v>
      </c>
      <c r="Q196" s="54" t="s">
        <v>1065</v>
      </c>
      <c r="R196" s="27" t="s">
        <v>294</v>
      </c>
    </row>
    <row r="197" spans="4:18">
      <c r="D197" s="8" t="s">
        <v>85</v>
      </c>
      <c r="E197" s="29">
        <v>427.6</v>
      </c>
      <c r="F197" s="8">
        <v>17.55</v>
      </c>
      <c r="G197" s="8">
        <v>3.7249283667621778E-2</v>
      </c>
      <c r="H197" s="8">
        <f t="shared" si="8"/>
        <v>3.3364485981308407</v>
      </c>
      <c r="I197" s="8">
        <v>3.3364485981308407</v>
      </c>
      <c r="J197" s="8">
        <v>0</v>
      </c>
      <c r="K197" s="8">
        <v>3.3528037383177569</v>
      </c>
      <c r="L197" s="8">
        <f t="shared" si="9"/>
        <v>6.6892523364485976</v>
      </c>
      <c r="M197" s="28">
        <v>1</v>
      </c>
      <c r="N197" s="28">
        <v>0</v>
      </c>
      <c r="O197" s="28">
        <v>2</v>
      </c>
      <c r="P197" s="27" t="s">
        <v>739</v>
      </c>
      <c r="Q197" s="54" t="s">
        <v>1065</v>
      </c>
      <c r="R197" s="27" t="s">
        <v>462</v>
      </c>
    </row>
    <row r="198" spans="4:18">
      <c r="D198" s="8" t="s">
        <v>172</v>
      </c>
      <c r="E198" s="29">
        <v>10754.38</v>
      </c>
      <c r="F198" s="30">
        <v>3.49</v>
      </c>
      <c r="G198" s="30">
        <v>4.7424214245862005E-3</v>
      </c>
      <c r="H198" s="8">
        <f t="shared" si="8"/>
        <v>53.155105077180579</v>
      </c>
      <c r="I198" s="8">
        <v>49.874465315231539</v>
      </c>
      <c r="J198" s="8">
        <v>3.2806397619490424</v>
      </c>
      <c r="K198" s="8">
        <v>1.0803421982518133</v>
      </c>
      <c r="L198" s="8">
        <f t="shared" si="9"/>
        <v>54.235447275432392</v>
      </c>
      <c r="M198" s="28">
        <v>2</v>
      </c>
      <c r="N198" s="28">
        <v>4</v>
      </c>
      <c r="O198" s="28">
        <v>3</v>
      </c>
      <c r="P198" s="27" t="s">
        <v>463</v>
      </c>
      <c r="Q198" s="55" t="s">
        <v>820</v>
      </c>
      <c r="R198" s="27" t="s">
        <v>464</v>
      </c>
    </row>
    <row r="199" spans="4:18">
      <c r="D199" s="8" t="s">
        <v>173</v>
      </c>
      <c r="E199" s="29">
        <v>568.04</v>
      </c>
      <c r="F199" s="8">
        <v>24.05</v>
      </c>
      <c r="G199" s="8">
        <v>0.41725352112676056</v>
      </c>
      <c r="H199" s="8">
        <f t="shared" si="8"/>
        <v>15.860915492957748</v>
      </c>
      <c r="I199" s="8">
        <v>0.58098591549295775</v>
      </c>
      <c r="J199" s="8">
        <v>15.27992957746479</v>
      </c>
      <c r="K199" s="8">
        <v>2.6267605633802815</v>
      </c>
      <c r="L199" s="8">
        <f t="shared" si="9"/>
        <v>18.487676056338028</v>
      </c>
      <c r="M199" s="28">
        <v>1</v>
      </c>
      <c r="N199" s="28">
        <v>1</v>
      </c>
      <c r="O199" s="28">
        <v>2</v>
      </c>
      <c r="P199" s="27" t="s">
        <v>322</v>
      </c>
      <c r="Q199" s="55">
        <v>20</v>
      </c>
      <c r="R199" s="27" t="s">
        <v>323</v>
      </c>
    </row>
    <row r="200" spans="4:18">
      <c r="D200" s="8" t="s">
        <v>174</v>
      </c>
      <c r="E200" s="29">
        <v>642.58000000000004</v>
      </c>
      <c r="F200" s="8">
        <v>1.1399999999999999</v>
      </c>
      <c r="G200" s="8">
        <v>0.2659409020217729</v>
      </c>
      <c r="H200" s="8">
        <f t="shared" si="8"/>
        <v>22.628304821150859</v>
      </c>
      <c r="I200" s="8">
        <v>3.0326594090202179</v>
      </c>
      <c r="J200" s="8">
        <v>19.59564541213064</v>
      </c>
      <c r="K200" s="8">
        <v>7.7760497667185074E-3</v>
      </c>
      <c r="L200" s="8">
        <f t="shared" si="9"/>
        <v>22.636080870917578</v>
      </c>
      <c r="M200" s="28">
        <v>2</v>
      </c>
      <c r="N200" s="28">
        <v>7</v>
      </c>
      <c r="O200" s="28">
        <v>1</v>
      </c>
      <c r="P200" s="27" t="s">
        <v>465</v>
      </c>
      <c r="Q200" s="55" t="s">
        <v>821</v>
      </c>
      <c r="R200" s="27" t="s">
        <v>294</v>
      </c>
    </row>
    <row r="201" spans="4:18">
      <c r="D201" s="8" t="s">
        <v>175</v>
      </c>
      <c r="E201" s="29">
        <v>588.9</v>
      </c>
      <c r="F201" s="8">
        <v>0.83</v>
      </c>
      <c r="G201" s="8">
        <v>2.0373514431239387E-2</v>
      </c>
      <c r="H201" s="8">
        <f t="shared" si="8"/>
        <v>41.164685908319186</v>
      </c>
      <c r="I201" s="8">
        <v>41.079796264855688</v>
      </c>
      <c r="J201" s="8">
        <v>8.4889643463497449E-2</v>
      </c>
      <c r="K201" s="8">
        <v>0</v>
      </c>
      <c r="L201" s="8">
        <f t="shared" si="9"/>
        <v>41.164685908319186</v>
      </c>
      <c r="M201" s="28">
        <v>1</v>
      </c>
      <c r="N201" s="28">
        <v>4</v>
      </c>
      <c r="O201" s="28">
        <v>0</v>
      </c>
      <c r="P201" s="27" t="s">
        <v>466</v>
      </c>
      <c r="Q201" s="55" t="s">
        <v>822</v>
      </c>
      <c r="R201" s="54" t="s">
        <v>1065</v>
      </c>
    </row>
    <row r="202" spans="4:18">
      <c r="D202" s="8" t="s">
        <v>176</v>
      </c>
      <c r="E202" s="29">
        <v>970.09</v>
      </c>
      <c r="F202" s="8">
        <v>8.1</v>
      </c>
      <c r="G202" s="8">
        <v>0.92371134020618562</v>
      </c>
      <c r="H202" s="8">
        <f t="shared" si="8"/>
        <v>9.1432989690721644</v>
      </c>
      <c r="I202" s="8">
        <v>9.1432989690721644</v>
      </c>
      <c r="J202" s="8">
        <v>0</v>
      </c>
      <c r="K202" s="8">
        <v>2.8092783505154642</v>
      </c>
      <c r="L202" s="8">
        <f t="shared" si="9"/>
        <v>11.952577319587629</v>
      </c>
      <c r="M202" s="28">
        <v>2</v>
      </c>
      <c r="N202" s="28">
        <v>0</v>
      </c>
      <c r="O202" s="28">
        <v>1</v>
      </c>
      <c r="P202" s="27" t="s">
        <v>467</v>
      </c>
      <c r="Q202" s="54" t="s">
        <v>1065</v>
      </c>
      <c r="R202" s="27" t="s">
        <v>468</v>
      </c>
    </row>
    <row r="203" spans="4:18">
      <c r="D203" s="8" t="s">
        <v>177</v>
      </c>
      <c r="E203" s="29">
        <v>684.72</v>
      </c>
      <c r="F203" s="8">
        <v>9.7799999999999994</v>
      </c>
      <c r="G203" s="8">
        <v>0.11240875912408758</v>
      </c>
      <c r="H203" s="8">
        <f t="shared" si="8"/>
        <v>0</v>
      </c>
      <c r="I203" s="8">
        <v>0</v>
      </c>
      <c r="J203" s="8">
        <v>0</v>
      </c>
      <c r="K203" s="8">
        <v>0</v>
      </c>
      <c r="L203" s="8">
        <f t="shared" si="9"/>
        <v>0</v>
      </c>
      <c r="M203" s="28">
        <v>0</v>
      </c>
      <c r="N203" s="28">
        <v>0</v>
      </c>
      <c r="O203" s="28">
        <v>0</v>
      </c>
      <c r="P203" s="54" t="s">
        <v>1065</v>
      </c>
      <c r="Q203" s="54" t="s">
        <v>1065</v>
      </c>
      <c r="R203" s="54" t="s">
        <v>1065</v>
      </c>
    </row>
    <row r="204" spans="4:18">
      <c r="D204" s="8" t="s">
        <v>86</v>
      </c>
      <c r="E204" s="29">
        <v>10218.969999999999</v>
      </c>
      <c r="F204" s="8">
        <v>1.92</v>
      </c>
      <c r="G204" s="8">
        <v>0.10588120168313925</v>
      </c>
      <c r="H204" s="8">
        <f t="shared" si="8"/>
        <v>44.27517369605637</v>
      </c>
      <c r="I204" s="8">
        <v>41.022604951560822</v>
      </c>
      <c r="J204" s="8">
        <v>3.2525687444955471</v>
      </c>
      <c r="K204" s="8">
        <v>1.2037381348468541</v>
      </c>
      <c r="L204" s="8">
        <f t="shared" si="9"/>
        <v>45.478911830903222</v>
      </c>
      <c r="M204" s="28">
        <v>1</v>
      </c>
      <c r="N204" s="28">
        <v>3</v>
      </c>
      <c r="O204" s="28">
        <v>3</v>
      </c>
      <c r="P204" s="27" t="s">
        <v>326</v>
      </c>
      <c r="Q204" s="55" t="s">
        <v>780</v>
      </c>
      <c r="R204" s="27" t="s">
        <v>469</v>
      </c>
    </row>
    <row r="205" spans="4:18">
      <c r="D205" s="8" t="s">
        <v>87</v>
      </c>
      <c r="E205" s="29">
        <v>798.67</v>
      </c>
      <c r="F205" s="8">
        <v>35.729999999999997</v>
      </c>
      <c r="G205" s="8">
        <v>0.89987484355444314</v>
      </c>
      <c r="H205" s="8">
        <f t="shared" si="8"/>
        <v>0</v>
      </c>
      <c r="I205" s="8">
        <v>0</v>
      </c>
      <c r="J205" s="8">
        <v>0</v>
      </c>
      <c r="K205" s="8">
        <v>0</v>
      </c>
      <c r="L205" s="8">
        <f t="shared" si="9"/>
        <v>0</v>
      </c>
      <c r="M205" s="28">
        <v>0</v>
      </c>
      <c r="N205" s="28">
        <v>0</v>
      </c>
      <c r="O205" s="28">
        <v>0</v>
      </c>
      <c r="P205" s="54" t="s">
        <v>1065</v>
      </c>
      <c r="Q205" s="54" t="s">
        <v>1065</v>
      </c>
      <c r="R205" s="54" t="s">
        <v>1065</v>
      </c>
    </row>
    <row r="206" spans="4:18">
      <c r="D206" s="8" t="s">
        <v>88</v>
      </c>
      <c r="E206" s="29">
        <v>662.2</v>
      </c>
      <c r="F206" s="8">
        <v>5.95</v>
      </c>
      <c r="G206" s="8">
        <v>9.0634441087613302E-3</v>
      </c>
      <c r="H206" s="8">
        <f t="shared" si="8"/>
        <v>36.265861027190333</v>
      </c>
      <c r="I206" s="8">
        <v>5.9652567975830815</v>
      </c>
      <c r="J206" s="8">
        <v>30.300604229607252</v>
      </c>
      <c r="K206" s="8">
        <v>5.5679758308157101</v>
      </c>
      <c r="L206" s="8">
        <f t="shared" si="9"/>
        <v>41.833836858006045</v>
      </c>
      <c r="M206" s="28">
        <v>2</v>
      </c>
      <c r="N206" s="28">
        <v>1</v>
      </c>
      <c r="O206" s="28">
        <v>4</v>
      </c>
      <c r="P206" s="27" t="s">
        <v>470</v>
      </c>
      <c r="Q206" s="55">
        <v>53</v>
      </c>
      <c r="R206" s="27" t="s">
        <v>471</v>
      </c>
    </row>
    <row r="207" spans="4:18">
      <c r="D207" s="8" t="s">
        <v>994</v>
      </c>
      <c r="E207" s="29">
        <v>4508.03</v>
      </c>
      <c r="F207" s="8">
        <v>6</v>
      </c>
      <c r="G207" s="8">
        <v>6.9432120674356695E-2</v>
      </c>
      <c r="H207" s="8">
        <f t="shared" si="8"/>
        <v>2.9039485359361135</v>
      </c>
      <c r="I207" s="8">
        <v>2.9039485359361135</v>
      </c>
      <c r="J207" s="8">
        <v>0</v>
      </c>
      <c r="K207" s="8">
        <v>2.2182786157941438E-4</v>
      </c>
      <c r="L207" s="8">
        <f t="shared" si="9"/>
        <v>2.904170363797693</v>
      </c>
      <c r="M207" s="28">
        <v>2</v>
      </c>
      <c r="N207" s="28">
        <v>0</v>
      </c>
      <c r="O207" s="28">
        <v>1</v>
      </c>
      <c r="P207" s="27" t="s">
        <v>740</v>
      </c>
      <c r="Q207" s="54" t="s">
        <v>1065</v>
      </c>
      <c r="R207" s="27" t="s">
        <v>357</v>
      </c>
    </row>
    <row r="208" spans="4:18">
      <c r="D208" s="8" t="s">
        <v>178</v>
      </c>
      <c r="E208" s="29">
        <v>1059.3399999999999</v>
      </c>
      <c r="F208" s="8">
        <v>14.08</v>
      </c>
      <c r="G208" s="8">
        <v>0</v>
      </c>
      <c r="H208" s="8">
        <f t="shared" si="8"/>
        <v>76.569405099150146</v>
      </c>
      <c r="I208" s="8">
        <v>76.569405099150146</v>
      </c>
      <c r="J208" s="8">
        <v>0</v>
      </c>
      <c r="K208" s="8">
        <v>2.8328611898016999E-3</v>
      </c>
      <c r="L208" s="8">
        <f t="shared" si="9"/>
        <v>76.572237960339947</v>
      </c>
      <c r="M208" s="28">
        <v>2</v>
      </c>
      <c r="N208" s="28">
        <v>0</v>
      </c>
      <c r="O208" s="28">
        <v>1</v>
      </c>
      <c r="P208" s="27" t="s">
        <v>472</v>
      </c>
      <c r="Q208" s="54" t="s">
        <v>1065</v>
      </c>
      <c r="R208" s="27" t="s">
        <v>446</v>
      </c>
    </row>
    <row r="209" spans="4:18">
      <c r="D209" s="8" t="s">
        <v>1035</v>
      </c>
      <c r="E209" s="29">
        <v>6195.66</v>
      </c>
      <c r="F209" s="8">
        <v>1.24</v>
      </c>
      <c r="G209" s="8">
        <v>0.28421562298256936</v>
      </c>
      <c r="H209" s="8">
        <f t="shared" si="8"/>
        <v>66.686571981923834</v>
      </c>
      <c r="I209" s="8">
        <v>57.82908327953519</v>
      </c>
      <c r="J209" s="8">
        <v>8.8574887023886362</v>
      </c>
      <c r="K209" s="8">
        <v>0.94883795997417686</v>
      </c>
      <c r="L209" s="8">
        <f t="shared" si="9"/>
        <v>67.635409941898004</v>
      </c>
      <c r="M209" s="28">
        <v>3</v>
      </c>
      <c r="N209" s="28">
        <v>3</v>
      </c>
      <c r="O209" s="28">
        <v>2</v>
      </c>
      <c r="P209" s="27" t="s">
        <v>741</v>
      </c>
      <c r="Q209" s="55" t="s">
        <v>823</v>
      </c>
      <c r="R209" s="27" t="s">
        <v>473</v>
      </c>
    </row>
    <row r="210" spans="4:18">
      <c r="D210" s="8" t="s">
        <v>89</v>
      </c>
      <c r="E210" s="29">
        <v>587.38</v>
      </c>
      <c r="F210" s="8">
        <v>22.66</v>
      </c>
      <c r="G210" s="8">
        <v>0</v>
      </c>
      <c r="H210" s="8">
        <f t="shared" si="8"/>
        <v>9.4872231686541735</v>
      </c>
      <c r="I210" s="8">
        <v>9.4872231686541735</v>
      </c>
      <c r="J210" s="8">
        <v>0</v>
      </c>
      <c r="K210" s="8">
        <v>3.9471890971039181</v>
      </c>
      <c r="L210" s="8">
        <f t="shared" si="9"/>
        <v>13.434412265758091</v>
      </c>
      <c r="M210" s="28">
        <v>3</v>
      </c>
      <c r="N210" s="28">
        <v>0</v>
      </c>
      <c r="O210" s="28">
        <v>1</v>
      </c>
      <c r="P210" s="27" t="s">
        <v>358</v>
      </c>
      <c r="Q210" s="54" t="s">
        <v>1065</v>
      </c>
      <c r="R210" s="27" t="s">
        <v>359</v>
      </c>
    </row>
    <row r="211" spans="4:18">
      <c r="D211" s="8" t="s">
        <v>90</v>
      </c>
      <c r="E211" s="28">
        <v>319</v>
      </c>
      <c r="F211" s="8">
        <v>72.7</v>
      </c>
      <c r="G211" s="8">
        <v>1.7774294670846396</v>
      </c>
      <c r="H211" s="8">
        <f t="shared" si="8"/>
        <v>0</v>
      </c>
      <c r="I211" s="8">
        <v>0</v>
      </c>
      <c r="J211" s="8">
        <v>0</v>
      </c>
      <c r="K211" s="8">
        <v>1.2695924764890283</v>
      </c>
      <c r="L211" s="8">
        <f t="shared" si="9"/>
        <v>1.2695924764890283</v>
      </c>
      <c r="M211" s="28">
        <v>0</v>
      </c>
      <c r="N211" s="28">
        <v>0</v>
      </c>
      <c r="O211" s="28">
        <v>1</v>
      </c>
      <c r="P211" s="54" t="s">
        <v>1065</v>
      </c>
      <c r="Q211" s="54" t="s">
        <v>1065</v>
      </c>
      <c r="R211" s="27" t="s">
        <v>410</v>
      </c>
    </row>
    <row r="212" spans="4:18">
      <c r="D212" s="8" t="s">
        <v>950</v>
      </c>
      <c r="E212" s="29">
        <v>2540.36</v>
      </c>
      <c r="F212" s="8">
        <v>18.11</v>
      </c>
      <c r="G212" s="8">
        <v>0.84448818897637801</v>
      </c>
      <c r="H212" s="8">
        <f t="shared" si="8"/>
        <v>4.1188976377952757</v>
      </c>
      <c r="I212" s="8">
        <v>3.4236220472440944</v>
      </c>
      <c r="J212" s="8">
        <v>0.69527559055118116</v>
      </c>
      <c r="K212" s="8">
        <v>1.6661417322834646</v>
      </c>
      <c r="L212" s="8">
        <f t="shared" si="9"/>
        <v>5.7850393700787404</v>
      </c>
      <c r="M212" s="28">
        <v>3</v>
      </c>
      <c r="N212" s="28">
        <v>3</v>
      </c>
      <c r="O212" s="28">
        <v>2</v>
      </c>
      <c r="P212" s="27" t="s">
        <v>742</v>
      </c>
      <c r="Q212" s="55" t="s">
        <v>824</v>
      </c>
      <c r="R212" s="27" t="s">
        <v>400</v>
      </c>
    </row>
    <row r="213" spans="4:18">
      <c r="D213" s="8" t="s">
        <v>219</v>
      </c>
      <c r="E213" s="29">
        <v>1069.8399999999999</v>
      </c>
      <c r="F213" s="8">
        <v>3.25</v>
      </c>
      <c r="G213" s="8">
        <v>1.1214953271028037E-2</v>
      </c>
      <c r="H213" s="8">
        <f t="shared" si="8"/>
        <v>31.28411214953271</v>
      </c>
      <c r="I213" s="8">
        <v>31.28411214953271</v>
      </c>
      <c r="J213" s="8">
        <v>0</v>
      </c>
      <c r="K213" s="8">
        <v>0</v>
      </c>
      <c r="L213" s="8">
        <f t="shared" si="9"/>
        <v>31.28411214953271</v>
      </c>
      <c r="M213" s="28">
        <v>1</v>
      </c>
      <c r="N213" s="28">
        <v>0</v>
      </c>
      <c r="O213" s="28">
        <v>0</v>
      </c>
      <c r="P213" s="27" t="s">
        <v>393</v>
      </c>
      <c r="Q213" s="54" t="s">
        <v>1065</v>
      </c>
      <c r="R213" s="54" t="s">
        <v>1065</v>
      </c>
    </row>
    <row r="214" spans="4:18">
      <c r="D214" s="8" t="s">
        <v>951</v>
      </c>
      <c r="E214" s="29">
        <v>8498.6200000000008</v>
      </c>
      <c r="F214" s="8">
        <v>2.79</v>
      </c>
      <c r="G214" s="8">
        <v>0.24496999647017295</v>
      </c>
      <c r="H214" s="8">
        <f t="shared" si="8"/>
        <v>50.067772679138727</v>
      </c>
      <c r="I214" s="8">
        <v>43.733145075891287</v>
      </c>
      <c r="J214" s="8">
        <v>6.3346276032474407</v>
      </c>
      <c r="K214" s="8">
        <v>1.3443934580538888</v>
      </c>
      <c r="L214" s="8">
        <f t="shared" si="9"/>
        <v>51.412166137192614</v>
      </c>
      <c r="M214" s="28">
        <v>6</v>
      </c>
      <c r="N214" s="28">
        <v>5</v>
      </c>
      <c r="O214" s="28">
        <v>4</v>
      </c>
      <c r="P214" s="27" t="s">
        <v>743</v>
      </c>
      <c r="Q214" s="55" t="s">
        <v>825</v>
      </c>
      <c r="R214" s="27" t="s">
        <v>474</v>
      </c>
    </row>
    <row r="215" spans="4:18">
      <c r="D215" s="8" t="s">
        <v>91</v>
      </c>
      <c r="E215" s="29">
        <v>907.36</v>
      </c>
      <c r="F215" s="8">
        <v>57.34</v>
      </c>
      <c r="G215" s="8">
        <v>0.50684931506849318</v>
      </c>
      <c r="H215" s="8">
        <f t="shared" si="8"/>
        <v>8.4337899543378985</v>
      </c>
      <c r="I215" s="8">
        <v>8.4337899543378985</v>
      </c>
      <c r="J215" s="8">
        <v>0</v>
      </c>
      <c r="K215" s="8">
        <v>0</v>
      </c>
      <c r="L215" s="8">
        <f t="shared" si="9"/>
        <v>8.4337899543378985</v>
      </c>
      <c r="M215" s="28">
        <v>1</v>
      </c>
      <c r="N215" s="28">
        <v>0</v>
      </c>
      <c r="O215" s="28">
        <v>0</v>
      </c>
      <c r="P215" s="27" t="s">
        <v>475</v>
      </c>
      <c r="Q215" s="54" t="s">
        <v>1065</v>
      </c>
      <c r="R215" s="54" t="s">
        <v>1065</v>
      </c>
    </row>
    <row r="216" spans="4:18">
      <c r="D216" s="8" t="s">
        <v>179</v>
      </c>
      <c r="E216" s="29">
        <v>934.84</v>
      </c>
      <c r="F216" s="8">
        <v>3.49</v>
      </c>
      <c r="G216" s="8">
        <v>0.18716577540106952</v>
      </c>
      <c r="H216" s="8">
        <f t="shared" si="8"/>
        <v>1.0149732620320855</v>
      </c>
      <c r="I216" s="8">
        <v>1.0149732620320855</v>
      </c>
      <c r="J216" s="8">
        <v>0</v>
      </c>
      <c r="K216" s="8">
        <v>2.2149732620320854</v>
      </c>
      <c r="L216" s="8">
        <f t="shared" si="9"/>
        <v>3.2299465240641707</v>
      </c>
      <c r="M216" s="28">
        <v>1</v>
      </c>
      <c r="N216" s="28">
        <v>0</v>
      </c>
      <c r="O216" s="28">
        <v>1</v>
      </c>
      <c r="P216" s="27" t="s">
        <v>322</v>
      </c>
      <c r="Q216" s="54" t="s">
        <v>1065</v>
      </c>
      <c r="R216" s="27" t="s">
        <v>294</v>
      </c>
    </row>
    <row r="217" spans="4:18">
      <c r="D217" s="8" t="s">
        <v>92</v>
      </c>
      <c r="E217" s="28">
        <v>361</v>
      </c>
      <c r="F217" s="8">
        <v>79.94</v>
      </c>
      <c r="G217" s="8">
        <v>0.74238227146814406</v>
      </c>
      <c r="H217" s="8">
        <f t="shared" si="8"/>
        <v>0</v>
      </c>
      <c r="I217" s="8">
        <v>0</v>
      </c>
      <c r="J217" s="8">
        <v>0</v>
      </c>
      <c r="K217" s="8">
        <v>3.6980609418282544</v>
      </c>
      <c r="L217" s="8">
        <f t="shared" si="9"/>
        <v>3.6980609418282544</v>
      </c>
      <c r="M217" s="28">
        <v>0</v>
      </c>
      <c r="N217" s="28">
        <v>0</v>
      </c>
      <c r="O217" s="28">
        <v>2</v>
      </c>
      <c r="P217" s="54" t="s">
        <v>1065</v>
      </c>
      <c r="Q217" s="54" t="s">
        <v>1065</v>
      </c>
      <c r="R217" s="27" t="s">
        <v>476</v>
      </c>
    </row>
    <row r="218" spans="4:18">
      <c r="D218" s="8" t="s">
        <v>93</v>
      </c>
      <c r="E218" s="29">
        <v>684.05</v>
      </c>
      <c r="F218" s="8">
        <v>38.99</v>
      </c>
      <c r="G218" s="8">
        <v>2.7777777777777776E-2</v>
      </c>
      <c r="H218" s="8">
        <f t="shared" si="8"/>
        <v>0</v>
      </c>
      <c r="I218" s="8">
        <v>0</v>
      </c>
      <c r="J218" s="8">
        <v>0</v>
      </c>
      <c r="K218" s="8">
        <v>2.8450292397660819</v>
      </c>
      <c r="L218" s="8">
        <f t="shared" si="9"/>
        <v>2.8450292397660819</v>
      </c>
      <c r="M218" s="28">
        <v>0</v>
      </c>
      <c r="N218" s="28">
        <v>0</v>
      </c>
      <c r="O218" s="28">
        <v>1</v>
      </c>
      <c r="P218" s="54" t="s">
        <v>1065</v>
      </c>
      <c r="Q218" s="54" t="s">
        <v>1065</v>
      </c>
      <c r="R218" s="27" t="s">
        <v>379</v>
      </c>
    </row>
    <row r="219" spans="4:18">
      <c r="D219" s="8" t="s">
        <v>94</v>
      </c>
      <c r="E219" s="29">
        <v>830.8</v>
      </c>
      <c r="F219" s="8">
        <v>32.19</v>
      </c>
      <c r="G219" s="8">
        <v>0</v>
      </c>
      <c r="H219" s="8">
        <f t="shared" si="8"/>
        <v>3.8170878459687119</v>
      </c>
      <c r="I219" s="8">
        <v>3.8170878459687119</v>
      </c>
      <c r="J219" s="8">
        <v>0</v>
      </c>
      <c r="K219" s="8">
        <v>0</v>
      </c>
      <c r="L219" s="8">
        <f t="shared" si="9"/>
        <v>3.8170878459687119</v>
      </c>
      <c r="M219" s="28">
        <v>1</v>
      </c>
      <c r="N219" s="28">
        <v>0</v>
      </c>
      <c r="O219" s="28">
        <v>0</v>
      </c>
      <c r="P219" s="27" t="s">
        <v>409</v>
      </c>
      <c r="Q219" s="54" t="s">
        <v>1065</v>
      </c>
      <c r="R219" s="54" t="s">
        <v>1065</v>
      </c>
    </row>
    <row r="220" spans="4:18">
      <c r="D220" s="8" t="s">
        <v>95</v>
      </c>
      <c r="E220" s="29">
        <v>4243.24</v>
      </c>
      <c r="F220" s="8">
        <v>2.73</v>
      </c>
      <c r="G220" s="8">
        <v>0.55927409851520149</v>
      </c>
      <c r="H220" s="8">
        <f t="shared" si="8"/>
        <v>6.245580956870139</v>
      </c>
      <c r="I220" s="8">
        <v>0</v>
      </c>
      <c r="J220" s="8">
        <v>6.245580956870139</v>
      </c>
      <c r="K220" s="8">
        <v>0.96299787885929766</v>
      </c>
      <c r="L220" s="8">
        <f t="shared" si="9"/>
        <v>7.2085788357294369</v>
      </c>
      <c r="M220" s="28">
        <v>0</v>
      </c>
      <c r="N220" s="28">
        <v>3</v>
      </c>
      <c r="O220" s="28">
        <v>2</v>
      </c>
      <c r="P220" s="54" t="s">
        <v>1065</v>
      </c>
      <c r="Q220" s="55" t="s">
        <v>804</v>
      </c>
      <c r="R220" s="27" t="s">
        <v>764</v>
      </c>
    </row>
    <row r="221" spans="4:18">
      <c r="D221" s="8" t="s">
        <v>1036</v>
      </c>
      <c r="E221" s="29">
        <v>1402.72</v>
      </c>
      <c r="F221" s="8">
        <v>3.81</v>
      </c>
      <c r="G221" s="8">
        <v>6.0584461867426942E-2</v>
      </c>
      <c r="H221" s="8">
        <f t="shared" si="8"/>
        <v>10.940128296507485</v>
      </c>
      <c r="I221" s="8">
        <v>10.940128296507485</v>
      </c>
      <c r="J221" s="8">
        <v>0</v>
      </c>
      <c r="K221" s="8">
        <v>1.8089807555238775</v>
      </c>
      <c r="L221" s="8">
        <f t="shared" si="9"/>
        <v>12.749109052031363</v>
      </c>
      <c r="M221" s="28">
        <v>1</v>
      </c>
      <c r="N221" s="28">
        <v>0</v>
      </c>
      <c r="O221" s="28">
        <v>1</v>
      </c>
      <c r="P221" s="27" t="s">
        <v>369</v>
      </c>
      <c r="Q221" s="54" t="s">
        <v>1065</v>
      </c>
      <c r="R221" s="27" t="s">
        <v>137</v>
      </c>
    </row>
    <row r="222" spans="4:18">
      <c r="D222" s="8" t="s">
        <v>96</v>
      </c>
      <c r="E222" s="29">
        <v>141.04</v>
      </c>
      <c r="F222" s="8">
        <v>16.600000000000001</v>
      </c>
      <c r="G222" s="8">
        <v>0.29078014184397161</v>
      </c>
      <c r="H222" s="8">
        <f t="shared" si="8"/>
        <v>19.219858156028369</v>
      </c>
      <c r="I222" s="8">
        <v>19.219858156028369</v>
      </c>
      <c r="J222" s="8">
        <v>0</v>
      </c>
      <c r="K222" s="8">
        <v>0</v>
      </c>
      <c r="L222" s="8">
        <f t="shared" si="9"/>
        <v>19.219858156028369</v>
      </c>
      <c r="M222" s="28">
        <v>1</v>
      </c>
      <c r="N222" s="28">
        <v>0</v>
      </c>
      <c r="O222" s="28">
        <v>0</v>
      </c>
      <c r="P222" s="27" t="s">
        <v>300</v>
      </c>
      <c r="Q222" s="54" t="s">
        <v>1065</v>
      </c>
      <c r="R222" s="54" t="s">
        <v>1065</v>
      </c>
    </row>
    <row r="223" spans="4:18">
      <c r="D223" s="8" t="s">
        <v>181</v>
      </c>
      <c r="E223" s="29">
        <v>3718.38</v>
      </c>
      <c r="F223" s="8">
        <v>7.07</v>
      </c>
      <c r="G223" s="8">
        <v>5.1371705217859054E-2</v>
      </c>
      <c r="H223" s="8">
        <f t="shared" si="8"/>
        <v>44.193921463152229</v>
      </c>
      <c r="I223" s="8">
        <v>20.109736417428721</v>
      </c>
      <c r="J223" s="8">
        <v>24.084185045723508</v>
      </c>
      <c r="K223" s="8">
        <v>1.2547068316299086</v>
      </c>
      <c r="L223" s="8">
        <f t="shared" si="9"/>
        <v>45.448628294782139</v>
      </c>
      <c r="M223" s="28">
        <v>5</v>
      </c>
      <c r="N223" s="28">
        <v>20</v>
      </c>
      <c r="O223" s="28">
        <v>2</v>
      </c>
      <c r="P223" s="27" t="s">
        <v>744</v>
      </c>
      <c r="Q223" s="55" t="s">
        <v>1071</v>
      </c>
      <c r="R223" s="27" t="s">
        <v>309</v>
      </c>
    </row>
    <row r="224" spans="4:18">
      <c r="D224" s="8" t="s">
        <v>1037</v>
      </c>
      <c r="E224" s="29">
        <v>3090.69</v>
      </c>
      <c r="F224" s="8">
        <v>1.03</v>
      </c>
      <c r="G224" s="8">
        <v>0</v>
      </c>
      <c r="H224" s="8">
        <f t="shared" si="8"/>
        <v>66.066321578777092</v>
      </c>
      <c r="I224" s="8">
        <v>58.525072791976704</v>
      </c>
      <c r="J224" s="8">
        <v>7.5412487868003879</v>
      </c>
      <c r="K224" s="8">
        <v>0.68197994176641863</v>
      </c>
      <c r="L224" s="8">
        <f t="shared" si="9"/>
        <v>66.748301520543507</v>
      </c>
      <c r="M224" s="28">
        <v>1</v>
      </c>
      <c r="N224" s="28">
        <v>5</v>
      </c>
      <c r="O224" s="28">
        <v>1</v>
      </c>
      <c r="P224" s="27" t="s">
        <v>477</v>
      </c>
      <c r="Q224" s="55" t="s">
        <v>826</v>
      </c>
      <c r="R224" s="27" t="s">
        <v>478</v>
      </c>
    </row>
    <row r="225" spans="4:18">
      <c r="D225" s="8" t="s">
        <v>97</v>
      </c>
      <c r="E225" s="29">
        <v>280.36</v>
      </c>
      <c r="F225" s="8">
        <v>3.61</v>
      </c>
      <c r="G225" s="8">
        <v>0</v>
      </c>
      <c r="H225" s="8">
        <f t="shared" si="8"/>
        <v>0.89642857142857124</v>
      </c>
      <c r="I225" s="8">
        <v>0.89642857142857124</v>
      </c>
      <c r="J225" s="8">
        <v>0</v>
      </c>
      <c r="K225" s="8">
        <v>0</v>
      </c>
      <c r="L225" s="8">
        <f t="shared" si="9"/>
        <v>0.89642857142857124</v>
      </c>
      <c r="M225" s="28">
        <v>1</v>
      </c>
      <c r="N225" s="28">
        <v>0</v>
      </c>
      <c r="O225" s="28">
        <v>0</v>
      </c>
      <c r="P225" s="27" t="s">
        <v>326</v>
      </c>
      <c r="Q225" s="54" t="s">
        <v>1065</v>
      </c>
      <c r="R225" s="54" t="s">
        <v>1065</v>
      </c>
    </row>
    <row r="226" spans="4:18">
      <c r="D226" s="8" t="s">
        <v>98</v>
      </c>
      <c r="E226" s="29">
        <v>525.23</v>
      </c>
      <c r="F226" s="8">
        <v>15.12</v>
      </c>
      <c r="G226" s="8">
        <v>3.9942857142857142</v>
      </c>
      <c r="H226" s="8">
        <f t="shared" si="8"/>
        <v>7.6876190476190471</v>
      </c>
      <c r="I226" s="8">
        <v>0</v>
      </c>
      <c r="J226" s="8">
        <v>7.6876190476190471</v>
      </c>
      <c r="K226" s="8">
        <v>2.6419047619047618</v>
      </c>
      <c r="L226" s="8">
        <f t="shared" si="9"/>
        <v>10.32952380952381</v>
      </c>
      <c r="M226" s="28">
        <v>0</v>
      </c>
      <c r="N226" s="28">
        <v>3</v>
      </c>
      <c r="O226" s="28">
        <v>2</v>
      </c>
      <c r="P226" s="54" t="s">
        <v>1065</v>
      </c>
      <c r="Q226" s="55" t="s">
        <v>787</v>
      </c>
      <c r="R226" s="27" t="s">
        <v>479</v>
      </c>
    </row>
    <row r="227" spans="4:18">
      <c r="D227" s="8" t="s">
        <v>99</v>
      </c>
      <c r="E227" s="29">
        <v>780.4</v>
      </c>
      <c r="F227" s="30">
        <v>17.350000000000001</v>
      </c>
      <c r="G227" s="30">
        <v>1</v>
      </c>
      <c r="H227" s="8">
        <f t="shared" si="8"/>
        <v>0</v>
      </c>
      <c r="I227" s="8">
        <v>0</v>
      </c>
      <c r="J227" s="8">
        <v>0</v>
      </c>
      <c r="K227" s="8">
        <v>0.17692307692307691</v>
      </c>
      <c r="L227" s="8">
        <f t="shared" si="9"/>
        <v>0.17692307692307691</v>
      </c>
      <c r="M227" s="28">
        <v>0</v>
      </c>
      <c r="N227" s="28">
        <v>0</v>
      </c>
      <c r="O227" s="28">
        <v>1</v>
      </c>
      <c r="P227" s="54" t="s">
        <v>1065</v>
      </c>
      <c r="Q227" s="54" t="s">
        <v>1065</v>
      </c>
      <c r="R227" s="27" t="s">
        <v>336</v>
      </c>
    </row>
    <row r="228" spans="4:18">
      <c r="D228" s="8" t="s">
        <v>957</v>
      </c>
      <c r="E228" s="29">
        <v>3333.81</v>
      </c>
      <c r="F228" s="30">
        <v>8.1300000000000008</v>
      </c>
      <c r="G228" s="30">
        <v>4.1991601679664068E-3</v>
      </c>
      <c r="H228" s="8">
        <f t="shared" si="8"/>
        <v>45.85302939412118</v>
      </c>
      <c r="I228" s="8">
        <v>45.467306538692263</v>
      </c>
      <c r="J228" s="8">
        <v>0.38572285542891416</v>
      </c>
      <c r="K228" s="8">
        <v>0.48470305938812241</v>
      </c>
      <c r="L228" s="8">
        <f t="shared" si="9"/>
        <v>46.337732453509304</v>
      </c>
      <c r="M228" s="28">
        <v>2</v>
      </c>
      <c r="N228" s="28">
        <v>1</v>
      </c>
      <c r="O228" s="28">
        <v>1</v>
      </c>
      <c r="P228" s="27" t="s">
        <v>480</v>
      </c>
      <c r="Q228" s="55">
        <v>71</v>
      </c>
      <c r="R228" s="27" t="s">
        <v>481</v>
      </c>
    </row>
    <row r="229" spans="4:18">
      <c r="D229" s="8" t="s">
        <v>220</v>
      </c>
      <c r="E229" s="29">
        <v>6080.38</v>
      </c>
      <c r="F229" s="8">
        <v>2.4900000000000002</v>
      </c>
      <c r="G229" s="8">
        <v>6.4967105263157895E-2</v>
      </c>
      <c r="H229" s="8">
        <f t="shared" si="8"/>
        <v>67.284046052631581</v>
      </c>
      <c r="I229" s="8">
        <v>66.877960526315789</v>
      </c>
      <c r="J229" s="8">
        <v>0.40608552631578954</v>
      </c>
      <c r="K229" s="8">
        <v>0.5697368421052631</v>
      </c>
      <c r="L229" s="8">
        <f t="shared" si="9"/>
        <v>67.853782894736838</v>
      </c>
      <c r="M229" s="28">
        <v>5</v>
      </c>
      <c r="N229" s="28">
        <v>2</v>
      </c>
      <c r="O229" s="28">
        <v>2</v>
      </c>
      <c r="P229" s="27" t="s">
        <v>745</v>
      </c>
      <c r="Q229" s="55" t="s">
        <v>827</v>
      </c>
      <c r="R229" s="27" t="s">
        <v>482</v>
      </c>
    </row>
    <row r="230" spans="4:18">
      <c r="D230" s="8" t="s">
        <v>182</v>
      </c>
      <c r="E230" s="29">
        <v>2241.0500000000002</v>
      </c>
      <c r="F230" s="8">
        <v>8.4600000000000009</v>
      </c>
      <c r="G230" s="8">
        <v>0.37974118697010262</v>
      </c>
      <c r="H230" s="8">
        <f t="shared" si="8"/>
        <v>12.96028558679161</v>
      </c>
      <c r="I230" s="8">
        <v>6.6434627398482808</v>
      </c>
      <c r="J230" s="8">
        <v>6.316822846943329</v>
      </c>
      <c r="K230" s="8">
        <v>8.3891120035698347E-2</v>
      </c>
      <c r="L230" s="8">
        <f t="shared" si="9"/>
        <v>13.044176706827308</v>
      </c>
      <c r="M230" s="28">
        <v>3</v>
      </c>
      <c r="N230" s="28">
        <v>1</v>
      </c>
      <c r="O230" s="28">
        <v>1</v>
      </c>
      <c r="P230" s="27" t="s">
        <v>746</v>
      </c>
      <c r="Q230" s="55">
        <v>2</v>
      </c>
      <c r="R230" s="27" t="s">
        <v>483</v>
      </c>
    </row>
    <row r="231" spans="4:18">
      <c r="D231" s="8" t="s">
        <v>183</v>
      </c>
      <c r="E231" s="29">
        <v>752.79</v>
      </c>
      <c r="F231" s="8">
        <v>10.9</v>
      </c>
      <c r="G231" s="8">
        <v>0.85524568393094291</v>
      </c>
      <c r="H231" s="8">
        <f t="shared" si="8"/>
        <v>0</v>
      </c>
      <c r="I231" s="8">
        <v>0</v>
      </c>
      <c r="J231" s="8">
        <v>0</v>
      </c>
      <c r="K231" s="8">
        <v>2.3612217795484729</v>
      </c>
      <c r="L231" s="8">
        <f t="shared" si="9"/>
        <v>2.3612217795484729</v>
      </c>
      <c r="M231" s="28">
        <v>0</v>
      </c>
      <c r="N231" s="28">
        <v>0</v>
      </c>
      <c r="O231" s="28">
        <v>1</v>
      </c>
      <c r="P231" s="54" t="s">
        <v>1065</v>
      </c>
      <c r="Q231" s="54" t="s">
        <v>1065</v>
      </c>
      <c r="R231" s="27" t="s">
        <v>320</v>
      </c>
    </row>
    <row r="232" spans="4:18">
      <c r="D232" s="8" t="s">
        <v>184</v>
      </c>
      <c r="E232" s="29">
        <v>2575.75</v>
      </c>
      <c r="F232" s="8">
        <v>8.7200000000000006</v>
      </c>
      <c r="G232" s="8">
        <v>0.37072981366459634</v>
      </c>
      <c r="H232" s="8">
        <f t="shared" si="8"/>
        <v>3.4891304347826084</v>
      </c>
      <c r="I232" s="8">
        <v>3.4891304347826084</v>
      </c>
      <c r="J232" s="8">
        <v>0</v>
      </c>
      <c r="K232" s="8">
        <v>2.0131987577639752</v>
      </c>
      <c r="L232" s="8">
        <f t="shared" si="9"/>
        <v>5.5023291925465836</v>
      </c>
      <c r="M232" s="28">
        <v>3</v>
      </c>
      <c r="N232" s="28">
        <v>0</v>
      </c>
      <c r="O232" s="28">
        <v>2</v>
      </c>
      <c r="P232" s="27" t="s">
        <v>747</v>
      </c>
      <c r="Q232" s="54" t="s">
        <v>1065</v>
      </c>
      <c r="R232" s="27" t="s">
        <v>484</v>
      </c>
    </row>
    <row r="233" spans="4:18">
      <c r="D233" s="8" t="s">
        <v>952</v>
      </c>
      <c r="E233" s="29">
        <v>23814.7</v>
      </c>
      <c r="F233" s="8">
        <v>1.03</v>
      </c>
      <c r="G233" s="8">
        <v>0.14373294142347259</v>
      </c>
      <c r="H233" s="8">
        <f t="shared" si="8"/>
        <v>575.29414234726016</v>
      </c>
      <c r="I233" s="8">
        <v>574.58211211421371</v>
      </c>
      <c r="J233" s="8">
        <v>0.71203023304639934</v>
      </c>
      <c r="K233" s="8">
        <v>1.0186017216040311</v>
      </c>
      <c r="L233" s="8">
        <f t="shared" si="9"/>
        <v>576.31274406886416</v>
      </c>
      <c r="M233" s="28">
        <v>7</v>
      </c>
      <c r="N233" s="28">
        <v>13</v>
      </c>
      <c r="O233" s="28">
        <v>5</v>
      </c>
      <c r="P233" s="27" t="s">
        <v>748</v>
      </c>
      <c r="Q233" s="55" t="s">
        <v>1072</v>
      </c>
      <c r="R233" s="27" t="s">
        <v>485</v>
      </c>
    </row>
    <row r="234" spans="4:18">
      <c r="D234" s="8" t="s">
        <v>1038</v>
      </c>
      <c r="E234" s="29">
        <v>1285.33</v>
      </c>
      <c r="F234" s="8">
        <v>27.49</v>
      </c>
      <c r="G234" s="8">
        <v>0</v>
      </c>
      <c r="H234" s="8">
        <f t="shared" si="8"/>
        <v>0</v>
      </c>
      <c r="I234" s="8">
        <v>0</v>
      </c>
      <c r="J234" s="8">
        <v>0</v>
      </c>
      <c r="K234" s="8">
        <v>0</v>
      </c>
      <c r="L234" s="8">
        <f t="shared" si="9"/>
        <v>0</v>
      </c>
      <c r="M234" s="28">
        <v>0</v>
      </c>
      <c r="N234" s="28">
        <v>0</v>
      </c>
      <c r="O234" s="28">
        <v>0</v>
      </c>
      <c r="P234" s="54" t="s">
        <v>1065</v>
      </c>
      <c r="Q234" s="54" t="s">
        <v>1065</v>
      </c>
      <c r="R234" s="54" t="s">
        <v>1065</v>
      </c>
    </row>
    <row r="235" spans="4:18">
      <c r="D235" s="8" t="s">
        <v>185</v>
      </c>
      <c r="E235" s="29">
        <v>1756.5</v>
      </c>
      <c r="F235" s="8">
        <v>5.87</v>
      </c>
      <c r="G235" s="8">
        <v>0.15594763801935119</v>
      </c>
      <c r="H235" s="8">
        <f t="shared" si="8"/>
        <v>8.4945930563460443</v>
      </c>
      <c r="I235" s="8">
        <v>7.393853158793398</v>
      </c>
      <c r="J235" s="8">
        <v>1.1007398975526466</v>
      </c>
      <c r="K235" s="8">
        <v>1.2618099032441663</v>
      </c>
      <c r="L235" s="8">
        <f t="shared" si="9"/>
        <v>9.7564029595902113</v>
      </c>
      <c r="M235" s="28">
        <v>1</v>
      </c>
      <c r="N235" s="28">
        <v>3</v>
      </c>
      <c r="O235" s="28">
        <v>3</v>
      </c>
      <c r="P235" s="28" t="s">
        <v>389</v>
      </c>
      <c r="Q235" s="55" t="s">
        <v>828</v>
      </c>
      <c r="R235" s="27" t="s">
        <v>486</v>
      </c>
    </row>
    <row r="236" spans="4:18">
      <c r="D236" s="8" t="s">
        <v>953</v>
      </c>
      <c r="E236" s="29">
        <v>846.05</v>
      </c>
      <c r="F236" s="8">
        <v>6.21</v>
      </c>
      <c r="G236" s="8">
        <v>0.22813238770685579</v>
      </c>
      <c r="H236" s="8">
        <f t="shared" si="8"/>
        <v>0</v>
      </c>
      <c r="I236" s="8">
        <v>0</v>
      </c>
      <c r="J236" s="8">
        <v>0</v>
      </c>
      <c r="K236" s="8">
        <v>0</v>
      </c>
      <c r="L236" s="8">
        <f t="shared" si="9"/>
        <v>0</v>
      </c>
      <c r="M236" s="28">
        <v>0</v>
      </c>
      <c r="N236" s="28">
        <v>0</v>
      </c>
      <c r="O236" s="28">
        <v>0</v>
      </c>
      <c r="P236" s="54" t="s">
        <v>1065</v>
      </c>
      <c r="Q236" s="54" t="s">
        <v>1065</v>
      </c>
      <c r="R236" s="54" t="s">
        <v>1065</v>
      </c>
    </row>
    <row r="237" spans="4:18">
      <c r="D237" s="8" t="s">
        <v>221</v>
      </c>
      <c r="E237" s="29">
        <v>27629.64</v>
      </c>
      <c r="F237" s="8">
        <v>23.76</v>
      </c>
      <c r="G237" s="8">
        <v>1.1677162504524068</v>
      </c>
      <c r="H237" s="8">
        <f t="shared" si="8"/>
        <v>45.646435034382918</v>
      </c>
      <c r="I237" s="8">
        <v>45.433803836409702</v>
      </c>
      <c r="J237" s="8">
        <v>0.21263119797321753</v>
      </c>
      <c r="K237" s="8">
        <v>1.0368078175895765</v>
      </c>
      <c r="L237" s="8">
        <f t="shared" si="9"/>
        <v>46.683242851972494</v>
      </c>
      <c r="M237" s="28">
        <v>5</v>
      </c>
      <c r="N237" s="28">
        <v>3</v>
      </c>
      <c r="O237" s="28">
        <v>7</v>
      </c>
      <c r="P237" s="27" t="s">
        <v>749</v>
      </c>
      <c r="Q237" s="55" t="s">
        <v>829</v>
      </c>
      <c r="R237" s="27" t="s">
        <v>487</v>
      </c>
    </row>
    <row r="238" spans="4:18">
      <c r="D238" s="8" t="s">
        <v>954</v>
      </c>
      <c r="E238" s="29">
        <v>1858.21</v>
      </c>
      <c r="F238" s="8">
        <v>1.27</v>
      </c>
      <c r="G238" s="8">
        <v>0.43702906350914955</v>
      </c>
      <c r="H238" s="8">
        <f t="shared" si="8"/>
        <v>0</v>
      </c>
      <c r="I238" s="8">
        <v>0</v>
      </c>
      <c r="J238" s="8">
        <v>0</v>
      </c>
      <c r="K238" s="8">
        <v>0</v>
      </c>
      <c r="L238" s="8">
        <f t="shared" si="9"/>
        <v>0</v>
      </c>
      <c r="M238" s="28">
        <v>0</v>
      </c>
      <c r="N238" s="28">
        <v>0</v>
      </c>
      <c r="O238" s="28">
        <v>0</v>
      </c>
      <c r="P238" s="54" t="s">
        <v>1065</v>
      </c>
      <c r="Q238" s="54" t="s">
        <v>1065</v>
      </c>
      <c r="R238" s="54" t="s">
        <v>1065</v>
      </c>
    </row>
    <row r="239" spans="4:18">
      <c r="D239" s="8" t="s">
        <v>101</v>
      </c>
      <c r="E239" s="29">
        <v>1146.3699999999999</v>
      </c>
      <c r="F239" s="8">
        <v>9.4</v>
      </c>
      <c r="G239" s="8">
        <v>0.67015706806282715</v>
      </c>
      <c r="H239" s="8">
        <f t="shared" si="8"/>
        <v>0.84118673647469466</v>
      </c>
      <c r="I239" s="8">
        <v>0.84118673647469466</v>
      </c>
      <c r="J239" s="8">
        <v>0</v>
      </c>
      <c r="K239" s="8">
        <v>0</v>
      </c>
      <c r="L239" s="8">
        <f t="shared" si="9"/>
        <v>0.84118673647469466</v>
      </c>
      <c r="M239" s="28">
        <v>1</v>
      </c>
      <c r="N239" s="28">
        <v>0</v>
      </c>
      <c r="O239" s="28">
        <v>0</v>
      </c>
      <c r="P239" s="27" t="s">
        <v>390</v>
      </c>
      <c r="Q239" s="54" t="s">
        <v>1065</v>
      </c>
      <c r="R239" s="54" t="s">
        <v>1065</v>
      </c>
    </row>
    <row r="240" spans="4:18">
      <c r="D240" s="8" t="s">
        <v>186</v>
      </c>
      <c r="E240" s="29">
        <v>1665.24</v>
      </c>
      <c r="F240" s="8">
        <v>1.91</v>
      </c>
      <c r="G240" s="8">
        <v>2.5825825825825825E-2</v>
      </c>
      <c r="H240" s="8">
        <f t="shared" si="8"/>
        <v>60.263663663663664</v>
      </c>
      <c r="I240" s="8">
        <v>58.516516516516518</v>
      </c>
      <c r="J240" s="8">
        <v>1.7471471471471471</v>
      </c>
      <c r="K240" s="8">
        <v>3.4894894894894897</v>
      </c>
      <c r="L240" s="8">
        <f t="shared" si="9"/>
        <v>63.75315315315315</v>
      </c>
      <c r="M240" s="28">
        <v>2</v>
      </c>
      <c r="N240" s="28">
        <v>1</v>
      </c>
      <c r="O240" s="28">
        <v>2</v>
      </c>
      <c r="P240" s="27" t="s">
        <v>345</v>
      </c>
      <c r="Q240" s="55">
        <v>20</v>
      </c>
      <c r="R240" s="27" t="s">
        <v>488</v>
      </c>
    </row>
    <row r="241" spans="4:18">
      <c r="D241" s="8" t="s">
        <v>222</v>
      </c>
      <c r="E241" s="29">
        <v>1201.93</v>
      </c>
      <c r="F241" s="8">
        <v>1.87</v>
      </c>
      <c r="G241" s="8">
        <v>0.67470881863560728</v>
      </c>
      <c r="H241" s="8">
        <f t="shared" si="8"/>
        <v>51.906821963394336</v>
      </c>
      <c r="I241" s="8">
        <v>51.906821963394336</v>
      </c>
      <c r="J241" s="8">
        <v>0</v>
      </c>
      <c r="K241" s="8">
        <v>1.6547420965058239</v>
      </c>
      <c r="L241" s="8">
        <f t="shared" si="9"/>
        <v>53.561564059900157</v>
      </c>
      <c r="M241" s="28">
        <v>2</v>
      </c>
      <c r="N241" s="28">
        <v>0</v>
      </c>
      <c r="O241" s="28">
        <v>1</v>
      </c>
      <c r="P241" s="27" t="s">
        <v>489</v>
      </c>
      <c r="Q241" s="54" t="s">
        <v>1065</v>
      </c>
      <c r="R241" s="27" t="s">
        <v>490</v>
      </c>
    </row>
    <row r="242" spans="4:18">
      <c r="D242" s="8" t="s">
        <v>102</v>
      </c>
      <c r="E242" s="29">
        <v>3116.74</v>
      </c>
      <c r="F242" s="8">
        <v>7.44</v>
      </c>
      <c r="G242" s="8">
        <v>0.25216554379210782</v>
      </c>
      <c r="H242" s="8">
        <f t="shared" si="8"/>
        <v>0</v>
      </c>
      <c r="I242" s="8">
        <v>0</v>
      </c>
      <c r="J242" s="8">
        <v>0</v>
      </c>
      <c r="K242" s="8">
        <v>1.6118062239332691</v>
      </c>
      <c r="L242" s="8">
        <f t="shared" si="9"/>
        <v>1.6118062239332691</v>
      </c>
      <c r="M242" s="28">
        <v>0</v>
      </c>
      <c r="N242" s="28">
        <v>0</v>
      </c>
      <c r="O242" s="28">
        <v>1</v>
      </c>
      <c r="P242" s="54" t="s">
        <v>1065</v>
      </c>
      <c r="Q242" s="54" t="s">
        <v>1065</v>
      </c>
      <c r="R242" s="27" t="s">
        <v>307</v>
      </c>
    </row>
    <row r="243" spans="4:18">
      <c r="D243" s="8" t="s">
        <v>223</v>
      </c>
      <c r="E243" s="29">
        <v>3956.31</v>
      </c>
      <c r="F243" s="8">
        <v>2.52</v>
      </c>
      <c r="G243" s="8">
        <v>0.16860465116279069</v>
      </c>
      <c r="H243" s="8">
        <f t="shared" si="8"/>
        <v>61.398129423660265</v>
      </c>
      <c r="I243" s="8">
        <v>61.398129423660265</v>
      </c>
      <c r="J243" s="8">
        <v>0</v>
      </c>
      <c r="K243" s="8">
        <v>1.5586450960566227</v>
      </c>
      <c r="L243" s="8">
        <f t="shared" si="9"/>
        <v>62.956774519716888</v>
      </c>
      <c r="M243" s="28">
        <v>3</v>
      </c>
      <c r="N243" s="28">
        <v>0</v>
      </c>
      <c r="O243" s="28">
        <v>3</v>
      </c>
      <c r="P243" s="27" t="s">
        <v>750</v>
      </c>
      <c r="Q243" s="54" t="s">
        <v>1065</v>
      </c>
      <c r="R243" s="27" t="s">
        <v>491</v>
      </c>
    </row>
    <row r="244" spans="4:18">
      <c r="D244" s="8" t="s">
        <v>103</v>
      </c>
      <c r="E244" s="29">
        <v>1815.28</v>
      </c>
      <c r="F244" s="8">
        <v>24.49</v>
      </c>
      <c r="G244" s="8">
        <v>0.10743801652892562</v>
      </c>
      <c r="H244" s="8">
        <f t="shared" si="8"/>
        <v>0</v>
      </c>
      <c r="I244" s="8">
        <v>0</v>
      </c>
      <c r="J244" s="8">
        <v>0</v>
      </c>
      <c r="K244" s="8">
        <v>1.5305785123966944</v>
      </c>
      <c r="L244" s="8">
        <f t="shared" si="9"/>
        <v>1.5305785123966944</v>
      </c>
      <c r="M244" s="28">
        <v>0</v>
      </c>
      <c r="N244" s="28">
        <v>0</v>
      </c>
      <c r="O244" s="28">
        <v>1</v>
      </c>
      <c r="P244" s="54" t="s">
        <v>1065</v>
      </c>
      <c r="Q244" s="54" t="s">
        <v>1065</v>
      </c>
      <c r="R244" s="27" t="s">
        <v>379</v>
      </c>
    </row>
    <row r="245" spans="4:18">
      <c r="D245" s="8" t="s">
        <v>104</v>
      </c>
      <c r="E245" s="29">
        <v>1017.45</v>
      </c>
      <c r="F245" s="8">
        <v>8.8699999999999992</v>
      </c>
      <c r="G245" s="8">
        <v>1.1799410029498525</v>
      </c>
      <c r="H245" s="8">
        <f t="shared" si="8"/>
        <v>17.964601769911503</v>
      </c>
      <c r="I245" s="8">
        <v>0</v>
      </c>
      <c r="J245" s="8">
        <v>17.964601769911503</v>
      </c>
      <c r="K245" s="8">
        <v>0.67748279252704025</v>
      </c>
      <c r="L245" s="8">
        <f t="shared" si="9"/>
        <v>18.642084562438544</v>
      </c>
      <c r="M245" s="28">
        <v>0</v>
      </c>
      <c r="N245" s="28">
        <v>3</v>
      </c>
      <c r="O245" s="28">
        <v>2</v>
      </c>
      <c r="P245" s="54" t="s">
        <v>1065</v>
      </c>
      <c r="Q245" s="55" t="s">
        <v>787</v>
      </c>
      <c r="R245" s="27" t="s">
        <v>337</v>
      </c>
    </row>
    <row r="246" spans="4:18">
      <c r="D246" s="8" t="s">
        <v>187</v>
      </c>
      <c r="E246" s="29">
        <v>1421.59</v>
      </c>
      <c r="F246" s="8">
        <v>19.23</v>
      </c>
      <c r="G246" s="8">
        <v>0.44936708860759494</v>
      </c>
      <c r="H246" s="8">
        <f t="shared" si="8"/>
        <v>16.527426160337551</v>
      </c>
      <c r="I246" s="8">
        <v>11.683544303797468</v>
      </c>
      <c r="J246" s="8">
        <v>4.8438818565400839</v>
      </c>
      <c r="K246" s="8">
        <v>0</v>
      </c>
      <c r="L246" s="8">
        <f t="shared" si="9"/>
        <v>16.527426160337551</v>
      </c>
      <c r="M246" s="28">
        <v>3</v>
      </c>
      <c r="N246" s="28">
        <v>4</v>
      </c>
      <c r="O246" s="28">
        <v>0</v>
      </c>
      <c r="P246" s="27" t="s">
        <v>751</v>
      </c>
      <c r="Q246" s="55" t="s">
        <v>830</v>
      </c>
      <c r="R246" s="54" t="s">
        <v>1065</v>
      </c>
    </row>
    <row r="247" spans="4:18">
      <c r="D247" s="8" t="s">
        <v>105</v>
      </c>
      <c r="E247" s="29">
        <v>6716.93</v>
      </c>
      <c r="F247" s="8">
        <v>0.81</v>
      </c>
      <c r="G247" s="8">
        <v>2.0098258150960252E-2</v>
      </c>
      <c r="H247" s="8">
        <f t="shared" si="8"/>
        <v>49.017418490397496</v>
      </c>
      <c r="I247" s="8">
        <v>44.712818222420722</v>
      </c>
      <c r="J247" s="8">
        <v>4.3046002679767748</v>
      </c>
      <c r="K247" s="8">
        <v>0.47714753610242666</v>
      </c>
      <c r="L247" s="8">
        <f t="shared" si="9"/>
        <v>49.494566026499925</v>
      </c>
      <c r="M247" s="28">
        <v>2</v>
      </c>
      <c r="N247" s="28">
        <v>1</v>
      </c>
      <c r="O247" s="28">
        <v>3</v>
      </c>
      <c r="P247" s="27" t="s">
        <v>492</v>
      </c>
      <c r="Q247" s="55">
        <v>52</v>
      </c>
      <c r="R247" s="27" t="s">
        <v>493</v>
      </c>
    </row>
    <row r="248" spans="4:18">
      <c r="D248" s="8" t="s">
        <v>106</v>
      </c>
      <c r="E248" s="29">
        <v>4764.32</v>
      </c>
      <c r="F248" s="8">
        <v>0.56999999999999995</v>
      </c>
      <c r="G248" s="8">
        <v>4.0302267002518891E-2</v>
      </c>
      <c r="H248" s="8">
        <f t="shared" si="8"/>
        <v>69.870067170444997</v>
      </c>
      <c r="I248" s="8">
        <v>65.994542401343409</v>
      </c>
      <c r="J248" s="8">
        <v>3.8755247691015953</v>
      </c>
      <c r="K248" s="8">
        <v>1.207808564231738</v>
      </c>
      <c r="L248" s="8">
        <f t="shared" si="9"/>
        <v>71.077875734676738</v>
      </c>
      <c r="M248" s="28">
        <v>1</v>
      </c>
      <c r="N248" s="28">
        <v>5</v>
      </c>
      <c r="O248" s="28">
        <v>2</v>
      </c>
      <c r="P248" s="27" t="s">
        <v>326</v>
      </c>
      <c r="Q248" s="55" t="s">
        <v>784</v>
      </c>
      <c r="R248" s="27" t="s">
        <v>494</v>
      </c>
    </row>
    <row r="249" spans="4:18">
      <c r="D249" s="8" t="s">
        <v>188</v>
      </c>
      <c r="E249" s="29">
        <v>3482.74</v>
      </c>
      <c r="F249" s="8">
        <v>1.23</v>
      </c>
      <c r="G249" s="8">
        <v>3.3591731266149866E-2</v>
      </c>
      <c r="H249" s="8">
        <f t="shared" si="8"/>
        <v>35.498420901521676</v>
      </c>
      <c r="I249" s="8">
        <v>35.498420901521676</v>
      </c>
      <c r="J249" s="8">
        <v>0</v>
      </c>
      <c r="K249" s="8">
        <v>1.2113120872810794</v>
      </c>
      <c r="L249" s="8">
        <f t="shared" si="9"/>
        <v>36.709732988802756</v>
      </c>
      <c r="M249" s="28">
        <v>2</v>
      </c>
      <c r="N249" s="28">
        <v>0</v>
      </c>
      <c r="O249" s="28">
        <v>1</v>
      </c>
      <c r="P249" s="27" t="s">
        <v>495</v>
      </c>
      <c r="Q249" s="54" t="s">
        <v>1065</v>
      </c>
      <c r="R249" s="27" t="s">
        <v>294</v>
      </c>
    </row>
    <row r="250" spans="4:18">
      <c r="D250" s="8" t="s">
        <v>189</v>
      </c>
      <c r="E250" s="29">
        <v>1016.81</v>
      </c>
      <c r="F250" s="8">
        <v>1.3</v>
      </c>
      <c r="G250" s="8">
        <v>0</v>
      </c>
      <c r="H250" s="8">
        <f t="shared" si="8"/>
        <v>13.626352015732548</v>
      </c>
      <c r="I250" s="8">
        <v>13.626352015732548</v>
      </c>
      <c r="J250" s="8">
        <v>0</v>
      </c>
      <c r="K250" s="8">
        <v>0</v>
      </c>
      <c r="L250" s="8">
        <f t="shared" si="9"/>
        <v>13.626352015732548</v>
      </c>
      <c r="M250" s="28">
        <v>1</v>
      </c>
      <c r="N250" s="28">
        <v>0</v>
      </c>
      <c r="O250" s="28">
        <v>0</v>
      </c>
      <c r="P250" s="28" t="s">
        <v>401</v>
      </c>
      <c r="Q250" s="54" t="s">
        <v>1065</v>
      </c>
      <c r="R250" s="54" t="s">
        <v>1065</v>
      </c>
    </row>
    <row r="251" spans="4:18">
      <c r="D251" s="8" t="s">
        <v>190</v>
      </c>
      <c r="E251" s="29">
        <v>4366.3</v>
      </c>
      <c r="F251" s="8">
        <v>3.39</v>
      </c>
      <c r="G251" s="8">
        <v>0</v>
      </c>
      <c r="H251" s="8">
        <f t="shared" si="8"/>
        <v>26.387540082455335</v>
      </c>
      <c r="I251" s="8">
        <v>3.756756756756757</v>
      </c>
      <c r="J251" s="8">
        <v>22.630783325698577</v>
      </c>
      <c r="K251" s="8">
        <v>1.6003206596426938</v>
      </c>
      <c r="L251" s="8">
        <f t="shared" si="9"/>
        <v>27.987860742098029</v>
      </c>
      <c r="M251" s="28">
        <v>3</v>
      </c>
      <c r="N251" s="28">
        <v>9</v>
      </c>
      <c r="O251" s="28">
        <v>3</v>
      </c>
      <c r="P251" s="27" t="s">
        <v>752</v>
      </c>
      <c r="Q251" s="55" t="s">
        <v>769</v>
      </c>
      <c r="R251" s="27" t="s">
        <v>496</v>
      </c>
    </row>
    <row r="252" spans="4:18">
      <c r="D252" s="8" t="s">
        <v>107</v>
      </c>
      <c r="E252" s="29">
        <v>1251.48</v>
      </c>
      <c r="F252" s="8">
        <v>43.11</v>
      </c>
      <c r="G252" s="8">
        <v>0.75859312549960034</v>
      </c>
      <c r="H252" s="8">
        <f t="shared" si="8"/>
        <v>36.605115907274183</v>
      </c>
      <c r="I252" s="8">
        <v>36.605115907274183</v>
      </c>
      <c r="J252" s="8">
        <v>0</v>
      </c>
      <c r="K252" s="8">
        <v>0</v>
      </c>
      <c r="L252" s="8">
        <f t="shared" si="9"/>
        <v>36.605115907274183</v>
      </c>
      <c r="M252" s="28">
        <v>2</v>
      </c>
      <c r="N252" s="28">
        <v>0</v>
      </c>
      <c r="O252" s="28">
        <v>0</v>
      </c>
      <c r="P252" s="27" t="s">
        <v>753</v>
      </c>
      <c r="Q252" s="54" t="s">
        <v>1065</v>
      </c>
      <c r="R252" s="54" t="s">
        <v>1065</v>
      </c>
    </row>
    <row r="253" spans="4:18">
      <c r="D253" s="8" t="s">
        <v>224</v>
      </c>
      <c r="E253" s="29">
        <v>10242.23</v>
      </c>
      <c r="F253" s="8">
        <v>3.37</v>
      </c>
      <c r="G253" s="8">
        <v>1.8307947666471389</v>
      </c>
      <c r="H253" s="8">
        <f t="shared" si="8"/>
        <v>54.279632884202307</v>
      </c>
      <c r="I253" s="8">
        <v>50.393477836360091</v>
      </c>
      <c r="J253" s="8">
        <v>3.8861550478422178</v>
      </c>
      <c r="K253" s="8">
        <v>0.96387424331185312</v>
      </c>
      <c r="L253" s="8">
        <f t="shared" si="9"/>
        <v>55.243507127514164</v>
      </c>
      <c r="M253" s="28">
        <v>4</v>
      </c>
      <c r="N253" s="28">
        <v>6</v>
      </c>
      <c r="O253" s="28">
        <v>2</v>
      </c>
      <c r="P253" s="27" t="s">
        <v>497</v>
      </c>
      <c r="Q253" s="55" t="s">
        <v>831</v>
      </c>
      <c r="R253" s="27" t="s">
        <v>498</v>
      </c>
    </row>
    <row r="254" spans="4:18">
      <c r="D254" s="8" t="s">
        <v>108</v>
      </c>
      <c r="E254" s="29">
        <v>1884.04</v>
      </c>
      <c r="F254" s="8">
        <v>1.86</v>
      </c>
      <c r="G254" s="8">
        <v>6.2101910828025478E-2</v>
      </c>
      <c r="H254" s="8">
        <f t="shared" si="8"/>
        <v>5.7192144373673042</v>
      </c>
      <c r="I254" s="8">
        <v>5.7192144373673042</v>
      </c>
      <c r="J254" s="8">
        <v>0</v>
      </c>
      <c r="K254" s="8">
        <v>0.81794055201698501</v>
      </c>
      <c r="L254" s="8">
        <f t="shared" si="9"/>
        <v>6.5371549893842893</v>
      </c>
      <c r="M254" s="28">
        <v>3</v>
      </c>
      <c r="N254" s="28">
        <v>0</v>
      </c>
      <c r="O254" s="28">
        <v>2</v>
      </c>
      <c r="P254" s="27" t="s">
        <v>754</v>
      </c>
      <c r="Q254" s="54" t="s">
        <v>1065</v>
      </c>
      <c r="R254" s="27" t="s">
        <v>499</v>
      </c>
    </row>
    <row r="255" spans="4:18">
      <c r="D255" s="8" t="s">
        <v>191</v>
      </c>
      <c r="E255" s="29">
        <v>1565.21</v>
      </c>
      <c r="F255" s="8">
        <v>4.22</v>
      </c>
      <c r="G255" s="8">
        <v>0.13546325878594248</v>
      </c>
      <c r="H255" s="8">
        <f t="shared" si="8"/>
        <v>2.2498402555910544</v>
      </c>
      <c r="I255" s="8">
        <v>2.2498402555910544</v>
      </c>
      <c r="J255" s="8">
        <v>0</v>
      </c>
      <c r="K255" s="8">
        <v>0.16996805111821087</v>
      </c>
      <c r="L255" s="8">
        <f t="shared" si="9"/>
        <v>2.4198083067092653</v>
      </c>
      <c r="M255" s="28">
        <v>1</v>
      </c>
      <c r="N255" s="28">
        <v>0</v>
      </c>
      <c r="O255" s="28">
        <v>1</v>
      </c>
      <c r="P255" s="28" t="s">
        <v>293</v>
      </c>
      <c r="Q255" s="54" t="s">
        <v>1065</v>
      </c>
      <c r="R255" s="27" t="s">
        <v>294</v>
      </c>
    </row>
    <row r="256" spans="4:18">
      <c r="D256" s="8" t="s">
        <v>225</v>
      </c>
      <c r="E256" s="29">
        <v>12242.72</v>
      </c>
      <c r="F256" s="8">
        <v>3.15</v>
      </c>
      <c r="G256" s="8">
        <v>8.5599934656538437E-2</v>
      </c>
      <c r="H256" s="8">
        <f t="shared" si="8"/>
        <v>80.979743526913325</v>
      </c>
      <c r="I256" s="8">
        <v>75.970432083639622</v>
      </c>
      <c r="J256" s="8">
        <v>5.0093114432737069</v>
      </c>
      <c r="K256" s="8">
        <v>1.1100220534182799</v>
      </c>
      <c r="L256" s="8">
        <f t="shared" si="9"/>
        <v>82.089765580331601</v>
      </c>
      <c r="M256" s="28">
        <v>7</v>
      </c>
      <c r="N256" s="28">
        <v>4</v>
      </c>
      <c r="O256" s="28">
        <v>2</v>
      </c>
      <c r="P256" s="28" t="s">
        <v>755</v>
      </c>
      <c r="Q256" s="55" t="s">
        <v>832</v>
      </c>
      <c r="R256" s="27" t="s">
        <v>482</v>
      </c>
    </row>
    <row r="257" spans="4:18">
      <c r="D257" s="8" t="s">
        <v>192</v>
      </c>
      <c r="E257" s="29">
        <v>1068.44</v>
      </c>
      <c r="F257" s="8">
        <v>19.29</v>
      </c>
      <c r="G257" s="8">
        <v>0.27902621722846438</v>
      </c>
      <c r="H257" s="8">
        <f t="shared" si="8"/>
        <v>20.610486891385769</v>
      </c>
      <c r="I257" s="8">
        <v>20.610486891385769</v>
      </c>
      <c r="J257" s="8">
        <v>0</v>
      </c>
      <c r="K257" s="8">
        <v>3.3717228464419478</v>
      </c>
      <c r="L257" s="8">
        <f t="shared" si="9"/>
        <v>23.982209737827716</v>
      </c>
      <c r="M257" s="28">
        <v>2</v>
      </c>
      <c r="N257" s="28">
        <v>0</v>
      </c>
      <c r="O257" s="28">
        <v>3</v>
      </c>
      <c r="P257" s="27" t="s">
        <v>756</v>
      </c>
      <c r="Q257" s="54" t="s">
        <v>1065</v>
      </c>
      <c r="R257" s="27" t="s">
        <v>500</v>
      </c>
    </row>
    <row r="258" spans="4:18">
      <c r="D258" s="8" t="s">
        <v>193</v>
      </c>
      <c r="E258" s="29">
        <v>1848.74</v>
      </c>
      <c r="F258" s="8">
        <v>8.3000000000000007</v>
      </c>
      <c r="G258" s="8">
        <v>0.53434288804759333</v>
      </c>
      <c r="H258" s="8">
        <f t="shared" si="8"/>
        <v>0</v>
      </c>
      <c r="I258" s="8">
        <v>0</v>
      </c>
      <c r="J258" s="8">
        <v>0</v>
      </c>
      <c r="K258" s="8">
        <v>1.1806381828015142</v>
      </c>
      <c r="L258" s="8">
        <f t="shared" si="9"/>
        <v>1.1806381828015142</v>
      </c>
      <c r="M258" s="28">
        <v>0</v>
      </c>
      <c r="N258" s="28">
        <v>0</v>
      </c>
      <c r="O258" s="28">
        <v>1</v>
      </c>
      <c r="P258" s="54" t="s">
        <v>1065</v>
      </c>
      <c r="Q258" s="54" t="s">
        <v>1065</v>
      </c>
      <c r="R258" s="27" t="s">
        <v>320</v>
      </c>
    </row>
    <row r="259" spans="4:18">
      <c r="D259" s="8"/>
      <c r="H259" s="8"/>
      <c r="I259" s="8"/>
      <c r="J259" s="8"/>
      <c r="K259" s="8"/>
      <c r="L259" s="8"/>
      <c r="M259" s="8"/>
      <c r="N259" s="8"/>
      <c r="O259" s="8"/>
    </row>
  </sheetData>
  <mergeCells count="1">
    <mergeCell ref="S1:U1"/>
  </mergeCells>
  <pageMargins left="0.7" right="0.7" top="0.75" bottom="0.75" header="0.3" footer="0.3"/>
  <pageSetup paperSize="9" orientation="portrait" r:id="rId1"/>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1.Presentación</vt:lpstr>
      <vt:lpstr>2.Diagnóstico_Legislación</vt:lpstr>
      <vt:lpstr>3.Diagnóstico_Oportunidades</vt:lpstr>
      <vt:lpstr>4a.Evaluacion_IV</vt:lpstr>
      <vt:lpstr>4b.Evaluacion_IV_Datos_Usuario</vt:lpstr>
      <vt:lpstr>5.Presiones</vt:lpstr>
      <vt:lpstr>6.Actuaciones_SBN</vt:lpstr>
      <vt:lpstr>Fichas_actuaciones</vt:lpstr>
      <vt:lpstr>Muni_IV_DOT</vt:lpstr>
      <vt:lpstr>Muni_IV_TH</vt:lpstr>
      <vt:lpstr>Elementos</vt:lpstr>
      <vt:lpstr>Criterios</vt:lpstr>
      <vt:lpstr>Presion</vt:lpstr>
      <vt:lpstr>Tabla SE SN</vt:lpstr>
      <vt:lpstr>'4b.Evaluacion_IV_Datos_Usuario'!airea</vt:lpstr>
      <vt:lpstr>'5.Presiones'!airea</vt:lpstr>
      <vt:lpstr>airea</vt:lpstr>
      <vt:lpstr>Fichas_actuaciones!OLE_LINK2</vt:lpstr>
      <vt:lpstr>Fichas_actuaciones!OLE_LINK3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Maite</dc:creator>
  <cp:lastModifiedBy>uno</cp:lastModifiedBy>
  <cp:lastPrinted>2022-12-02T13:36:13Z</cp:lastPrinted>
  <dcterms:created xsi:type="dcterms:W3CDTF">2022-05-12T10:52:01Z</dcterms:created>
  <dcterms:modified xsi:type="dcterms:W3CDTF">2024-04-02T11:26:17Z</dcterms:modified>
</cp:coreProperties>
</file>